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codeName="ThisWorkbook" defaultThemeVersion="124226"/>
  <mc:AlternateContent xmlns:mc="http://schemas.openxmlformats.org/markup-compatibility/2006">
    <mc:Choice Requires="x15">
      <x15ac:absPath xmlns:x15ac="http://schemas.microsoft.com/office/spreadsheetml/2010/11/ac" url="Z:\Services\Finance\0991\Formula Rate Filings\2020 2021 Filing\2-Annual Updates\Rate Filing\Final\"/>
    </mc:Choice>
  </mc:AlternateContent>
  <xr:revisionPtr revIDLastSave="0" documentId="13_ncr:1_{0BFDE72E-0943-4116-A523-975D022DB97C}" xr6:coauthVersionLast="44" xr6:coauthVersionMax="44" xr10:uidLastSave="{00000000-0000-0000-0000-000000000000}"/>
  <bookViews>
    <workbookView xWindow="-120" yWindow="-120" windowWidth="20730" windowHeight="11160" tabRatio="845" xr2:uid="{00000000-000D-0000-FFFF-FFFF00000000}"/>
  </bookViews>
  <sheets>
    <sheet name="ATT H-1A" sheetId="1" r:id="rId1"/>
    <sheet name="1A - ADIT " sheetId="19" r:id="rId2"/>
    <sheet name="1B - ADIT Amortization" sheetId="20" r:id="rId3"/>
    <sheet name="1C - ADIT Remeasurement" sheetId="21" r:id="rId4"/>
    <sheet name="2 - Other Tax " sheetId="3" r:id="rId5"/>
    <sheet name="3 - Revenue Credits" sheetId="4" r:id="rId6"/>
    <sheet name="4 - 100 Basis Pt ROE" sheetId="5" r:id="rId7"/>
    <sheet name="5 - Cost Support 1" sheetId="6" r:id="rId8"/>
    <sheet name="5a Affiliate Allocations" sheetId="16" r:id="rId9"/>
    <sheet name="6- Est &amp; Reconcile WS" sheetId="11" r:id="rId10"/>
    <sheet name="7 - Cap Add WS" sheetId="12" r:id="rId11"/>
    <sheet name="8 - Securitization" sheetId="10" r:id="rId12"/>
  </sheets>
  <definedNames>
    <definedName name="\0">#REF!</definedName>
    <definedName name="\A">#REF!</definedName>
    <definedName name="\b">#REF!</definedName>
    <definedName name="\C">#REF!</definedName>
    <definedName name="\D">#REF!</definedName>
    <definedName name="\E">#REF!</definedName>
    <definedName name="\G">#REF!</definedName>
    <definedName name="\H">#REF!</definedName>
    <definedName name="\I">#REF!</definedName>
    <definedName name="\J">#REF!</definedName>
    <definedName name="\L">#REF!</definedName>
    <definedName name="\M">#REF!</definedName>
    <definedName name="\N">#REF!</definedName>
    <definedName name="\O">#REF!</definedName>
    <definedName name="\P">#REF!</definedName>
    <definedName name="\R">#REF!</definedName>
    <definedName name="\S">#REF!</definedName>
    <definedName name="\U">#REF!</definedName>
    <definedName name="\W">#REF!</definedName>
    <definedName name="_________________H1">{"'Metretek HTML'!$A$7:$W$42"}</definedName>
    <definedName name="______H1">{"'Metretek HTML'!$A$7:$W$42"}</definedName>
    <definedName name="_____DGO2003">#REF!</definedName>
    <definedName name="_____DGO2004">#REF!</definedName>
    <definedName name="_____DGO2005">#REF!</definedName>
    <definedName name="_____DGO2006">#REF!</definedName>
    <definedName name="_____DGO2007">#REF!</definedName>
    <definedName name="_____DGO2008">#REF!</definedName>
    <definedName name="_____H1">{"'Metretek HTML'!$A$7:$W$42"}</definedName>
    <definedName name="_____je1">#REF!</definedName>
    <definedName name="_____JE124">#REF!</definedName>
    <definedName name="_____JE13">#REF!</definedName>
    <definedName name="_____je14">#REF!</definedName>
    <definedName name="_____JE147">#REF!</definedName>
    <definedName name="_____JE16">#REF!</definedName>
    <definedName name="_____JE17">#REF!</definedName>
    <definedName name="_____JE220">#REF!</definedName>
    <definedName name="_____JE230">#REF!</definedName>
    <definedName name="_____JE234">#REF!</definedName>
    <definedName name="_____JE236">#REF!</definedName>
    <definedName name="_____JE237">#REF!</definedName>
    <definedName name="_____JE24">#REF!</definedName>
    <definedName name="_____JE33">#REF!</definedName>
    <definedName name="____DAT1">#REF!</definedName>
    <definedName name="____DAT2">#REF!</definedName>
    <definedName name="____DAT3">#REF!</definedName>
    <definedName name="____DGO2003">#REF!</definedName>
    <definedName name="____DGO2004">#REF!</definedName>
    <definedName name="____DGO2005">#REF!</definedName>
    <definedName name="____DGO2006">#REF!</definedName>
    <definedName name="____DGO2007">#REF!</definedName>
    <definedName name="____DGO2008">#REF!</definedName>
    <definedName name="____gas2">#REF!</definedName>
    <definedName name="____gas2006">#REF!</definedName>
    <definedName name="____H1">{"'Metretek HTML'!$A$7:$W$42"}</definedName>
    <definedName name="____je1">#REF!</definedName>
    <definedName name="____JE124">#REF!</definedName>
    <definedName name="____JE13">#REF!</definedName>
    <definedName name="____je14">#REF!</definedName>
    <definedName name="____JE147">#REF!</definedName>
    <definedName name="____JE16">#REF!</definedName>
    <definedName name="____JE17">#REF!</definedName>
    <definedName name="____JE220">#REF!</definedName>
    <definedName name="____JE230">#REF!</definedName>
    <definedName name="____JE234">#REF!</definedName>
    <definedName name="____JE236">#REF!</definedName>
    <definedName name="____JE237">#REF!</definedName>
    <definedName name="____JE24">#REF!</definedName>
    <definedName name="____JE33">#REF!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DGO2003">#REF!</definedName>
    <definedName name="___DGO2004">#REF!</definedName>
    <definedName name="___DGO2005">#REF!</definedName>
    <definedName name="___DGO2006">#REF!</definedName>
    <definedName name="___DGO2007">#REF!</definedName>
    <definedName name="___DGO2008">#REF!</definedName>
    <definedName name="___gas2">#REF!</definedName>
    <definedName name="___gas2006">#REF!</definedName>
    <definedName name="___H1">{"'Metretek HTML'!$A$7:$W$42"}</definedName>
    <definedName name="___je1">#REF!</definedName>
    <definedName name="___JE124">#REF!</definedName>
    <definedName name="___JE13">#REF!</definedName>
    <definedName name="___je14">#REF!</definedName>
    <definedName name="___JE147">#REF!</definedName>
    <definedName name="___JE16">#REF!</definedName>
    <definedName name="___JE17">#REF!</definedName>
    <definedName name="___JE220">#REF!</definedName>
    <definedName name="___JE230">#REF!</definedName>
    <definedName name="___JE234">#REF!</definedName>
    <definedName name="___JE236">#REF!</definedName>
    <definedName name="___JE237">#REF!</definedName>
    <definedName name="___JE24">#REF!</definedName>
    <definedName name="___JE33">#REF!</definedName>
    <definedName name="___New2">#REF!</definedName>
    <definedName name="___New3">#REF!</definedName>
    <definedName name="___New4">#REF!</definedName>
    <definedName name="___PG1">#REF!</definedName>
    <definedName name="___PG2">#REF!</definedName>
    <definedName name="___PG3">#REF!</definedName>
    <definedName name="___PG4">#REF!</definedName>
    <definedName name="___PG5">#REF!</definedName>
    <definedName name="___PG6">#REF!</definedName>
    <definedName name="___PG7">#REF!</definedName>
    <definedName name="___PG8">#REF!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DGO2003">#REF!</definedName>
    <definedName name="__DGO2004">#REF!</definedName>
    <definedName name="__DGO2005">#REF!</definedName>
    <definedName name="__DGO2006">#REF!</definedName>
    <definedName name="__DGO2007">#REF!</definedName>
    <definedName name="__DGO2008">#REF!</definedName>
    <definedName name="__gas2">#REF!</definedName>
    <definedName name="__gas2006">#REF!</definedName>
    <definedName name="__H1">{"'Metretek HTML'!$A$7:$W$42"}</definedName>
    <definedName name="__je1">#REF!</definedName>
    <definedName name="__JE124">#REF!</definedName>
    <definedName name="__JE13">#REF!</definedName>
    <definedName name="__je14">#REF!</definedName>
    <definedName name="__JE147">#REF!</definedName>
    <definedName name="__JE16">#REF!</definedName>
    <definedName name="__JE17">#REF!</definedName>
    <definedName name="__JE220">#REF!</definedName>
    <definedName name="__JE230">#REF!</definedName>
    <definedName name="__JE234">#REF!</definedName>
    <definedName name="__JE236">#REF!</definedName>
    <definedName name="__JE237">#REF!</definedName>
    <definedName name="__JE24">#REF!</definedName>
    <definedName name="__JE33">#REF!</definedName>
    <definedName name="__New2">#REF!</definedName>
    <definedName name="__New3">#REF!</definedName>
    <definedName name="__New4">#REF!</definedName>
    <definedName name="__PG1">#REF!</definedName>
    <definedName name="__PG2">#REF!</definedName>
    <definedName name="__PG3">#REF!</definedName>
    <definedName name="__PG4">#REF!</definedName>
    <definedName name="__PG5">#REF!</definedName>
    <definedName name="__PG6">#REF!</definedName>
    <definedName name="__PG7">#REF!</definedName>
    <definedName name="__PG8">#REF!</definedName>
    <definedName name="_1JE220_WP">#REF!</definedName>
    <definedName name="_2JE220_WP">#REF!</definedName>
    <definedName name="_2QTR">#REF!</definedName>
    <definedName name="_4JE220_WP">#REF!</definedName>
    <definedName name="_6532">#REF!</definedName>
    <definedName name="_6533">#REF!</definedName>
    <definedName name="_6543">#REF!</definedName>
    <definedName name="_88TOTALS">#REF!</definedName>
    <definedName name="_agr100101">#REF!</definedName>
    <definedName name="_agr100102">#REF!</definedName>
    <definedName name="_agr100103">#REF!</definedName>
    <definedName name="_agr101102">#REF!</definedName>
    <definedName name="_agr101103">#REF!</definedName>
    <definedName name="_agr102103">#REF!</definedName>
    <definedName name="_agr8590">#REF!</definedName>
    <definedName name="_agr8691">#REF!</definedName>
    <definedName name="_agr8792">#REF!</definedName>
    <definedName name="_agr8893">#REF!</definedName>
    <definedName name="_agr8994">#REF!</definedName>
    <definedName name="_agr9095">#REF!</definedName>
    <definedName name="_agr9196">#REF!</definedName>
    <definedName name="_agr9297">#REF!</definedName>
    <definedName name="_agr9398">#REF!</definedName>
    <definedName name="_agr9499">#REF!</definedName>
    <definedName name="_agr95100">#REF!</definedName>
    <definedName name="_agr9599">#REF!</definedName>
    <definedName name="_agr96100">#REF!</definedName>
    <definedName name="_agr96101">#REF!</definedName>
    <definedName name="_agr9699">#REF!</definedName>
    <definedName name="_agr97100">#REF!</definedName>
    <definedName name="_agr97101">#REF!</definedName>
    <definedName name="_agr97102">#REF!</definedName>
    <definedName name="_agr9799">#REF!</definedName>
    <definedName name="_agr98100">#REF!</definedName>
    <definedName name="_agr98101">#REF!</definedName>
    <definedName name="_agr98102">#REF!</definedName>
    <definedName name="_agr98103">#REF!</definedName>
    <definedName name="_agr9899">#REF!</definedName>
    <definedName name="_agr99100">#REF!</definedName>
    <definedName name="_agr99101">#REF!</definedName>
    <definedName name="_agr99102">#REF!</definedName>
    <definedName name="_agr99103">#REF!</definedName>
    <definedName name="_cal1">#REF!</definedName>
    <definedName name="_cal2">#REF!</definedName>
    <definedName name="_cal3">#REF!</definedName>
    <definedName name="_cal4">#REF!</definedName>
    <definedName name="_cal5">#REF!</definedName>
    <definedName name="_cal6">#REF!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GO2003">#REF!</definedName>
    <definedName name="_DGO2004">#REF!</definedName>
    <definedName name="_DGO2005">#REF!</definedName>
    <definedName name="_DGO2006">#REF!</definedName>
    <definedName name="_DGO2007">#REF!</definedName>
    <definedName name="_DGO2008">#REF!</definedName>
    <definedName name="_ety90">#REF!</definedName>
    <definedName name="_ety91">#REF!</definedName>
    <definedName name="_ety92">#REF!</definedName>
    <definedName name="_ety93">#REF!</definedName>
    <definedName name="_ety94">#REF!</definedName>
    <definedName name="_ety95">#REF!</definedName>
    <definedName name="_ety96">#REF!</definedName>
    <definedName name="_ety97">#REF!</definedName>
    <definedName name="_ety98">#REF!</definedName>
    <definedName name="_ety99">#REF!</definedName>
    <definedName name="_fbp100">#REF!</definedName>
    <definedName name="_fbp101">#REF!</definedName>
    <definedName name="_fbp102">#REF!</definedName>
    <definedName name="_fbp103">#REF!</definedName>
    <definedName name="_fbp90">#REF!</definedName>
    <definedName name="_fbp91">#REF!</definedName>
    <definedName name="_fbp92">#REF!</definedName>
    <definedName name="_fbp93">#REF!</definedName>
    <definedName name="_fbp94">#REF!</definedName>
    <definedName name="_fbp95">#REF!</definedName>
    <definedName name="_fbp96">#REF!</definedName>
    <definedName name="_fbp97">#REF!</definedName>
    <definedName name="_fbp98">#REF!</definedName>
    <definedName name="_fbp99">#REF!</definedName>
    <definedName name="_Fill" hidden="1">#REF!</definedName>
    <definedName name="_gas2">#REF!</definedName>
    <definedName name="_gas2006">#REF!</definedName>
    <definedName name="_H1">{"'Metretek HTML'!$A$7:$W$42"}</definedName>
    <definedName name="_je1">#REF!</definedName>
    <definedName name="_JE124">#REF!</definedName>
    <definedName name="_JE13">#REF!</definedName>
    <definedName name="_je14">#REF!</definedName>
    <definedName name="_JE147">#REF!</definedName>
    <definedName name="_JE16">#REF!</definedName>
    <definedName name="_JE17">#REF!</definedName>
    <definedName name="_JE220">#REF!</definedName>
    <definedName name="_JE230">#REF!</definedName>
    <definedName name="_JE234">#REF!</definedName>
    <definedName name="_JE236">#REF!</definedName>
    <definedName name="_JE237">#REF!</definedName>
    <definedName name="_JE24">#REF!</definedName>
    <definedName name="_JE33">#REF!</definedName>
    <definedName name="_New2">#REF!</definedName>
    <definedName name="_New3">#REF!</definedName>
    <definedName name="_New4">#REF!</definedName>
    <definedName name="_Order1">255</definedName>
    <definedName name="_Order2">255</definedName>
    <definedName name="_p.choice" localSheetId="8">#REF!</definedName>
    <definedName name="_p.choice">#REF!</definedName>
    <definedName name="_PG1">#REF!</definedName>
    <definedName name="_PG2">#REF!</definedName>
    <definedName name="_PG3">#REF!</definedName>
    <definedName name="_PG4">#REF!</definedName>
    <definedName name="_PG5">#REF!</definedName>
    <definedName name="_PG6">#REF!</definedName>
    <definedName name="_PG7">#REF!</definedName>
    <definedName name="_PG8">#REF!</definedName>
    <definedName name="_qre84100">#REF!</definedName>
    <definedName name="_qre84101">#REF!</definedName>
    <definedName name="_qre84102">#REF!</definedName>
    <definedName name="_qre84103">#REF!</definedName>
    <definedName name="_qre8499">#REF!</definedName>
    <definedName name="_qre85100">#REF!</definedName>
    <definedName name="_qre85101">#REF!</definedName>
    <definedName name="_qre85102">#REF!</definedName>
    <definedName name="_qre85103">#REF!</definedName>
    <definedName name="_qre8599">#REF!</definedName>
    <definedName name="_qre86100">#REF!</definedName>
    <definedName name="_qre86101">#REF!</definedName>
    <definedName name="_qre86102">#REF!</definedName>
    <definedName name="_qre86103">#REF!</definedName>
    <definedName name="_qre8699">#REF!</definedName>
    <definedName name="_qre87100">#REF!</definedName>
    <definedName name="_qre87101">#REF!</definedName>
    <definedName name="_qre87102">#REF!</definedName>
    <definedName name="_qre87103">#REF!</definedName>
    <definedName name="_qre8799">#REF!</definedName>
    <definedName name="_qre88100">#REF!</definedName>
    <definedName name="_qre88101">#REF!</definedName>
    <definedName name="_qre88102">#REF!</definedName>
    <definedName name="_qre88103">#REF!</definedName>
    <definedName name="_qre8899">#REF!</definedName>
    <definedName name="_Regression_Int">1</definedName>
    <definedName name="_sr01">#REF!</definedName>
    <definedName name="_sr02">#REF!</definedName>
    <definedName name="_sr03">#REF!</definedName>
    <definedName name="_sr90">#REF!</definedName>
    <definedName name="_sr91">#REF!</definedName>
    <definedName name="_sr92">#REF!</definedName>
    <definedName name="_sr93">#REF!</definedName>
    <definedName name="_sr94">#REF!</definedName>
    <definedName name="_sr95">#REF!</definedName>
    <definedName name="_sr96">#REF!</definedName>
    <definedName name="_sr97">#REF!</definedName>
    <definedName name="_sr98">#REF!</definedName>
    <definedName name="_sr99">#REF!</definedName>
    <definedName name="_sty90">#REF!</definedName>
    <definedName name="_sty91">#REF!</definedName>
    <definedName name="_sty92">#REF!</definedName>
    <definedName name="_sty93">#REF!</definedName>
    <definedName name="_sty94">#REF!</definedName>
    <definedName name="_sty95">#REF!</definedName>
    <definedName name="_sty96">#REF!</definedName>
    <definedName name="_sty97">#REF!</definedName>
    <definedName name="_sty98">#REF!</definedName>
    <definedName name="_sty99">#REF!</definedName>
    <definedName name="_tqc100">#REF!</definedName>
    <definedName name="_tqc101">#REF!</definedName>
    <definedName name="_tqc102">#REF!</definedName>
    <definedName name="_tqc103">#REF!</definedName>
    <definedName name="_tqc99">#REF!</definedName>
    <definedName name="_tql100">#REF!</definedName>
    <definedName name="_tql101">#REF!</definedName>
    <definedName name="_tql102">#REF!</definedName>
    <definedName name="_tql103">#REF!</definedName>
    <definedName name="_tql99">#REF!</definedName>
    <definedName name="_tqs100">#REF!</definedName>
    <definedName name="_tqs101">#REF!</definedName>
    <definedName name="_tqs102">#REF!</definedName>
    <definedName name="_tqs103">#REF!</definedName>
    <definedName name="_tqs99">#REF!</definedName>
    <definedName name="A">#REF!</definedName>
    <definedName name="AA">#REF!</definedName>
    <definedName name="AA.print" localSheetId="8">#REF!</definedName>
    <definedName name="AA.print">#REF!</definedName>
    <definedName name="aaa" localSheetId="1">9.25925996853039E-06</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b">{"'Metretek HTML'!$A$7:$W$42"}</definedName>
    <definedName name="AB.print" localSheetId="8">#REF!</definedName>
    <definedName name="AB.print">#REF!</definedName>
    <definedName name="Accounts_Payable">#REF!</definedName>
    <definedName name="Accounts_Receivable">#REF!</definedName>
    <definedName name="Accounts_Receivable_Customer___Net">#REF!</definedName>
    <definedName name="Accrued_Interest_Payable">#REF!</definedName>
    <definedName name="Accrued_Payroll">#REF!</definedName>
    <definedName name="Accrued_Unbilled_Revenue">#REF!</definedName>
    <definedName name="Accrued_Unbilled_Revenues">#REF!</definedName>
    <definedName name="Accum._Other_Comprehensive_Income">#REF!</definedName>
    <definedName name="ACRS">#REF!</definedName>
    <definedName name="Active1">#REF!</definedName>
    <definedName name="Active2">#REF!</definedName>
    <definedName name="adds2008">#REF!</definedName>
    <definedName name="Adjustments_to_Reconcile_Net_Income_to_Net_Cash">#REF!</definedName>
    <definedName name="Admin___Other_Labor_included_in_O_M">#REF!</definedName>
    <definedName name="ads">#REF!</definedName>
    <definedName name="Affiliate_Interest_Expense__Revenue">#REF!</definedName>
    <definedName name="AFUDC_Credit_Interest_Capitalized">#REF!</definedName>
    <definedName name="AG1_01">#REF!</definedName>
    <definedName name="AG1_01B">#REF!</definedName>
    <definedName name="AG2_01">#REF!</definedName>
    <definedName name="AG2_02">#REF!</definedName>
    <definedName name="AG2_03">#REF!</definedName>
    <definedName name="AG2_04">#REF!</definedName>
    <definedName name="AG2_05">#REF!</definedName>
    <definedName name="AG2_06">#REF!</definedName>
    <definedName name="AG3_01">#REF!</definedName>
    <definedName name="AG3_02">#REF!</definedName>
    <definedName name="AG3_03">#REF!</definedName>
    <definedName name="AG3_04">#REF!</definedName>
    <definedName name="AG3_06">#REF!</definedName>
    <definedName name="aircdy">#REF!</definedName>
    <definedName name="ALERT1">#REF!</definedName>
    <definedName name="ALERT2">#REF!</definedName>
    <definedName name="ALERT3">#REF!</definedName>
    <definedName name="ALL_SENS_FACT">#REF!</definedName>
    <definedName name="ALLOC">#REF!</definedName>
    <definedName name="ALLOW">#REF!</definedName>
    <definedName name="Allow_for_Funds_Used_During_Const.">#REF!</definedName>
    <definedName name="ALLYRS_MESSAGE">#REF!</definedName>
    <definedName name="AMERICA">#REF!</definedName>
    <definedName name="AMOR_BOM">#REF!</definedName>
    <definedName name="AMOR_EOM">#REF!</definedName>
    <definedName name="AMORT">#REF!</definedName>
    <definedName name="Amortization___Other_Assets">#REF!</definedName>
    <definedName name="ANNSUM">#REF!</definedName>
    <definedName name="Annualization_Rate">#REF!</definedName>
    <definedName name="anscount" hidden="1">1</definedName>
    <definedName name="AO.print" localSheetId="8">#REF!</definedName>
    <definedName name="AO.print">#REF!</definedName>
    <definedName name="APA">#REF!</definedName>
    <definedName name="APR_13_WRKSHT_SUM">#REF!</definedName>
    <definedName name="apr2pre">#REF!</definedName>
    <definedName name="AS">{"'Metretek HTML'!$A$7:$W$42"}</definedName>
    <definedName name="AS2DocOpenMode" hidden="1">"AS2DocumentEdit"</definedName>
    <definedName name="ASD">#REF!</definedName>
    <definedName name="ASOFDATE">#REF!</definedName>
    <definedName name="Asset_Retirement_Obligations">#REF!</definedName>
    <definedName name="ASSET_SALES__input">#REF!</definedName>
    <definedName name="ASSET_SHEET">#REF!</definedName>
    <definedName name="Assets_from_Risk_Mgt___Trading">#REF!</definedName>
    <definedName name="Assets_from_Risk_Mgt___Trading___Current">#REF!</definedName>
    <definedName name="Assets_Held_for_Sale">#REF!</definedName>
    <definedName name="AUG">#REF!</definedName>
    <definedName name="AV.FM.1..adjusted..print" localSheetId="8">#REF!</definedName>
    <definedName name="AV.FM.1..adjusted..print">#REF!</definedName>
    <definedName name="AV.FM.1.print" localSheetId="8">#REF!</definedName>
    <definedName name="AV.FM.1.print">#REF!</definedName>
    <definedName name="avoidint">"V2001-12-31"</definedName>
    <definedName name="az">{"'Metretek HTML'!$A$7:$W$42"}</definedName>
    <definedName name="B">#REF!</definedName>
    <definedName name="BA.print" localSheetId="8">#REF!</definedName>
    <definedName name="BA.print">#REF!</definedName>
    <definedName name="BAL">#REF!</definedName>
    <definedName name="Balance_Sheet_Assets">#REF!</definedName>
    <definedName name="Balance_Sheet_Liabilities___Capital">#REF!</definedName>
    <definedName name="BalanceSheetDates">#REF!</definedName>
    <definedName name="BALBCK">#REF!</definedName>
    <definedName name="BALP">#REF!</definedName>
    <definedName name="BALPBOD">#REF!</definedName>
    <definedName name="Base">#REF!</definedName>
    <definedName name="BASE_MESSAGE">#REF!</definedName>
    <definedName name="BASE_SENS_FACT">#REF!</definedName>
    <definedName name="Basic_Data">#REF!</definedName>
    <definedName name="BB">#REF!</definedName>
    <definedName name="BB.print" localSheetId="8">#REF!</definedName>
    <definedName name="BB.print">#REF!</definedName>
    <definedName name="bbb" localSheetId="1">37543.3981398148</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dis">#REF!</definedName>
    <definedName name="Benefits">350</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MBY8XXUOHIZ4LHXHPD7WYD5" hidden="1">#REF!</definedName>
    <definedName name="BEx01HY6E3GJ66ABU5ABN26V6Q13" hidden="1">#REF!</definedName>
    <definedName name="BEx01PQPVA98GRAAKX3HEZZ0XK5C" hidden="1">#REF!</definedName>
    <definedName name="BEx01PW5YQKEGAR8JDDI5OARYXDF" hidden="1">#REF!</definedName>
    <definedName name="BEx01XJ94SHJ1YQ7ORPW0RQGKI2H" hidden="1">#REF!</definedName>
    <definedName name="BEx0262TTS9LPE4KF6VUW72201AB" hidden="1">#REF!</definedName>
    <definedName name="BEx02PPH4OWYB9ZB2611OC9DA9M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XBADB31WUEH8U617C5F40X9" hidden="1">#REF!</definedName>
    <definedName name="BEx1FZV2CM77TBH1R6YYV9P06KA2" hidden="1">#REF!</definedName>
    <definedName name="BEx1G59AY8195JTUM6P18VXUFJ3E" hidden="1">#REF!</definedName>
    <definedName name="BEx1GRFPRSO5UT952RBFGUHDUZN5" hidden="1">#REF!</definedName>
    <definedName name="BEx1GVMRHFXUP6XYYY9NR12PV5TF" hidden="1">#REF!</definedName>
    <definedName name="BEx1H6KIT7BHUH6MDDWC935V9N47"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J0CSSHDJGBJUHVOEMCF2P4DL" hidden="1">#REF!</definedName>
    <definedName name="BEx1J61RRF9LJ3V3R5OY3WJ6VBWR"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NDJQ0189VAB5O88Z9N2B1" hidden="1">#REF!</definedName>
    <definedName name="BEx1JXBM5W4YRWNQ0P95QQS6JWD6" hidden="1">#REF!</definedName>
    <definedName name="BEx1K95QRKBCQOHKAK00IAOF748I" hidden="1">#REF!</definedName>
    <definedName name="BEx1KGCOC0TV99C9CNDK7IZRHVGO" hidden="1">#REF!</definedName>
    <definedName name="BEx1KGY9QEHZ9QSARMQUTQKRK4UX" hidden="1">#REF!</definedName>
    <definedName name="BEx1KKP1ELIF2UII2FWVGL7M1X7J" hidden="1">#REF!</definedName>
    <definedName name="BEx1KUVWMB0QCWA3RBE4CADFVRIS" hidden="1">#REF!</definedName>
    <definedName name="BEx1L2OG1SDFK2TPXELJ77YP4NI2" hidden="1">#REF!</definedName>
    <definedName name="BEx1L6Q60MWRDJB4L20LK0XPA0Z2" hidden="1">#REF!</definedName>
    <definedName name="BEx1LAX8UE95OMEMCKW7PJJO7FX5" hidden="1">#REF!</definedName>
    <definedName name="BEx1LD63FP2Z4BR9TKSHOZW9KKZ5" hidden="1">#REF!</definedName>
    <definedName name="BEx1LDMB9RW982DUILM2WPT5VWQ3" hidden="1">#REF!</definedName>
    <definedName name="BEx1LR3VGF6TOZ4ZPIXZ96JKRKKD" hidden="1">#REF!</definedName>
    <definedName name="BEx1LRPGDQCOEMW8YT80J1XCDCIV" hidden="1">#REF!</definedName>
    <definedName name="BEx1LRUSJW4JG54X07QWD9R27WV9" hidden="1">#REF!</definedName>
    <definedName name="BEx1LU92C01NBTGCF0WADTO32CU2" hidden="1">#REF!</definedName>
    <definedName name="BEx1M1WBK5T0LP1AK2JYV6W87ID6" hidden="1">#REF!</definedName>
    <definedName name="BEx1M51HHDYGIT8PON7U8ICL2S95" hidden="1">#REF!</definedName>
    <definedName name="BEx1M68NRL0QD9UQV1RA9L68505H" hidden="1">#REF!</definedName>
    <definedName name="BEx1MQ0S8ZPM3QRPBJFVO8KGKJO2" hidden="1">#REF!</definedName>
    <definedName name="BEx1MTRKKVCHOZ0YGID6HZ49LJTO" hidden="1">#REF!</definedName>
    <definedName name="BEx1N3CUJ3UX61X38ZAJVPEN4KMC"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HGT1KV1PHK1VQ1OUH4VP" hidden="1">#REF!</definedName>
    <definedName name="BEx1OFB62PDZZNV8TCVH2GJNNOSC" hidden="1">#REF!</definedName>
    <definedName name="BEx1OLAZ915OGYWP0QP1QQWDLCRX" hidden="1">#REF!</definedName>
    <definedName name="BEx1OO5ER042IS6IC4TLDI75JNVH" hidden="1">#REF!</definedName>
    <definedName name="BEx1OTE544O0H6QOAIX6QZKHCDFW" hidden="1">#REF!</definedName>
    <definedName name="BEx1OTE54CBSUT8FWKRALEDCUWN4" hidden="1">#REF!</definedName>
    <definedName name="BEx1OVSMPADTX95QUOX34KZQ8EDY"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58EB7DAA5Y346WUQVQR9QEO" hidden="1">#REF!</definedName>
    <definedName name="BEx1P7S1J4TKGVJ43C2Q2R3M9WRB" hidden="1">#REF!</definedName>
    <definedName name="BEx1PA11BLPVZM8RC5BL46WX8YB5" hidden="1">#REF!</definedName>
    <definedName name="BEx1PBZ4BEFIPGMQXT9T8S4PZ2IM" hidden="1">#REF!</definedName>
    <definedName name="BEx1PKINWPH6BLUM5BTUM1OMO78L" hidden="1">#REF!</definedName>
    <definedName name="BEx1PLF2CFSXBZPVI6CJ534EIJDN" hidden="1">#REF!</definedName>
    <definedName name="BEx1PMWZB2DO6EM9BKLUICZJ65HD" hidden="1">#REF!</definedName>
    <definedName name="BEx1PUK290DX9LHEN2RS5E5L92YR" hidden="1">#REF!</definedName>
    <definedName name="BEx1Q21TG5PWZ4V504UC7VGQ9FEI" hidden="1">#REF!</definedName>
    <definedName name="BEx1QA54J2A4I7IBQR19BTY28ZMR" hidden="1">#REF!</definedName>
    <definedName name="BEx1QMKTAIQ9VGEWQ95YM98EUX0H" hidden="1">#REF!</definedName>
    <definedName name="BEx1QMQAHG3KQUK59DVM68SWKZIZ" hidden="1">#REF!</definedName>
    <definedName name="BEx1R9YFKJCMSEST8OVCAO5E47FO" hidden="1">#REF!</definedName>
    <definedName name="BEx1RBGC06B3T52OIC0EQ1KGVP1I" hidden="1">#REF!</definedName>
    <definedName name="BEx1RG3NJLA83JCT26IM1NH7FHA3" hidden="1">#REF!</definedName>
    <definedName name="BEx1RPJGA9DKDGRAYU2BHE6FRJ0N"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FGNVAFMGBWWJ1P5SP00N381" hidden="1">#REF!</definedName>
    <definedName name="BEx1SK3U02H0RGKEYXW7ZMCEOF3V" hidden="1">#REF!</definedName>
    <definedName name="BEx1SO5L68CL3H1IC2HQ6TPY8U6F" hidden="1">#REF!</definedName>
    <definedName name="BEx1SSNEZINBJT29QVS62VS1THT4" hidden="1">#REF!</definedName>
    <definedName name="BEx1SVNCHNANBJIDIQVB8AFK4HAN" hidden="1">#REF!</definedName>
    <definedName name="BEx1TE2YGKCOGDSQUWA9TLZW5GV4" hidden="1">#REF!</definedName>
    <definedName name="BEx1TJ0WLS9O7KNSGIPWTYHDYI1D" hidden="1">#REF!</definedName>
    <definedName name="BEx1TLF98B75D1P3EJQ1GRYKUU6P" hidden="1">#REF!</definedName>
    <definedName name="BEx1U15M7LVVFZENH830B2BGWC04" hidden="1">#REF!</definedName>
    <definedName name="BEx1U7WFO8OZKB1EBF4H386JW91L" hidden="1">#REF!</definedName>
    <definedName name="BEx1U87938YR9N6HYI24KVBKLOS3" hidden="1">#REF!</definedName>
    <definedName name="BEx1UESH4KDWHYESQU2IE55RS3LI" hidden="1">#REF!</definedName>
    <definedName name="BEx1UFZM4VZBYSPNK43H7Y6HNB2B" hidden="1">#REF!</definedName>
    <definedName name="BEx1UI8N9KTCPSOJ7RDW0T8UEBNP" hidden="1">#REF!</definedName>
    <definedName name="BEx1UML0HHJFHA5TBOYQ24I3RV1W" hidden="1">#REF!</definedName>
    <definedName name="BEx1UUDIQPZ23XQ79GUL0RAWRSCK" hidden="1">#REF!</definedName>
    <definedName name="BEx1UUTSK2C11SHV8AJXLYCJP9N4" hidden="1">#REF!</definedName>
    <definedName name="BEx1V67SEV778NVW68J8W5SND1J7" hidden="1">#REF!</definedName>
    <definedName name="BEx1VAK6RBDZVE57N471WHPORUOE" hidden="1">#REF!</definedName>
    <definedName name="BEx1VIY9SQLRESD11CC4PHYT0XSG" hidden="1">#REF!</definedName>
    <definedName name="BEx1WC67EH10SC38QWX3WEA5KH3A" hidden="1">#REF!</definedName>
    <definedName name="BEx1WGYTKZZIPM1577W5FEYKFH3V" hidden="1">#REF!</definedName>
    <definedName name="BEx1WHPURIV3D3PTJJ359H1OP7ZV" hidden="1">#REF!</definedName>
    <definedName name="BEx1WLWY2CR1WRD694JJSWSDFAIR" hidden="1">#REF!</definedName>
    <definedName name="BEx1WMD1LWPWRIK6GGAJRJAHJM8I" hidden="1">#REF!</definedName>
    <definedName name="BEx1WR0D41MR174LBF3P9E3K0J51" hidden="1">#REF!</definedName>
    <definedName name="BEx1WUB1FAS5PHU33TJ60SUHR618" hidden="1">#REF!</definedName>
    <definedName name="BEx1WX04G0INSPPG9NTNR3DYR6PZ" hidden="1">#REF!</definedName>
    <definedName name="BEx1X1SS6VBZVRNQ2BCV14SDSN2T" hidden="1">#REF!</definedName>
    <definedName name="BEx1X3LHU9DPG01VWX2IF65TRATF"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40E3PP1FR4Z1T8TYMERO4NV" hidden="1">#REF!</definedName>
    <definedName name="BEx1YESSUDLAERX6LBB8V56M8SLC"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3OD51ISAN2LLIBMULN0U4ZC" hidden="1">#REF!</definedName>
    <definedName name="BEx3BAKI5N8MFGVWZWCRJQZ879OO" hidden="1">#REF!</definedName>
    <definedName name="BEx3BG9I89VA2OLYT4PV61JDXU69" hidden="1">#REF!</definedName>
    <definedName name="BEx3BG9J3N0QW0HQLPDKHG4LNUP8"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WAOSJWUXB8I63LLLOB0IJP1" hidden="1">#REF!</definedName>
    <definedName name="BEx3BYP0FG369M7G3JEFLMMXAKTS" hidden="1">#REF!</definedName>
    <definedName name="BEx3C2QR0WUD19QSVO8EMIPNQJKH" hidden="1">#REF!</definedName>
    <definedName name="BEx3C8AAGO4EJFEL0JJN2VY0HYIB" hidden="1">#REF!</definedName>
    <definedName name="BEx3CCS3VNR1KW2R7DKSQFZ17QW0" hidden="1">#REF!</definedName>
    <definedName name="BEx3CJTRYTU2EE1EL7M6DVFD01KO" hidden="1">#REF!</definedName>
    <definedName name="BEx3CKFCCPZZ6ROLAT5C1DZNIC1U" hidden="1">#REF!</definedName>
    <definedName name="BEx3CN4AESXZTH159TR8B9DJG12Z" hidden="1">#REF!</definedName>
    <definedName name="BEx3CO0SVO4WLH0DO43DCHYDTH1P" hidden="1">#REF!</definedName>
    <definedName name="BEx3D9G6QTSPF9UYI4X0XY0VE896" hidden="1">#REF!</definedName>
    <definedName name="BEx3DCQU9PBRXIMLO62KS5RLH447" hidden="1">#REF!</definedName>
    <definedName name="BEx3E9K8R6R3TVXS3UM0127D8DNP" hidden="1">#REF!</definedName>
    <definedName name="BEx3EE23XC21IEMZ81C84ZBTBZA8" hidden="1">#REF!</definedName>
    <definedName name="BEx3EF99FD6QNNCNOKDEE67JHTUJ"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EYVWCTX3E5LGECYH82ENAGBU" hidden="1">#REF!</definedName>
    <definedName name="BEx3F0JC8H5K4UPZ6HTO1OZ2OOOA" hidden="1">#REF!</definedName>
    <definedName name="BEx3F86EA79UA9R15EEYT5ZAYQGI" hidden="1">#REF!</definedName>
    <definedName name="BEx3FF2JGKF9FOM69W2I5I0JVUSZ" hidden="1">#REF!</definedName>
    <definedName name="BEx3FHMD1P5XBCH23ZKIFO6ZTCNB" hidden="1">#REF!</definedName>
    <definedName name="BEx3FI2G3YYIACQHXNXEA15M8ZK5" hidden="1">#REF!</definedName>
    <definedName name="BEx3FJ9MHSLDK8W91GO85FX1GX57" hidden="1">#REF!</definedName>
    <definedName name="BEx3FNM4HIBMXBBXPV7LKCWA3GHW"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VD97A24S6H24BSXJFP4JCW6" hidden="1">#REF!</definedName>
    <definedName name="BEx3H5UX2GZFZZT657YR76RHW5I6" hidden="1">#REF!</definedName>
    <definedName name="BEx3HMSEFOP6DBM4R97XA6B7NFG6" hidden="1">#REF!</definedName>
    <definedName name="BEx3HNZM1GOP9RT8C2AXOMFXIMQ8" hidden="1">#REF!</definedName>
    <definedName name="BEx3HWJ5SQSD2CVCQNR183X44FR8" hidden="1">#REF!</definedName>
    <definedName name="BEx3I09YVXO0G4X7KGSA4WGORM35" hidden="1">#REF!</definedName>
    <definedName name="BEx3I7BLM11AXCZ8E4JU8ZIAXPAS" hidden="1">#REF!</definedName>
    <definedName name="BEx3ICF1GY8HQEBIU9S43PDJ90BX" hidden="1">#REF!</definedName>
    <definedName name="BEx3IYAH2DEBFWO8F94H4MXE3RLY" hidden="1">#REF!</definedName>
    <definedName name="BEx3IZXXSYEW50379N2EAFWO8DZV" hidden="1">#REF!</definedName>
    <definedName name="BEx3J1VZVGTKT4ATPO9O5JCSFTTR" hidden="1">#REF!</definedName>
    <definedName name="BEx3JC2TY7JNAAC3L7QHVPQXLGQ8" hidden="1">#REF!</definedName>
    <definedName name="BEx3JHMINP1THWDI6C83QR21FBGR" hidden="1">#REF!</definedName>
    <definedName name="BEx3JX23SYDIGOGM4Y0CQFBW8ZBV" hidden="1">#REF!</definedName>
    <definedName name="BEx3JXCXCVBZJGV5VEG9MJEI01AL" hidden="1">#REF!</definedName>
    <definedName name="BEx3JY98ZGQOIJAD31AKR12C64LP" hidden="1">#REF!</definedName>
    <definedName name="BEx3JYK2N7X59TPJSKYZ77ENY8SS" hidden="1">#REF!</definedName>
    <definedName name="BEx3K4EII7GU1CG0BN7UL15M6J8Z" hidden="1">#REF!</definedName>
    <definedName name="BEx3K4ZXQUQ2KYZF74B84SO48XMW" hidden="1">#REF!</definedName>
    <definedName name="BEx3K5QZUNWBEQQWDCJDXXFBV4QK" hidden="1">#REF!</definedName>
    <definedName name="BEx3KC6WKRCQX6L4P34ZM7CCJFBT"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7NTB2BHXP26B5F4A3PRTY0Z" hidden="1">#REF!</definedName>
    <definedName name="BEx3LM1PR4Y7KINKMTMKR984GX8Q" hidden="1">#REF!</definedName>
    <definedName name="BEx3LPCEZ1C0XEKNCM3YT09JWCUO" hidden="1">#REF!</definedName>
    <definedName name="BEx3LTU80DDHQRJRLVN79J3RC5Z0" hidden="1">#REF!</definedName>
    <definedName name="BEx3LUL5EICSTN6KP1M6B7NAHYVO" hidden="1">#REF!</definedName>
    <definedName name="BEx3M1MR1K1NQD03H74BFWOK4MWQ" hidden="1">#REF!</definedName>
    <definedName name="BEx3M4H77MYUKOOD31H9F80NMVK8" hidden="1">#REF!</definedName>
    <definedName name="BEx3M885DQ9KX2HJ6T6P6HDY9GC4" hidden="1">#REF!</definedName>
    <definedName name="BEx3M9VFX329PZWYC4DMZ6P3W9R2" hidden="1">#REF!</definedName>
    <definedName name="BEx3MCQ0L5NQSPA1DGA0QTYSLHNP" hidden="1">#REF!</definedName>
    <definedName name="BEx3MCQ0VEBV0CZXDS505L38EQ8N" hidden="1">#REF!</definedName>
    <definedName name="BEx3ME2HC294KYAUDR73NXYGVDW0" hidden="1">#REF!</definedName>
    <definedName name="BEx3MEYV5LQY0BAL7V3CFAFVOM3T" hidden="1">#REF!</definedName>
    <definedName name="BEx3MREOFWJQEYMCMBL7ZE06NBN6" hidden="1">#REF!</definedName>
    <definedName name="BEx3MRPHDEYR919ZKPYTH3O7DQTY" hidden="1">#REF!</definedName>
    <definedName name="BEx3NKXF7GYXHBK75UI6MDRUSU0J" hidden="1">#REF!</definedName>
    <definedName name="BEx3NLIZ7PHF2XE59ECZ3MD04ZG1" hidden="1">#REF!</definedName>
    <definedName name="BEx3NMQ4BVC94728AUM7CCX7UHTU" hidden="1">#REF!</definedName>
    <definedName name="BEx3NNBPZUO6BZU0DLA11SQERG4L" hidden="1">#REF!</definedName>
    <definedName name="BEx3NR2I4OUFP3Z2QZEDU2PIFIDI" hidden="1">#REF!</definedName>
    <definedName name="BEx3NVV3RL4UV2EU430NY5LKTPXD" hidden="1">#REF!</definedName>
    <definedName name="BEx3O1420BO99ELGBDOEK6YUS2AH" hidden="1">#REF!</definedName>
    <definedName name="BEx3O19B8FTTAPVT5DZXQGQXWFR8" hidden="1">#REF!</definedName>
    <definedName name="BEx3O208V4211X3WMWUFFIW28Y5U" hidden="1">#REF!</definedName>
    <definedName name="BEx3O7JY7N5U41CVEUHYIEK343YH" hidden="1">#REF!</definedName>
    <definedName name="BEx3OFCGQH8N5QT3C8M44CX5CLHX" hidden="1">#REF!</definedName>
    <definedName name="BEx3OJZSCGFRW7SVGBFI0X9DNVMM" hidden="1">#REF!</definedName>
    <definedName name="BEx3ORSBUXAF21MKEY90YJV9AY9A" hidden="1">#REF!</definedName>
    <definedName name="BEx3OV8BH6PYNZT7C246LOAU9SVX" hidden="1">#REF!</definedName>
    <definedName name="BEx3OXRYJZUEY6E72UJU0PHLMYAR" hidden="1">#REF!</definedName>
    <definedName name="BEx3P59TTRSGQY888P5C1O7M2PQT" hidden="1">#REF!</definedName>
    <definedName name="BEx3PDNRRNKD5GOUBUQFXAHIXLD9" hidden="1">#REF!</definedName>
    <definedName name="BEx3PDT8GNPWLLN02IH1XPV90XYK" hidden="1">#REF!</definedName>
    <definedName name="BEx3PG24EE6BFX4WK0PD7YR4MWXE"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PCKN624WDXN9HIU6BDOOFL1"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EDFOYFY5NBTININ5W4RLD4Q" hidden="1">#REF!</definedName>
    <definedName name="BEx3QIKJ3U962US1Q564NZDLU8LD" hidden="1">#REF!</definedName>
    <definedName name="BEx3QLKKMOCYGB7DSNC29XGRU52O" hidden="1">#REF!</definedName>
    <definedName name="BEx3QR9D45DHW50VQ7Y3Q1AXPOB9" hidden="1">#REF!</definedName>
    <definedName name="BEx3QSWT2S5KWG6U2V9711IYDQBM" hidden="1">#REF!</definedName>
    <definedName name="BEx3QU9AM2D9N0887SF1H9427JKU" hidden="1">#REF!</definedName>
    <definedName name="BEx3QVGG7Q2X4HZHJAM35A8T3VR7" hidden="1">#REF!</definedName>
    <definedName name="BEx3R0JUB9YN8PHPPQTAMIT1IHWK" hidden="1">#REF!</definedName>
    <definedName name="BEx3R81NFRO7M81VHVKOBFT0QBIL" hidden="1">#REF!</definedName>
    <definedName name="BEx3R8N7YCUKJFKXRC8VVKDGUCWT" hidden="1">#REF!</definedName>
    <definedName name="BEx3RFJCSRTFFKD3A8DC3F4ZHW92" hidden="1">#REF!</definedName>
    <definedName name="BEx3RHC2ZD5UFS6QD4OPFCNNMWH1" hidden="1">#REF!</definedName>
    <definedName name="BEx3RHMVYSP3UJFE4JFGYN439AJK" hidden="1">#REF!</definedName>
    <definedName name="BEx3RKHARL8IJX5B7DY70B7NIRVT" hidden="1">#REF!</definedName>
    <definedName name="BEx3RQ10QIWBAPHALAA91BUUCM2X" hidden="1">#REF!</definedName>
    <definedName name="BEx3RV4E1WT43SZBUN09RTB8EK1O" hidden="1">#REF!</definedName>
    <definedName name="BEx3RXO31FBRRLV0JNYV5WKXBI0B" hidden="1">#REF!</definedName>
    <definedName name="BEx3RXYU0QLFXSFTM5EB20GD03W5" hidden="1">#REF!</definedName>
    <definedName name="BEx3RYKLC3QQO3XTUN7BEW2AQL98" hidden="1">#REF!</definedName>
    <definedName name="BEx3S0D6JUMB108LOCZDSMZJEEJ5" hidden="1">#REF!</definedName>
    <definedName name="BEx3SHWF5FZ1ENNWE8YT6JTBCDWU"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90SRPHVFZGKZPEL156PTBLG" hidden="1">#REF!</definedName>
    <definedName name="BEx3TMNO7NM03FQTML6ZEBRQXY0M" hidden="1">#REF!</definedName>
    <definedName name="BEx3TPCSI16OAB2L9M9IULQMQ9J9" hidden="1">#REF!</definedName>
    <definedName name="BEx3U64YUOZ419BAJS2W78UMATAW" hidden="1">#REF!</definedName>
    <definedName name="BEx3U94WCEA5DKMWBEX1GU0LKYG2" hidden="1">#REF!</definedName>
    <definedName name="BEx3U9VZ8SQVYS6ZA038J7AP7ZGW" hidden="1">#REF!</definedName>
    <definedName name="BEx3UIQ5B7PL8QJ6RI0LF7QJWLLO" hidden="1">#REF!</definedName>
    <definedName name="BEx3UIQ5WRJBGNTFCCLOR4N7B1OQ" hidden="1">#REF!</definedName>
    <definedName name="BEx3UJMIX2NUSSWGMSI25A5DM4CH" hidden="1">#REF!</definedName>
    <definedName name="BEx3UKOCOQG7S1YQ436S997K1KWV" hidden="1">#REF!</definedName>
    <definedName name="BEx3UU46FGPB8C5GM6QZZZNI8FY1" hidden="1">#REF!</definedName>
    <definedName name="BEx3UYM19VIXLA0EU7LB9NHA77PB" hidden="1">#REF!</definedName>
    <definedName name="BEx3V0EPR8DD44FA1TJFATXBJ5BA" hidden="1">#REF!</definedName>
    <definedName name="BEx3VML7CG70HPISMVYIUEN3711Q" hidden="1">#REF!</definedName>
    <definedName name="BEx56ZID5H04P9AIYLP1OASFGV56" hidden="1">#REF!</definedName>
    <definedName name="BEx57VVOKGYOTHR9Z8AJNKRDSU20" hidden="1">#REF!</definedName>
    <definedName name="BEx587EYSS57E3PI8DT973HLJM9E" hidden="1">#REF!</definedName>
    <definedName name="BEx587KFQ3VKCOCY1SA5F24PQGUI" hidden="1">#REF!</definedName>
    <definedName name="BEx589YSF6Z3BES2WDO9VJF6J7RD" hidden="1">#REF!</definedName>
    <definedName name="BEx58HRBEO7GYHL70I9S0DIIR5Y3" hidden="1">#REF!</definedName>
    <definedName name="BEx58O1WGJ5ARYSTQ7E7Z9CZ70FW" hidden="1">#REF!</definedName>
    <definedName name="BEx58O780PQ05NF0Z1SKKRB3N099" hidden="1">#REF!</definedName>
    <definedName name="BEx58XHO7ZULLF2EUD7YIS0MGQJ5" hidden="1">#REF!</definedName>
    <definedName name="BEx58ZW0HAIGIPEX9CVA1PQQTR6X" hidden="1">#REF!</definedName>
    <definedName name="BEx59BA1KH3RG6K1LHL7YS2VB79N" hidden="1">#REF!</definedName>
    <definedName name="BEx59E9WABJP2TN71QAIKK79HPK9" hidden="1">#REF!</definedName>
    <definedName name="BEx59P7MAPNU129ZTC5H3EH892G1" hidden="1">#REF!</definedName>
    <definedName name="BEx5A11WZRQSIE089QE119AOX9ZG" hidden="1">#REF!</definedName>
    <definedName name="BEx5A6ATFUVEJ0HUDROD1OO0CGV5" hidden="1">#REF!</definedName>
    <definedName name="BEx5A7CIGCOTHJKHGUBDZG91JGPZ" hidden="1">#REF!</definedName>
    <definedName name="BEx5A8UFLT2SWVSG5COFA9B8P376" hidden="1">#REF!</definedName>
    <definedName name="BEx5AFFTN3IXIBHDKM0FYC4OFL1S" hidden="1">#REF!</definedName>
    <definedName name="BEx5AOFIO8KVRHIZ1RII337AA8ML" hidden="1">#REF!</definedName>
    <definedName name="BEx5APRZ66L5BWHFE8E4YYNEDTI4" hidden="1">#REF!</definedName>
    <definedName name="BEx5AUVDSQ35VO4BD9AKKGBM5S7D"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I61U4Y65GD0ARMTALPP7SJ" hidden="1">#REF!</definedName>
    <definedName name="BEx5BD5L6LIQ99M87XJMWWNL031Z" hidden="1">#REF!</definedName>
    <definedName name="BEx5BDR56MEV4IHY6CIH2SVNG1UB" hidden="1">#REF!</definedName>
    <definedName name="BEx5BESZC5H329SKHGJOHZFILYJJ" hidden="1">#REF!</definedName>
    <definedName name="BEx5BHSQ42B50IU1TEQFUXFX9XQD" hidden="1">#REF!</definedName>
    <definedName name="BEx5BKHUCQEM4FA2DEQUKKC2QEYR" hidden="1">#REF!</definedName>
    <definedName name="BEx5BKSM4UN4C1DM3EYKM79MRC5K" hidden="1">#REF!</definedName>
    <definedName name="BEx5BNN8NPH9KVOBARB9CDD9WLB6" hidden="1">#REF!</definedName>
    <definedName name="BEx5BQ6UF5C89VX5ZUUUNN7Q2S3Z" hidden="1">#REF!</definedName>
    <definedName name="BEx5BWC3RHNNZZNXQ3IJ1GNNZW7M" hidden="1">#REF!</definedName>
    <definedName name="BEx5BXJATFA4GZNILN2UJ1D2AOGO" hidden="1">#REF!</definedName>
    <definedName name="BEx5BYFMZ80TDDN2EZO8CF39AIAC" hidden="1">#REF!</definedName>
    <definedName name="BEx5C2BWFW6SHZBFDEISKGXHZCQW"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INUDCSDCAJSNNV7XVNU8Q79" hidden="1">#REF!</definedName>
    <definedName name="BEx5CNLUIOYU8EODGA03Z3547I9T" hidden="1">#REF!</definedName>
    <definedName name="BEx5CPEKNSJORIPFQC2E1LTRYY8L" hidden="1">#REF!</definedName>
    <definedName name="BEx5CSUOL05D8PAM2TRDA9VRJT1O" hidden="1">#REF!</definedName>
    <definedName name="BEx5CUNFOO4YDFJ22HCMI2QKIGKM" hidden="1">#REF!</definedName>
    <definedName name="BEx5D2W3OTZO7F8Q91CV254Q4LKE" hidden="1">#REF!</definedName>
    <definedName name="BEx5D5W0OED6788ZKXNBW6BMYRB4" hidden="1">#REF!</definedName>
    <definedName name="BEx5D8L47OF0WHBPFWXGZINZWUBZ" hidden="1">#REF!</definedName>
    <definedName name="BEx5DAJAHQ2SKUPCKSCR3PYML67L" hidden="1">#REF!</definedName>
    <definedName name="BEx5DC18JM1KJCV44PF18E0LNRKA" hidden="1">#REF!</definedName>
    <definedName name="BEx5DJIZBTNS011R9IIG2OQ2L6ZX" hidden="1">#REF!</definedName>
    <definedName name="BEx5E123OLO9WQUOIRIDJ967KAGK" hidden="1">#REF!</definedName>
    <definedName name="BEx5E2UU5NES6W779W2OZTZOB4O7" hidden="1">#REF!</definedName>
    <definedName name="BEx5E4CSE5G83J5K32WENF7BXL82" hidden="1">#REF!</definedName>
    <definedName name="BEx5ELQL9B0VR6UT18KP11DHOTFX" hidden="1">#REF!</definedName>
    <definedName name="BEx5ER4TJTFPN7IB1MNEB1ZFR5M6" hidden="1">#REF!</definedName>
    <definedName name="BEx5EW87ACRI46LAKG0VDJVFLG7R" hidden="1">#REF!</definedName>
    <definedName name="BEx5F6KF3SROYIFF0A1HJRV87YZC" hidden="1">#REF!</definedName>
    <definedName name="BEx5F6V72QTCK7O39Y59R0EVM6CW" hidden="1">#REF!</definedName>
    <definedName name="BEx5F9K9B2XA4LVU2LJMI89AW8BO" hidden="1">#REF!</definedName>
    <definedName name="BEx5FGLQVACD5F5YZG4DGSCHCGO2" hidden="1">#REF!</definedName>
    <definedName name="BEx5FLJWHLW3BTZILDPN5NMA449V" hidden="1">#REF!</definedName>
    <definedName name="BEx5FNI2O10YN2SI1NO4X5GP3GTF" hidden="1">#REF!</definedName>
    <definedName name="BEx5FO8YRFSZCG3L608EHIHIHFY4" hidden="1">#REF!</definedName>
    <definedName name="BEx5FOUK8T0EOTFUKGIWKKOE6F7G" hidden="1">#REF!</definedName>
    <definedName name="BEx5FQNA6V4CNYSH013K45RI4BCV" hidden="1">#REF!</definedName>
    <definedName name="BEx5FVQPPEU32CPNV9RRQ9MNLLVE" hidden="1">#REF!</definedName>
    <definedName name="BEx5FZC6RK92TU32WZ4N099LWYKZ" hidden="1">#REF!</definedName>
    <definedName name="BEx5G08KGMG5X2AQKDGPFYG5GH94" hidden="1">#REF!</definedName>
    <definedName name="BEx5G1A8TFN4C4QII35U9DKYNIS8" hidden="1">#REF!</definedName>
    <definedName name="BEx5G1L0QO91KEPDMV1D8OT4BT73"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78SWSMTWKQVAC01YN6480JD" hidden="1">#REF!</definedName>
    <definedName name="BEx5HAOT9XWUF7XIFRZZS8B9F5TZ" hidden="1">#REF!</definedName>
    <definedName name="BEx5HE4XRF9BUY04MENWY9CHHN5H" hidden="1">#REF!</definedName>
    <definedName name="BEx5HFHMABAT0H9KKS754X4T304E" hidden="1">#REF!</definedName>
    <definedName name="BEx5HGDZ7MX1S3KNXLRL9WU565V4" hidden="1">#REF!</definedName>
    <definedName name="BEx5HJ8DU0ZDRX2BY3TDR7LG7FYG" hidden="1">#REF!</definedName>
    <definedName name="BEx5HJZ9FAVNZSSBTAYRPZDYM9NU" hidden="1">#REF!</definedName>
    <definedName name="BEx5HMDKAGHEFJ193YZUKU547LDS" hidden="1">#REF!</definedName>
    <definedName name="BEx5HZ9JMKHNLFWLVUB1WP5B39BL" hidden="1">#REF!</definedName>
    <definedName name="BEx5I1D22RX2VD9NZESVVM6JZ8G5" hidden="1">#REF!</definedName>
    <definedName name="BEx5I244LQHZTF3XI66J8705R9XX" hidden="1">#REF!</definedName>
    <definedName name="BEx5I5K5UOAJ82FDJ4HULUM3KX7E"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MN4F143KVYVDFOQYZVJG5X6" hidden="1">#REF!</definedName>
    <definedName name="BEx5ITU42638OWOBF2BOWE37XFP9" hidden="1">#REF!</definedName>
    <definedName name="BEx5J0FFP1KS4NGY20AEJI8VREEA" hidden="1">#REF!</definedName>
    <definedName name="BEx5JF3ZXLDIS8VNKDCY7ZI7H1CI" hidden="1">#REF!</definedName>
    <definedName name="BEx5JHCZJ8G6OOOW6EF3GABXKH6F" hidden="1">#REF!</definedName>
    <definedName name="BEx5JJB6W446THXQCRUKD3I7RKLP" hidden="1">#REF!</definedName>
    <definedName name="BEx5JJWTMI37U3RDEJOYLO93RJ6Z" hidden="1">#REF!</definedName>
    <definedName name="BEx5JNCT8Z7XSSPD5EMNAJELCU2V" hidden="1">#REF!</definedName>
    <definedName name="BEx5JQCNT9Y4RM306CHC8IPY3HBZ" hidden="1">#REF!</definedName>
    <definedName name="BEx5K08PYKE6JOKBYIB006TX619P" hidden="1">#REF!</definedName>
    <definedName name="BEx5K51DSERT1TR7B4A29R41W4NX" hidden="1">#REF!</definedName>
    <definedName name="BEx5KF88OT7666J799PZCTHRBOPU" hidden="1">#REF!</definedName>
    <definedName name="BEx5KMVAY7UVXRQY7NI5EZYMNGC7" hidden="1">#REF!</definedName>
    <definedName name="BEx5KYER580I4T7WTLMUN7NLNP5K" hidden="1">#REF!</definedName>
    <definedName name="BEx5LHLB3M6K4ZKY2F42QBZT30ZH" hidden="1">#REF!</definedName>
    <definedName name="BEx5LRMNU3HXIE1BUMDHRU31F7JJ" hidden="1">#REF!</definedName>
    <definedName name="BEx5LSJ1LPUAX3ENSPECWPG4J7D1" hidden="1">#REF!</definedName>
    <definedName name="BEx5LTKQ8RQWJE4BC88OP928893U" hidden="1">#REF!</definedName>
    <definedName name="BEx5LZ9QXSWRX35EGBF4FB303PNE" hidden="1">#REF!</definedName>
    <definedName name="BEx5MB9BR71LZDG7XXQ2EO58JC5F" hidden="1">#REF!</definedName>
    <definedName name="BEx5MVXTKNBXHNWTL43C670E4KXC" hidden="1">#REF!</definedName>
    <definedName name="BEx5N4XI4PWB1W9PMZ4O5R0HWTYD" hidden="1">#REF!</definedName>
    <definedName name="BEx5N8TQPT9Q7AMBG5SNEYKR98Y8" hidden="1">#REF!</definedName>
    <definedName name="BEx5NA68N6FJFX9UJXK4M14U487F" hidden="1">#REF!</definedName>
    <definedName name="BEx5ND64XZTLSC6HF2CJ3WYIIH2F" hidden="1">#REF!</definedName>
    <definedName name="BEx5NHTGLW35S2ITT7VPUKDNZRF7" hidden="1">#REF!</definedName>
    <definedName name="BEx5NIKBG2GDJOYGE3WCXKU7YY51" hidden="1">#REF!</definedName>
    <definedName name="BEx5NV06L5J5IMKGOMGKGJ4PBZCD" hidden="1">#REF!</definedName>
    <definedName name="BEx5NZSSQ6PY99ZX2D7Q9IGOR34W" hidden="1">#REF!</definedName>
    <definedName name="BEx5O2CHK5IPBZFPSJ15PKMKXH2W" hidden="1">#REF!</definedName>
    <definedName name="BEx5O3ZUQ2OARA1CDOZ3NC4UE5AA" hidden="1">#REF!</definedName>
    <definedName name="BEx5OAFS0NJ2CB86A02E1JYHMLQ1" hidden="1">#REF!</definedName>
    <definedName name="BEx5OFDQH6J3G0YOE5U93X2QN95E" hidden="1">#REF!</definedName>
    <definedName name="BEx5OG4RPU8W1ETWDWM234NYYYEN" hidden="1">#REF!</definedName>
    <definedName name="BEx5OP9Y43F99O2IT69MKCCXGL61" hidden="1">#REF!</definedName>
    <definedName name="BEx5ORDB6IPFBL15XLQCRC6PS01K" hidden="1">#REF!</definedName>
    <definedName name="BEx5P9Y9RDXNUAJ6CZ2LHMM8IM7T" hidden="1">#REF!</definedName>
    <definedName name="BEx5PF76KPATYJ4N41VA1D7CDWY4"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PSW4IPLH50WSR87HRER05RF" hidden="1">#REF!</definedName>
    <definedName name="BEx73V0EP8EMNRC3EZJJKKVKWQVB" hidden="1">#REF!</definedName>
    <definedName name="BEx741WJHIJVXUX131SBXTVW8D71" hidden="1">#REF!</definedName>
    <definedName name="BEx74ESIB9Y8KGETIERMKU5PLCQR" hidden="1">#REF!</definedName>
    <definedName name="BEx74Q6H3O7133AWQXWC21MI2UFT" hidden="1">#REF!</definedName>
    <definedName name="BEx74SVN624OKKQLMBVAPE9KAL13" hidden="1">#REF!</definedName>
    <definedName name="BEx74W6BJ8ENO3J25WNM5H5APKA3" hidden="1">#REF!</definedName>
    <definedName name="BEx7532GP65LPFYWT7B0NMQMFZNV" hidden="1">#REF!</definedName>
    <definedName name="BEx755GRRD9BL27YHLH5QWIYLWB7" hidden="1">#REF!</definedName>
    <definedName name="BEx7579IFVUAVJ784K1JNXQW1Z9I" hidden="1">#REF!</definedName>
    <definedName name="BEx759D1D5SXS5ELLZVBI0SXYUNF"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C3JFS7JTBL4CH2YB4GLHQ"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P69SYJJ2S37W7MAD4IWKUO4" hidden="1">#REF!</definedName>
    <definedName name="BEx77QDESURI6WW5582YXSK3A972" hidden="1">#REF!</definedName>
    <definedName name="BEx77U9O8O8ZI1JB5ZFCC25C06DJ"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7GF57Y7X323F3OTRWSGH7HZ" hidden="1">#REF!</definedName>
    <definedName name="BEx7881ZZBWHRAX6W2GY19J8MGEQ" hidden="1">#REF!</definedName>
    <definedName name="BEx78HHRIWDLHQX2LG0HWFRYEL1T" hidden="1">#REF!</definedName>
    <definedName name="BEx78LE2GHJ4PVWT3ULLA2J3TY1V" hidden="1">#REF!</definedName>
    <definedName name="BEx78QMXZ2P1ZB3HJ9O50DWHCMXR" hidden="1">#REF!</definedName>
    <definedName name="BEx78SFO5VR28677DWZEMDN7G86X" hidden="1">#REF!</definedName>
    <definedName name="BEx78SFOYH1Z0ZDTO47W2M60TW6K" hidden="1">#REF!</definedName>
    <definedName name="BEx79APUP133FLMIO8AZJFIIYD1L"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18OPKC61FNESSBTAXMF8AW7" hidden="1">#REF!</definedName>
    <definedName name="BEx7A7DRZSSF2EG6JQH27X93U90I" hidden="1">#REF!</definedName>
    <definedName name="BEx7A9S3JA1X7FH4CFSQLTZC4691" hidden="1">#REF!</definedName>
    <definedName name="BEx7ABA2C9IWH5VSLVLLLCY62161" hidden="1">#REF!</definedName>
    <definedName name="BEx7AE4LPLX8N85BYB0WCO5S7ZPV" hidden="1">#REF!</definedName>
    <definedName name="BEx7AQKAXA50BVHLEWZFVHEFM6BR" hidden="1">#REF!</definedName>
    <definedName name="BEx7ASD1I654MEDCO6GGWA95PXSC" hidden="1">#REF!</definedName>
    <definedName name="BEx7AVCX9S5RJP3NSZ4QM4E6ERDT" hidden="1">#REF!</definedName>
    <definedName name="BEx7AVT704ZMAOMB9JGPZ6LXHSQG" hidden="1">#REF!</definedName>
    <definedName name="BEx7AVYIGP0930MV5JEBWRYCJN68" hidden="1">#REF!</definedName>
    <definedName name="BEx7B6LH6917TXOSAAQ6U7HVF018" hidden="1">#REF!</definedName>
    <definedName name="BEx7BPXFZXJ79FQ0E8AQE21PGVHA" hidden="1">#REF!</definedName>
    <definedName name="BEx7C04AM39DQMC1TIX7CFZ2ADHX" hidden="1">#REF!</definedName>
    <definedName name="BEx7C1RKPVBM823KIGN85C8NOGLB" hidden="1">#REF!</definedName>
    <definedName name="BEx7C40F0PQURHPI6YQ39NFIR86Z" hidden="1">#REF!</definedName>
    <definedName name="BEx7C93VR7SYRIJS1JO8YZKSFAW9" hidden="1">#REF!</definedName>
    <definedName name="BEx7CCPC6R1KQQZ2JQU6EFI1G0RM" hidden="1">#REF!</definedName>
    <definedName name="BEx7CDAXF5MHW62MV0JHIEM92MPI" hidden="1">#REF!</definedName>
    <definedName name="BEx7CIJST9GLS2QD383UK7VUDTGL" hidden="1">#REF!</definedName>
    <definedName name="BEx7CN1OPV8F04BRSJJSWFTXJAD5" hidden="1">#REF!</definedName>
    <definedName name="BEx7CO8T2XKC7GHDSYNAWTZ9L7YR" hidden="1">#REF!</definedName>
    <definedName name="BEx7CW1CF00DO8A36UNC2X7K65C2" hidden="1">#REF!</definedName>
    <definedName name="BEx7CW6NFRL2P4XWP0MWHIYA97KF" hidden="1">#REF!</definedName>
    <definedName name="BEx7D5RWKRS4W71J4NZ6ZSFHPKFT" hidden="1">#REF!</definedName>
    <definedName name="BEx7D8H1TPOX1UN17QZYEV7Q58GA" hidden="1">#REF!</definedName>
    <definedName name="BEx7DGF13H2074LRWFZQ45PZ6JPX"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SW841R32GCRO0M9X6GW5L"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V2C287ME9PQ0FIM5QWZ3O9K" hidden="1">#REF!</definedName>
    <definedName name="BEx7EWK9GUVV6FXWYIGH0TAI4V2O" hidden="1">#REF!</definedName>
    <definedName name="BEx7EYYLHMBYQTH6I377FCQS7CSX" hidden="1">#REF!</definedName>
    <definedName name="BEx7F3R8WBC6E9U65SYE1VCBPKTN" hidden="1">#REF!</definedName>
    <definedName name="BEx7FCLG1RYI2SNOU1Y2GQZNZSWA" hidden="1">#REF!</definedName>
    <definedName name="BEx7FN32ZGWOAA4TTH79KINTDWR9" hidden="1">#REF!</definedName>
    <definedName name="BEx7G0F5491O5LOO00O1AXXAE24R" hidden="1">#REF!</definedName>
    <definedName name="BEx7G82CKM3NIY1PHNFK28M09PCH" hidden="1">#REF!</definedName>
    <definedName name="BEx7GR3ENYWRXXS5IT0UMEGOLGUH" hidden="1">#REF!</definedName>
    <definedName name="BEx7GSAL6P7TASL8MB63RFST1LJL" hidden="1">#REF!</definedName>
    <definedName name="BEx7H0JCP7ZU8M0UWQXEBQ8U7WXG" hidden="1">#REF!</definedName>
    <definedName name="BEx7H0JD6I5I8WQLLWOYWY5YWPQE" hidden="1">#REF!</definedName>
    <definedName name="BEx7H14XCXH7WEXEY1HVO53A6AGH" hidden="1">#REF!</definedName>
    <definedName name="BEx7HFTIA8AC8BR8HKIN81VE1SGW" hidden="1">#REF!</definedName>
    <definedName name="BEx7HGVBEF4LEIF6RC14N3PSU461" hidden="1">#REF!</definedName>
    <definedName name="BEx7HNM5QUG90PN1J2VL176TH6KY" hidden="1">#REF!</definedName>
    <definedName name="BEx7HQ5T9FZ42QWS09UO4DT42Y0R" hidden="1">#REF!</definedName>
    <definedName name="BEx7HRCZE3CVGON1HV07MT5MNDZ3" hidden="1">#REF!</definedName>
    <definedName name="BEx7HWGE2CANG5M17X4C8YNC3N8F" hidden="1">#REF!</definedName>
    <definedName name="BEx7I8FZ96C5JAHXS18ZV0912LZP" hidden="1">#REF!</definedName>
    <definedName name="BEx7IBVYN47SFZIA0K4MDKQZNN9V" hidden="1">#REF!</definedName>
    <definedName name="BEx7IJOI6V63WKXYU6YTHPHUSP7U" hidden="1">#REF!</definedName>
    <definedName name="BEx7IRRUY5JMPVVS2G8ZTVLVF9H8" hidden="1">#REF!</definedName>
    <definedName name="BEx7IV2IJ5WT7UC0UG7WP0WF2JZI" hidden="1">#REF!</definedName>
    <definedName name="BEx7IXGU74GE5E4S6W4Z13AR092Y" hidden="1">#REF!</definedName>
    <definedName name="BEx7J4YL8Q3BI1MLH16YYQ18IJRD" hidden="1">#REF!</definedName>
    <definedName name="BEx7J7CWKB4WKZAQMK3Z0S9GSOSM" hidden="1">#REF!</definedName>
    <definedName name="BEx7JH3HGBPI07OHZ5LFYK0UFZQR" hidden="1">#REF!</definedName>
    <definedName name="BEx7JV194190CNM6WWGQ3UBJ3CHH" hidden="1">#REF!</definedName>
    <definedName name="BEx7JZJ4XFUATU0PG7083JPTXG4K" hidden="1">#REF!</definedName>
    <definedName name="BEx7K469BHM1J8L2PEX3Z5HEMTCE" hidden="1">#REF!</definedName>
    <definedName name="BEx7K7GZ607XQOGB81A1HINBTGOZ" hidden="1">#REF!</definedName>
    <definedName name="BEx7KEYPBDXSNROH8M6CDCBN6B50" hidden="1">#REF!</definedName>
    <definedName name="BEx7KR92AZ8OH3I7N51J8AU9LRP3" hidden="1">#REF!</definedName>
    <definedName name="BEx7KSAS8BZT6H8OQCZ5DNSTMO07" hidden="1">#REF!</definedName>
    <definedName name="BEx7KWHTBD21COXVI4HNEQH0Z3L8" hidden="1">#REF!</definedName>
    <definedName name="BEx7KWY24UYSDR57WCCVR4KEHE7U" hidden="1">#REF!</definedName>
    <definedName name="BEx7KXUGRMRSUXCM97Z7VRZQ9JH2" hidden="1">#REF!</definedName>
    <definedName name="BEx7L21IQVP1N1TTQLRMANSSLSLE" hidden="1">#REF!</definedName>
    <definedName name="BEx7L5C6U8MP6IZ67BD649WQYJEK" hidden="1">#REF!</definedName>
    <definedName name="BEx7L7QID2UUN1F4435LIWAW8DV3" hidden="1">#REF!</definedName>
    <definedName name="BEx7L8HEYEVTATR0OG5JJO647KNI" hidden="1">#REF!</definedName>
    <definedName name="BEx7L8XOV64OMS15ZFURFEUXLMWF" hidden="1">#REF!</definedName>
    <definedName name="BEx7LJVFQACL9F4DRS9YZQ9R2N30" hidden="1">#REF!</definedName>
    <definedName name="BEx7MAUI1JJFDIJGDW4RWY5384LY" hidden="1">#REF!</definedName>
    <definedName name="BEx7MJZO3UKAMJ53UWOJ5ZD4GGMQ" hidden="1">#REF!</definedName>
    <definedName name="BEx7MQ4RBQK32VUVPFRBYN76KSOD" hidden="1">#REF!</definedName>
    <definedName name="BEx7MT4MFNXIVQGAT6D971GZW7CA" hidden="1">#REF!</definedName>
    <definedName name="BEx7NE3X8Z6J8PMTHDO51G0HICD5" hidden="1">#REF!</definedName>
    <definedName name="BEx7NI062THZAM6I8AJWTFJL91CS" hidden="1">#REF!</definedName>
    <definedName name="BEx8Z3M9Z5VD3MZ8TD1F5M49MOTD" hidden="1">#REF!</definedName>
    <definedName name="BEx8ZCWSI30U7NSNHLBK5HV2J2EN" hidden="1">#REF!</definedName>
    <definedName name="BEx904S75BPRYMHF0083JF7ES4NG" hidden="1">#REF!</definedName>
    <definedName name="BEx90EZ2HAURBQ5I4V6WD6NYD0AQ" hidden="1">#REF!</definedName>
    <definedName name="BEx90H2KA91ZVRIJCDN62HJVKQWC" hidden="1">#REF!</definedName>
    <definedName name="BEx90HDD4RWF7JZGA8GCGG7D63MG" hidden="1">#REF!</definedName>
    <definedName name="BEx90VGH5H09ON2QXYC9WIIEU98T" hidden="1">#REF!</definedName>
    <definedName name="BEx911LKH78Q9WUWXLOQFEL59ITN" hidden="1">#REF!</definedName>
    <definedName name="BEx9175B70QXYAU5A8DJPGZQ46L9" hidden="1">#REF!</definedName>
    <definedName name="BEx917QTZAYKMWFVDPZEDX8FH1J3" hidden="1">#REF!</definedName>
    <definedName name="BEx91AQQRTV87AO27VWHSFZAD4ZR" hidden="1">#REF!</definedName>
    <definedName name="BEx91FU57YXJK7RHMFDKKYY2JFS7" hidden="1">#REF!</definedName>
    <definedName name="BEx91KXLTRYJVT47UU2JUUFNKFUT"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0O0C4FBKNO2WASY82KSAGWC" hidden="1">#REF!</definedName>
    <definedName name="BEx921PNZ46VORG2VRMWREWIC0SE" hidden="1">#REF!</definedName>
    <definedName name="BEx929YGVS1SWUVBOM0JDPJFRIAE"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PUBDIXAU1FW5ZAXECMAU0LN" hidden="1">#REF!</definedName>
    <definedName name="BEx92S8MHFFIVRQ2YSHZNQGOFUHD" hidden="1">#REF!</definedName>
    <definedName name="BEx9318BWFQZC3NQS37Q6XU3D425"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1SIC58506DFIGKOLIHQ7KCX" hidden="1">#REF!</definedName>
    <definedName name="BEx942UCRHMI4B0US31HO95GSC2X" hidden="1">#REF!</definedName>
    <definedName name="BEx944SDUSMOBHNE6J8XN1EOL90T" hidden="1">#REF!</definedName>
    <definedName name="BEx948ZFFQWVIDNG4AZAUGGGEB5U" hidden="1">#REF!</definedName>
    <definedName name="BEx94CKXG92OMURH41SNU6IOHK4J" hidden="1">#REF!</definedName>
    <definedName name="BEx94GXG30CIVB6ZQN3X3IK6BZXQ" hidden="1">#REF!</definedName>
    <definedName name="BEx94HZ5LURYM9ST744ALV6ZCKYP" hidden="1">#REF!</definedName>
    <definedName name="BEx94IQ75E90YUMWJ9N591LR7DQQ" hidden="1">#REF!</definedName>
    <definedName name="BEx94L9TBK45AUQSX1IUZ86U1GPQ" hidden="1">#REF!</definedName>
    <definedName name="BEx94N7W5T3U7UOE97D6OVIBUCXS" hidden="1">#REF!</definedName>
    <definedName name="BEx953PB6S6ECMD8N0JSW0CBG0DA" hidden="1">#REF!</definedName>
    <definedName name="BEx955NIAWX5OLAHMTV6QFUZPR30" hidden="1">#REF!</definedName>
    <definedName name="BEx9581TYVI2M5TT4ISDAJV4W7Z6"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TXH048JPPZ7VXKTCAEE6GQS" hidden="1">#REF!</definedName>
    <definedName name="BEx95U89DZZSVO39TGS62CX8G9N4" hidden="1">#REF!</definedName>
    <definedName name="BEx9602K2GHNBUEUVT9ONRQU1GMD" hidden="1">#REF!</definedName>
    <definedName name="BEx962BL3Y4LA53EBYI64ZYMZE8U" hidden="1">#REF!</definedName>
    <definedName name="BEx96KR21O7H9R29TN0S45Y3QPUK" hidden="1">#REF!</definedName>
    <definedName name="BEx96SUFKHHFE8XQ6UUO6ILDOXHO" hidden="1">#REF!</definedName>
    <definedName name="BEx96UN4YWXBDEZ1U1ZUIPP41Z7I" hidden="1">#REF!</definedName>
    <definedName name="BEx970MYCPJ6DQ44TKLOIGZO5LHH" hidden="1">#REF!</definedName>
    <definedName name="BEx978KSD61YJH3S9DGO050R2EHA" hidden="1">#REF!</definedName>
    <definedName name="BEx97CBOZZVIAFCLYWXO84QIM5RH" hidden="1">#REF!</definedName>
    <definedName name="BEx97H9O1NAKAPK4MX4PKO34ICL5" hidden="1">#REF!</definedName>
    <definedName name="BEx97HVA5F2I0D6ID81KCUDEQOIH"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QZQVMVK22H7FW8VJ1Y8HJR" hidden="1">#REF!</definedName>
    <definedName name="BEx981HW73BUZWT14TBTZHC0ZTJ4" hidden="1">#REF!</definedName>
    <definedName name="BEx9853EGK21LS9VVKSCCC6V43AN" hidden="1">#REF!</definedName>
    <definedName name="BEx985JLSPMNH380TKBDXAEFC980" hidden="1">#REF!</definedName>
    <definedName name="BEx9871KU0N99P0900EAK69VFYT2" hidden="1">#REF!</definedName>
    <definedName name="BEx98A6S6VO1UKBYLX05KBIT7SC0" hidden="1">#REF!</definedName>
    <definedName name="BEx98IFKNJFGZFLID1YTRFEG1SXY" hidden="1">#REF!</definedName>
    <definedName name="BEx98N2R8QZSZ6MEH3L7U7U7D9GD" hidden="1">#REF!</definedName>
    <definedName name="BEx9915UVD4G7RA3IMLFZ0LG3UA2" hidden="1">#REF!</definedName>
    <definedName name="BEx992CZON8AO7U7V88VN1JBO0MG" hidden="1">#REF!</definedName>
    <definedName name="BEx9952469XMFGSPXL7CMXHPJF90" hidden="1">#REF!</definedName>
    <definedName name="BEx996PK8YMHSV0CFJOHOX1OCXHG" hidden="1">#REF!</definedName>
    <definedName name="BEx99B77I7TUSHRR4HIZ9FU2EIUT" hidden="1">#REF!</definedName>
    <definedName name="BEx99Q6PH5F3OQKCCAAO75PYDEFN" hidden="1">#REF!</definedName>
    <definedName name="BEx99WBYT2D6UUC1PT7A40ENYID4" hidden="1">#REF!</definedName>
    <definedName name="BEx99XOGHOM28CNCYKQWYGL56W2S" hidden="1">#REF!</definedName>
    <definedName name="BEx99ZRZ4I7FHDPGRAT5VW7NVBPU" hidden="1">#REF!</definedName>
    <definedName name="BEx9AT5E3ZSHKSOL35O38L8HF9TH" hidden="1">#REF!</definedName>
    <definedName name="BEx9AV8W1FAWF5BHATYEN47X12JN" hidden="1">#REF!</definedName>
    <definedName name="BEx9B8A5186FNTQQNLIO5LK02ABI" hidden="1">#REF!</definedName>
    <definedName name="BEx9B8VR20E2CILU4CDQUQQ9ONXK" hidden="1">#REF!</definedName>
    <definedName name="BEx9B917BFT5XKMEOKSZYR2JDGKF" hidden="1">#REF!</definedName>
    <definedName name="BEx9B917EUP13X6FQ3NPQL76XM5V" hidden="1">#REF!</definedName>
    <definedName name="BEx9BAJ5WYEQ623HUT9NNCMP3RUG" hidden="1">#REF!</definedName>
    <definedName name="BEx9BURCKUDZU2MLNSZIIBVDAXBV" hidden="1">#REF!</definedName>
    <definedName name="BEx9BYNN9WBL0OZNO7QKTM7XA0XO" hidden="1">#REF!</definedName>
    <definedName name="BEx9BYSYW7QCPXS2NAVLFAU5Y2Z2" hidden="1">#REF!</definedName>
    <definedName name="BEx9C590HJ2O31IWJB73C1HR74AI" hidden="1">#REF!</definedName>
    <definedName name="BEx9CCQRMYYOGIOYTOM73VKDIPS1" hidden="1">#REF!</definedName>
    <definedName name="BEx9COA2U27AO1YZGMLP7B8DR22D" hidden="1">#REF!</definedName>
    <definedName name="BEx9D1BC9FT19KY0INAABNDBAMR1" hidden="1">#REF!</definedName>
    <definedName name="BEx9DN6ZMF18Q39MPMXSDJTZQNJ3" hidden="1">#REF!</definedName>
    <definedName name="BEx9DUU8DALPSCW66GTMQRPXZ6GL" hidden="1">#REF!</definedName>
    <definedName name="BEx9E14TDNSEMI784W0OTIEQMWN6" hidden="1">#REF!</definedName>
    <definedName name="BEx9E2BZ2B1R41FMGJCJ7JLGLUAJ" hidden="1">#REF!</definedName>
    <definedName name="BEx9E6DJDRR3E21QMZAPDC3O470U" hidden="1">#REF!</definedName>
    <definedName name="BEx9EG9KBJ77M8LEOR9ITOKN5KXY" hidden="1">#REF!</definedName>
    <definedName name="BEx9EMK6HAJJMVYZTN5AUIV7O1E6" hidden="1">#REF!</definedName>
    <definedName name="BEx9EQLVZHYQ1TPX7WH3SOWXCZLE" hidden="1">#REF!</definedName>
    <definedName name="BEx9ETLU0EK5LGEM1QCNYN2S8O5F" hidden="1">#REF!</definedName>
    <definedName name="BEx9F0Y2ESUNE3U7TQDLMPE9BO67"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D1Q3X2QNEWIFN2YPBFX6LMO" hidden="1">#REF!</definedName>
    <definedName name="BEx9GDY4D8ZPQJCYFIMYM0V0C51Y" hidden="1">#REF!</definedName>
    <definedName name="BEx9GGY04V0ZWI6O9KZH4KSBB389"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645M2VLV3GR46GAUCXDZQ4K" hidden="1">#REF!</definedName>
    <definedName name="BEx9H8YR0E906F1JXZMBX3LNT004" hidden="1">#REF!</definedName>
    <definedName name="BEx9I38IOO8BH8XCE1W3NL31U1L9" hidden="1">#REF!</definedName>
    <definedName name="BEx9I8XIG7E5NB48QQHXP23FIN60" hidden="1">#REF!</definedName>
    <definedName name="BEx9IHX7C0FG3M2R14H0SWIUGAOA" hidden="1">#REF!</definedName>
    <definedName name="BEx9IQRF01ATLVK0YE60ARKQJ68L" hidden="1">#REF!</definedName>
    <definedName name="BEx9IT5QNZWKM6YQ5WER0DC2PMMU" hidden="1">#REF!</definedName>
    <definedName name="BEx9ITRA6B7P81T57OO22V5XLX9P" hidden="1">#REF!</definedName>
    <definedName name="BEx9IW5MFLXTVCJHVUZTUH93AXOS" hidden="1">#REF!</definedName>
    <definedName name="BEx9IXCSPSZC80YZUPRCYTG326KV" hidden="1">#REF!</definedName>
    <definedName name="BEx9IZR39NHDGOM97H4E6F81RTQW" hidden="1">#REF!</definedName>
    <definedName name="BEx9J07CU8X78XP5E4QC8XZ6YRCG" hidden="1">#REF!</definedName>
    <definedName name="BEx9J6CH5E7YZPER7HXEIOIKGPCA" hidden="1">#REF!</definedName>
    <definedName name="BEx9JJTZKVUJAVPTRE0RAVTEH41G" hidden="1">#REF!</definedName>
    <definedName name="BEx9JLBYK239B3F841C7YG1GT7ST" hidden="1">#REF!</definedName>
    <definedName name="BEx9JQQ6BSIHSV0FS8QDIRPHMMLE" hidden="1">#REF!</definedName>
    <definedName name="BEx9KP7077LQ4Q2NWSIETHZ0VA05" hidden="1">#REF!</definedName>
    <definedName name="BExAW4IIW5D0MDY6TJ3G4FOLPYIR" hidden="1">#REF!</definedName>
    <definedName name="BExAW4TAPBZ18ES67GKFVYMS67N7" hidden="1">#REF!</definedName>
    <definedName name="BExAWOAN9I36Q6B2P1316PE3048X" hidden="1">#REF!</definedName>
    <definedName name="BExAWSSHUYAPXJEDC9JT9394SHQ5" hidden="1">#REF!</definedName>
    <definedName name="BExAX410NB4F2XOB84OR2197H8M5" hidden="1">#REF!</definedName>
    <definedName name="BExAX70W4OH6R7K3QT3YA9PA2APO" hidden="1">#REF!</definedName>
    <definedName name="BExAX8TNG8LQ5Q4904SAYQIPGBSV" hidden="1">#REF!</definedName>
    <definedName name="BExAXLK9UGB0UFRV7X4UPIUEJ3VZ" hidden="1">#REF!</definedName>
    <definedName name="BExAY0EAT2LXR5MFGM0DLIB45PLO" hidden="1">#REF!</definedName>
    <definedName name="BExAYE6LNIEBR9DSNI5JGNITGKIT" hidden="1">#REF!</definedName>
    <definedName name="BExAYHMLXGGO25P8HYB2S75DEB4F" hidden="1">#REF!</definedName>
    <definedName name="BExAYJQ9G4ZXJFPWD4VIWQU6WUFT"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UYTMF7YSRG951CIIWKZM0T5" hidden="1">#REF!</definedName>
    <definedName name="BExAYY9H9COOT46HJLPVDLTO12UL" hidden="1">#REF!</definedName>
    <definedName name="BExAZCNEGB4JYHC8CZ51KTN890US" hidden="1">#REF!</definedName>
    <definedName name="BExAZFCI302YFYRDJYQDWQQL0Q0O"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KPCN7YJORQAYUCF4YKIKPMC" hidden="1">#REF!</definedName>
    <definedName name="BExB0WE4PI3NOBXXVO9CTEN4DIU2" hidden="1">#REF!</definedName>
    <definedName name="BExB0ZJIGMTDV9JC5IILPRZ5BXNJ" hidden="1">#REF!</definedName>
    <definedName name="BExB10QNIVITUYS55OAEKK3VLJFE" hidden="1">#REF!</definedName>
    <definedName name="BExB14HG3PSHTJ4S9G0Y803UWLWP" hidden="1">#REF!</definedName>
    <definedName name="BExB15ZDRY4CIJ911DONP0KCY9KU" hidden="1">#REF!</definedName>
    <definedName name="BExB16VQY0O0RLZYJFU3OFEONVTE" hidden="1">#REF!</definedName>
    <definedName name="BExB1C4HDPDZBISSQ3JREULJJZ7K" hidden="1">#REF!</definedName>
    <definedName name="BExB1FKNY2UO4W5FUGFHJOA2WFGG" hidden="1">#REF!</definedName>
    <definedName name="BExB1GMD0PIDGTFBGQOPRWQSP9I4"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15I6XJMAXZ5JDHT0R7K0CS1"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2TBL7K5D70TOLTXT6SAAJQS9" hidden="1">#REF!</definedName>
    <definedName name="BExB2WRQ815O1VGMGAGDGQHTTUIN" hidden="1">#REF!</definedName>
    <definedName name="BExB30IP1DNKNQ6PZ5ERUGR5MK4Z" hidden="1">#REF!</definedName>
    <definedName name="BExB30YTF8EK04RZ190LBP9R44TW" hidden="1">#REF!</definedName>
    <definedName name="BExB31PVM8TBKT8GI5VYI71JWZ0D" hidden="1">#REF!</definedName>
    <definedName name="BExB37UZ7KOLOBAPDS5EM5MJTPFJ" hidden="1">#REF!</definedName>
    <definedName name="BExB3S8NRKFKQZGZDLCF1J5OPNQX" hidden="1">#REF!</definedName>
    <definedName name="BExB4016U17W1T4ZWNG5SJCGWE9P" hidden="1">#REF!</definedName>
    <definedName name="BExB442RX0T3L6HUL6X5T21CENW6" hidden="1">#REF!</definedName>
    <definedName name="BExB472MUJSUYK7SI8BX1ZGQL0NK" hidden="1">#REF!</definedName>
    <definedName name="BExB4ADD0L7417CII901XTFKXD1J" hidden="1">#REF!</definedName>
    <definedName name="BExB4DO1V1NL2AVK5YE1RSL5RYHL" hidden="1">#REF!</definedName>
    <definedName name="BExB4DYU06HCGRIPBSWRCXK804UM" hidden="1">#REF!</definedName>
    <definedName name="BExB4XW9A16UWK9TUIA84W8X2ZEA" hidden="1">#REF!</definedName>
    <definedName name="BExB4Z3EZBGYYI33U0KQ8NEIH8PY"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G6EH68AYEP1UT0GHUEL3SLN" hidden="1">#REF!</definedName>
    <definedName name="BExB5IFAFRG56RCEOOXLOQHCNSLB" hidden="1">#REF!</definedName>
    <definedName name="BExB5QYVEZWFE5DQVHAM760EV05X" hidden="1">#REF!</definedName>
    <definedName name="BExB5U9IRH14EMOE0YGIE3WIVLFS" hidden="1">#REF!</definedName>
    <definedName name="BExB5VWYMOV6BAIH7XUBBVPU7MMD" hidden="1">#REF!</definedName>
    <definedName name="BExB610DZWIJP1B72U9QM42COH2B" hidden="1">#REF!</definedName>
    <definedName name="BExB6C3FUAKK9ML5T767NMWGA9YB" hidden="1">#REF!</definedName>
    <definedName name="BExB6C8X6JYRLKZKK17VE3QUNL3D" hidden="1">#REF!</definedName>
    <definedName name="BExB6HN3QRFPXM71MDUK21BKM7PF" hidden="1">#REF!</definedName>
    <definedName name="BExB6IZMHCZ3LB7N73KD90YB1HBZ" hidden="1">#REF!</definedName>
    <definedName name="BExB6RZAN4TW4BIS93TJP3MTSF2V" hidden="1">#REF!</definedName>
    <definedName name="BExB6SKVVBQPHZ4Y692I5525S418" hidden="1">#REF!</definedName>
    <definedName name="BExB719SGNX4Y8NE6JEXC555K596" hidden="1">#REF!</definedName>
    <definedName name="BExB7265DCHKS7V2OWRBXCZTEIW9" hidden="1">#REF!</definedName>
    <definedName name="BExB73DAG0L10ZK0L6HQWV9BISN7" hidden="1">#REF!</definedName>
    <definedName name="BExB74PS5P9G0P09Y6DZSCX0FLTJ" hidden="1">#REF!</definedName>
    <definedName name="BExB77KDAUB9VYWBDJP50RIW7Y73" hidden="1">#REF!</definedName>
    <definedName name="BExB78RH79J0MIF7H8CAZ0CFE88Q" hidden="1">#REF!</definedName>
    <definedName name="BExB7ELT09HGDVO5BJC1ZY9D09GZ" hidden="1">#REF!</definedName>
    <definedName name="BExB7PZU5KVXW0MOS9BQNVV0U4WD" hidden="1">#REF!</definedName>
    <definedName name="BExB7R1PBLH2KKT4OJI4ESYMV3B3" hidden="1">#REF!</definedName>
    <definedName name="BExB7SUFBKOZJWAZHJSNHTBMUZE4" hidden="1">#REF!</definedName>
    <definedName name="BExB806PAXX70XUTA3ZI7OORD78R" hidden="1">#REF!</definedName>
    <definedName name="BExB88FBDZ0MSRCK5MB3E06QBO1N" hidden="1">#REF!</definedName>
    <definedName name="BExB89H5ZI7PL41B4CQN2OSUPK7A" hidden="1">#REF!</definedName>
    <definedName name="BExB8HF4UBVZKQCSRFRUQL2EE6VL" hidden="1">#REF!</definedName>
    <definedName name="BExB8HKHKZ1ORJZUYGG2M4VSCC39" hidden="1">#REF!</definedName>
    <definedName name="BExB8PIBXT2X11LCOX7RIO57ITDV" hidden="1">#REF!</definedName>
    <definedName name="BExB8QPH8DC5BESEVPSMBCWVN6PO" hidden="1">#REF!</definedName>
    <definedName name="BExB8U5N0D85YR8APKN3PPKG0FWP" hidden="1">#REF!</definedName>
    <definedName name="BExB91I17P2IIQ85B7OF9X01BBL0" hidden="1">#REF!</definedName>
    <definedName name="BExB9DHI5I2TJ2LXYPM98EE81L27" hidden="1">#REF!</definedName>
    <definedName name="BExB9IVQ5K36625BTKIXXB3R8NKE" hidden="1">#REF!</definedName>
    <definedName name="BExB9Q2MZZHBGW8QQKVEYIMJBPIE" hidden="1">#REF!</definedName>
    <definedName name="BExB9UVAU97XX5IFJV05VHTKS512" hidden="1">#REF!</definedName>
    <definedName name="BExB9WTBZ1ZNJ5PYDE80FJ9A5MQS" hidden="1">#REF!</definedName>
    <definedName name="BExBA1GON0EZRJ20UYPILAPLNQWM" hidden="1">#REF!</definedName>
    <definedName name="BExBA1RFNTGEN0TO2IRNXT6F3QKR" hidden="1">#REF!</definedName>
    <definedName name="BExBA69ASGYRZW1G1DYIS9QRRTBN" hidden="1">#REF!</definedName>
    <definedName name="BExBA6K42582A14WFFWQ3Q8QQWB6" hidden="1">#REF!</definedName>
    <definedName name="BExBA6PL9AA5J2L0KPL378AA2VZ4" hidden="1">#REF!</definedName>
    <definedName name="BExBA8I5D4R8R2PYQ1K16TWGTOEP" hidden="1">#REF!</definedName>
    <definedName name="BExBA8NMWNC4ESE854DLVFP3K8UR" hidden="1">#REF!</definedName>
    <definedName name="BExBA93PE0DGUUTA7LLSIGBIXWE5" hidden="1">#REF!</definedName>
    <definedName name="BExBAAWGR2BBXC8GXEYNQ9TYNUN8" hidden="1">#REF!</definedName>
    <definedName name="BExBAG5D16CADDC0MWOKCY7JZQO0" hidden="1">#REF!</definedName>
    <definedName name="BExBAHY3NCFFKJ0L0RWLV9Q2XEA7"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TG649R9I0CT042JLL8LXV18" hidden="1">#REF!</definedName>
    <definedName name="BExBBUCJQRR74Q7GPWDEZXYK2KJL" hidden="1">#REF!</definedName>
    <definedName name="BExBBV8XVMD9CKZY711T0BN7H3PM" hidden="1">#REF!</definedName>
    <definedName name="BExBC5L31H53WLFYF54SQM4A7EU4" hidden="1">#REF!</definedName>
    <definedName name="BExBC78HXWXHO3XAB6E8NVTBGLJS" hidden="1">#REF!</definedName>
    <definedName name="BExBCATYYZZEDHH6VTB2O2HIRMIR"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87JCZT4EZQQ1HEUN7ZAMNT" hidden="1">#REF!</definedName>
    <definedName name="BExBDUVGK3E1J4JY9ZYTS7V14BLY" hidden="1">#REF!</definedName>
    <definedName name="BExBE162OSBKD30I7T1DKKPT3I9I" hidden="1">#REF!</definedName>
    <definedName name="BExBE5YPUY1T7N7DHMMIGGXK8TMP" hidden="1">#REF!</definedName>
    <definedName name="BExBE827OBMEXJZS59TKFQS6FC0Z" hidden="1">#REF!</definedName>
    <definedName name="BExBEC9ATLQZF86W1M3APSM4HEOH" hidden="1">#REF!</definedName>
    <definedName name="BExBEHCOWXYAJ0G8WL2C0YAEM0A3" hidden="1">#REF!</definedName>
    <definedName name="BExBEIUMJGTX2SBNU3E8Z2XPR27P" hidden="1">#REF!</definedName>
    <definedName name="BExBEYFQJE9YK12A6JBMRFKEC7RN" hidden="1">#REF!</definedName>
    <definedName name="BExBG1ED81J2O4A2S5F5Y3BPHMCR" hidden="1">#REF!</definedName>
    <definedName name="BExCRHX1OTQXWVM4RKG8IHHYCVFP" hidden="1">#REF!</definedName>
    <definedName name="BExCRLIHS7466WFJ3RPIUGGXYESZ" hidden="1">#REF!</definedName>
    <definedName name="BExCS1EDDUEAEWHVYXHIP9I1WCJH" hidden="1">#REF!</definedName>
    <definedName name="BExCS6SLRCBH006GNRE27HFRHP40"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GOMZRUX4W3XE4LX5XXH5F2L" hidden="1">#REF!</definedName>
    <definedName name="BExCSMOFTXSUEC1T46LR1UPYRCX5" hidden="1">#REF!</definedName>
    <definedName name="BExCSMTPZZ9RQU93PT4098LW6KAZ" hidden="1">#REF!</definedName>
    <definedName name="BExCSSDG3TM6TPKS19E9QYJEELZ6" hidden="1">#REF!</definedName>
    <definedName name="BExCSZV7U67UWXL2HKJNM5W1E4OO" hidden="1">#REF!</definedName>
    <definedName name="BExCT4NSDT61OCH04Y2QIFIOP75H" hidden="1">#REF!</definedName>
    <definedName name="BExCTDNIGAFFV0FMRGUS25TGONCJ" hidden="1">#REF!</definedName>
    <definedName name="BExCTNE23PLYUM60ZCQ942C1KG81" hidden="1">#REF!</definedName>
    <definedName name="BExCTW8G3VCZ55S09HTUGXKB1P2M" hidden="1">#REF!</definedName>
    <definedName name="BExCTWJ9A4QCQ9OZN28V6HYAACMI" hidden="1">#REF!</definedName>
    <definedName name="BExCTYS2KX0QANOLT8LGZ9WV3S3T"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BILFA1EYYEOFEX37L275Z4P" hidden="1">#REF!</definedName>
    <definedName name="BExCUDRJO23YOKT8GPWOVQ4XEHF5" hidden="1">#REF!</definedName>
    <definedName name="BExCUPAXFR16YMWL30ME3F3BSRDZ" hidden="1">#REF!</definedName>
    <definedName name="BExCUR94DHCE47PUUWEMT5QZOYR2" hidden="1">#REF!</definedName>
    <definedName name="BExCUWN57J3KE1LMYFY8FAMDD57T" hidden="1">#REF!</definedName>
    <definedName name="BExCV4VXZA9HAYPSLTWYK66MGS3Y" hidden="1">#REF!</definedName>
    <definedName name="BExCV634L7SVHGB0UDDTRRQ2Q72H" hidden="1">#REF!</definedName>
    <definedName name="BExCVA4UIZYJL3LZ7EQQOM9CIPAD" hidden="1">#REF!</definedName>
    <definedName name="BExCVBMRUN39FYTXYMM2N12EFLG1" hidden="1">#REF!</definedName>
    <definedName name="BExCVBXGSXT9FWJRG62PX9S1RK83" hidden="1">#REF!</definedName>
    <definedName name="BExCVEH7A1VWBBC4BVU6VNJA1WGJ" hidden="1">#REF!</definedName>
    <definedName name="BExCVHBNLOHNFS0JAV3I1XGPNH9W" hidden="1">#REF!</definedName>
    <definedName name="BExCVI86R31A2IOZIEBY1FJLVILD" hidden="1">#REF!</definedName>
    <definedName name="BExCVKGZXE0I9EIXKBZVSGSEY2RR" hidden="1">#REF!</definedName>
    <definedName name="BExCVM4B2PZUHY0W5DLK6RO6HSGU"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JOP24TCAR0PRZG8HD526AHX" hidden="1">#REF!</definedName>
    <definedName name="BExCWM8JQB8SI9MNZVUOQN3547K8" hidden="1">#REF!</definedName>
    <definedName name="BExCWOBVOESHXLNFULF3L3PHKV9U" hidden="1">#REF!</definedName>
    <definedName name="BExCWP2YCA04PGYT4V2CKSHBG2N7" hidden="1">#REF!</definedName>
    <definedName name="BExCWPDPESGZS07QGBLSBWDNVJLZ" hidden="1">#REF!</definedName>
    <definedName name="BExCWTVKHIVCRHF8GC39KI58YM5K" hidden="1">#REF!</definedName>
    <definedName name="BExCWZPWC0LNH9ZNEEWXFFTQFZN4" hidden="1">#REF!</definedName>
    <definedName name="BExCX2KGRZBRVLZNM8SUSIE6A0RL" hidden="1">#REF!</definedName>
    <definedName name="BExCX30QEPK6YY3L5B9A865PM1XZ" hidden="1">#REF!</definedName>
    <definedName name="BExCX3X451T70LZ1VF95L7W4Y4TM" hidden="1">#REF!</definedName>
    <definedName name="BExCX4NZ2N1OUGXM7EV0U7VULJMM" hidden="1">#REF!</definedName>
    <definedName name="BExCX5KCKNR3QHCET9D7RK52DEJB" hidden="1">#REF!</definedName>
    <definedName name="BExCX8V1U9KN0DWRM7RHUYCTBVEN" hidden="1">#REF!</definedName>
    <definedName name="BExCXCGIFCIU1476QTARIGF5OXEL" hidden="1">#REF!</definedName>
    <definedName name="BExCXILMURGYMAH6N5LF5DV6K3GM" hidden="1">#REF!</definedName>
    <definedName name="BExCXMY5ISUXV19SSN8W6FPXAY3L" hidden="1">#REF!</definedName>
    <definedName name="BExCXQUFBMXQ1650735H48B1AZT3" hidden="1">#REF!</definedName>
    <definedName name="BExCXUFX19ADNJAUPHJ62T1ZS5A4" hidden="1">#REF!</definedName>
    <definedName name="BExCY2DQO9VLA77Q7EG3T0XNXX4F" hidden="1">#REF!</definedName>
    <definedName name="BExCY6VMJ68MX3C981R5Q0BX5791" hidden="1">#REF!</definedName>
    <definedName name="BExCYAH2SAZCPW6XCB7V7PMMCAWO" hidden="1">#REF!</definedName>
    <definedName name="BExCYE2K07U5UQ0WQNHXML7T0NJO" hidden="1">#REF!</definedName>
    <definedName name="BExCYH7R2U5R12XVG3NJ54H052NJ" hidden="1">#REF!</definedName>
    <definedName name="BExCYJBB52X8B3AREHCC1L5QNPX7" hidden="1">#REF!</definedName>
    <definedName name="BExCYPRC5HJE6N2XQTHCT6NXGP8N" hidden="1">#REF!</definedName>
    <definedName name="BExCYUK0I3UEXZNFDW71G6Z6D8XR" hidden="1">#REF!</definedName>
    <definedName name="BExCZ9UA19GWDW0TL6HVTOXIRSPV" hidden="1">#REF!</definedName>
    <definedName name="BExCZFZCXMLY5DWESYJ9NGTJYQ8M" hidden="1">#REF!</definedName>
    <definedName name="BExCZIJ0082EB1UPRKX9EHOOUV0U" hidden="1">#REF!</definedName>
    <definedName name="BExCZJ4P8WS0BDT31WDXI0ROE7D6" hidden="1">#REF!</definedName>
    <definedName name="BExCZKH6NI0EE02L995IFVBD1J59" hidden="1">#REF!</definedName>
    <definedName name="BExCZNH3KPWE50T7YYORPIC1TXLN" hidden="1">#REF!</definedName>
    <definedName name="BExCZSKJ3H9C3V7IL5VIJR1XCVS6" hidden="1">#REF!</definedName>
    <definedName name="BExCZUD9FEOJBKDJ51Z3JON9LKJ8" hidden="1">#REF!</definedName>
    <definedName name="BExD03NQ5GR56X8Y0Y29FLTRLLS2" hidden="1">#REF!</definedName>
    <definedName name="BExD0508DAALLU00PHFPBC8SRRKT" hidden="1">#REF!</definedName>
    <definedName name="BExD0BAT3ER3NBREZM75FYDXWDA7" hidden="1">#REF!</definedName>
    <definedName name="BExD0BG9BZG0I2HQ6PWHGGVEMY6K" hidden="1">#REF!</definedName>
    <definedName name="BExD0C1TNBFIEWNG3IH7R8WOPI6B" hidden="1">#REF!</definedName>
    <definedName name="BExD0HALIN0JR4JTPGDEVAEE5EX5" hidden="1">#REF!</definedName>
    <definedName name="BExD0LCCDPG16YLY5WQSZF1XI5DA" hidden="1">#REF!</definedName>
    <definedName name="BExD0M38AXH7IMGDWBCB3CT349N5" hidden="1">#REF!</definedName>
    <definedName name="BExD0RMWSB4TRECEHTH6NN4K9DFZ" hidden="1">#REF!</definedName>
    <definedName name="BExD0U6KG10QGVDI1XSHK0J10A2V" hidden="1">#REF!</definedName>
    <definedName name="BExD11Z3KEWZ3PWH1UZSJRDRV9IH" hidden="1">#REF!</definedName>
    <definedName name="BExD13RUIBGRXDL4QDZ305UKUR12" hidden="1">#REF!</definedName>
    <definedName name="BExD14DETV5R4OOTMAXD5NAKWRO3" hidden="1">#REF!</definedName>
    <definedName name="BExD160UKTD6MG5W79IBIHP0ZPKQ" hidden="1">#REF!</definedName>
    <definedName name="BExD16BM4TPPOCZ5ARF5HM6XKRFF" hidden="1">#REF!</definedName>
    <definedName name="BExD1OAU9OXQAZA4D70HP72CU6GB" hidden="1">#REF!</definedName>
    <definedName name="BExD1Y1JV61416YA1XRQHKWPZIE7" hidden="1">#REF!</definedName>
    <definedName name="BExD25DU4ZMU9XFJZTH3WMVIKAK6" hidden="1">#REF!</definedName>
    <definedName name="BExD2CFHIRMBKN5KXE5QP4XXEWFS" hidden="1">#REF!</definedName>
    <definedName name="BExD2DMHH1HWXQ9W0YYMDP8AAX8Q" hidden="1">#REF!</definedName>
    <definedName name="BExD2HTPC7IWBAU6OSQ67MQA8BYZ" hidden="1">#REF!</definedName>
    <definedName name="BExD2I9RDS4BGCN1GXO7T9OCTVFP" hidden="1">#REF!</definedName>
    <definedName name="BExD2O9JP64FF7WFAC5CXN0SJ91I" hidden="1">#REF!</definedName>
    <definedName name="BExD363H2VGFIQUCE6LS4AC5J0ZT" hidden="1">#REF!</definedName>
    <definedName name="BExD3A588E939V61P1XEW0FI5Q0S" hidden="1">#REF!</definedName>
    <definedName name="BExD3AW300FSO6AAXTER82E4G06O" hidden="1">#REF!</definedName>
    <definedName name="BExD3CJJDKVR9M18XI3WDZH80WL6" hidden="1">#REF!</definedName>
    <definedName name="BExD3ESD9WYJIB3TRDPJ1CKXRAVL" hidden="1">#REF!</definedName>
    <definedName name="BExD3F368X5S25MWSUNIV57RDB57"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ZGUHLSCF22XMCGLGJ6SWTEA" hidden="1">#REF!</definedName>
    <definedName name="BExD40O0CFTNJFOFMMM1KH0P7BUI" hidden="1">#REF!</definedName>
    <definedName name="BExD42M7FXJ8KK8AK9LDV75Z0U92" hidden="1">#REF!</definedName>
    <definedName name="BExD4BLRYNKM0GO3B3KP6590EN75" hidden="1">#REF!</definedName>
    <definedName name="BExD4BR9HJ3MWWZ5KLVZWX9FJAUS" hidden="1">#REF!</definedName>
    <definedName name="BExD4CYDIFKUQ00ORL8MH1G8AEOH" hidden="1">#REF!</definedName>
    <definedName name="BExD4F1WTKT3H0N9MF4H1LX7MBSY" hidden="1">#REF!</definedName>
    <definedName name="BExD4H5GQWXBS6LUL3TSP36DVO38" hidden="1">#REF!</definedName>
    <definedName name="BExD4JJSS3QDBLABCJCHD45SRNPI" hidden="1">#REF!</definedName>
    <definedName name="BExD4R1I0MKF033I5LPUYIMTZ6E8" hidden="1">#REF!</definedName>
    <definedName name="BExD50MT3M6XZLNUP9JL93EG6D9R" hidden="1">#REF!</definedName>
    <definedName name="BExD58FB2E94KZRKVS2HR2X2RPON" hidden="1">#REF!</definedName>
    <definedName name="BExD5EV7KDSVF1CJT38M4IBPFLPY" hidden="1">#REF!</definedName>
    <definedName name="BExD5FRK547OESJRYAW574DZEZ7J" hidden="1">#REF!</definedName>
    <definedName name="BExD5I5X2YA2YNCTCDSMEL4CWF4N" hidden="1">#REF!</definedName>
    <definedName name="BExD5LGLIOQ0OLD32Y77OQHSFA20"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FKVK8WJWNYPVENR7Q8Q30PK" hidden="1">#REF!</definedName>
    <definedName name="BExD6GMP0LK8WKVWMIT1NNH8CHLF" hidden="1">#REF!</definedName>
    <definedName name="BExD6H2TE0WWAUIWVSSCLPZ6B88N" hidden="1">#REF!</definedName>
    <definedName name="BExD6IKQHK6BAYQM4S5BEVL56Z8X" hidden="1">#REF!</definedName>
    <definedName name="BExD71LTOE015TV5RSAHM8NT8GVW" hidden="1">#REF!</definedName>
    <definedName name="BExD73USXVADC7EHGHVTQNCT06ZA" hidden="1">#REF!</definedName>
    <definedName name="BExD7BHVRBZ6463MAK6KNCZQQAZL" hidden="1">#REF!</definedName>
    <definedName name="BExD7GAI1HJ9MD4ZU26MDRDS4E2B"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7N6P5ERNDX7C0TYFQOP08EQQ" hidden="1">#REF!</definedName>
    <definedName name="BExD87EVTIE7IAHSBAD70MNJUTK8" hidden="1">#REF!</definedName>
    <definedName name="BExD8H5O087KQVWIVPUUID5VMGMS" hidden="1">#REF!</definedName>
    <definedName name="BExD8OCLZMFN5K3VZYI4Q4ITVKUA" hidden="1">#REF!</definedName>
    <definedName name="BExD8UY01RLLF0MGPUZLE6EXR9AC" hidden="1">#REF!</definedName>
    <definedName name="BExD90MZC8CFEENJPJGQXGWBZL33" hidden="1">#REF!</definedName>
    <definedName name="BExD93C1R6LC0631ECHVFYH0R0PD" hidden="1">#REF!</definedName>
    <definedName name="BExD97TXIO0COVNN4OH3DEJ33YLM" hidden="1">#REF!</definedName>
    <definedName name="BExD99RZ1RFIMK6O1ZHSPJ68X9Y5"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JS3GCJ8M5I4XF4ZMYZ4BXT" hidden="1">#REF!</definedName>
    <definedName name="BExDA6LD9061UULVKUUI4QP8SK13" hidden="1">#REF!</definedName>
    <definedName name="BExDA7SHULP5GGGVSZFK3FMN833U" hidden="1">#REF!</definedName>
    <definedName name="BExDABE0KA94036RVJKMXL7GB30N" hidden="1">#REF!</definedName>
    <definedName name="BExDAGMVMNLQ6QXASB9R6D8DIT12" hidden="1">#REF!</definedName>
    <definedName name="BExDAYBHU9ADLXI8VRC7F608RVGM" hidden="1">#REF!</definedName>
    <definedName name="BExDBDR1XR0FV0CYUCB2OJ7CJCZU" hidden="1">#REF!</definedName>
    <definedName name="BExDBO8QK1FUFVLO07NZ0BZ9BKA0" hidden="1">#REF!</definedName>
    <definedName name="BExDBRJDI7W1042W6UYNA12BZGBJ" hidden="1">#REF!</definedName>
    <definedName name="BExDBY4R8EXLUENLCDFC4YRRVQPS" hidden="1">#REF!</definedName>
    <definedName name="BExDC7F818VN0S18ID7XRCRVYPJ4" hidden="1">#REF!</definedName>
    <definedName name="BExDCL7K96PC9VZYB70ZW3QPVIJE" hidden="1">#REF!</definedName>
    <definedName name="BExDCP3UZ3C2O4C1F7KMU0Z9U32N" hidden="1">#REF!</definedName>
    <definedName name="BExEOBX3WECDMYCV9RLN49APTXMM" hidden="1">#REF!</definedName>
    <definedName name="BExEOKLZRPEMPJO02S4EGHZXAWN3" hidden="1">#REF!</definedName>
    <definedName name="BExEP4E4F36662JDI0TOD85OP7X9" hidden="1">#REF!</definedName>
    <definedName name="BExEPN9VIYI0FVL0HLZQXJFO6TT0"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E3GC6W9CGTSGR7X502XUI5L" hidden="1">#REF!</definedName>
    <definedName name="BExEQFLE2RPWGMWQAI4JMKUEFRPT" hidden="1">#REF!</definedName>
    <definedName name="BExEQK38GYRBUH7XFJUH04UET47Q" hidden="1">#REF!</definedName>
    <definedName name="BExEQKE1O2TX2P7ZGJMB9VWDXWO4" hidden="1">#REF!</definedName>
    <definedName name="BExEQTZAP8R69U31W4LKGTKKGKQE" hidden="1">#REF!</definedName>
    <definedName name="BExEQU4RR1SZE5XJ90D8ZQ8KRZFG" hidden="1">#REF!</definedName>
    <definedName name="BExER2O72H1F9WV6S1J04C15PXX7" hidden="1">#REF!</definedName>
    <definedName name="BExERFEPB2LP5DWH3DNZJF8R0AK9" hidden="1">#REF!</definedName>
    <definedName name="BExERRUIKIOATPZ9U4HQ0V52RJAU" hidden="1">#REF!</definedName>
    <definedName name="BExERSANFNM1O7T65PC5MJ301YET" hidden="1">#REF!</definedName>
    <definedName name="BExERTNAJZ59DKI5JCRPJKMWW067" hidden="1">#REF!</definedName>
    <definedName name="BExES1QK2RJM42AWEVW7RIMFEW0F" hidden="1">#REF!</definedName>
    <definedName name="BExES44RHHDL3V7FLV6M20834WF1" hidden="1">#REF!</definedName>
    <definedName name="BExES4A7VE2X3RYYTVRLKZD4I7WU" hidden="1">#REF!</definedName>
    <definedName name="BExES6ZC8R7PHJ21OVJFLIR7DY30" hidden="1">#REF!</definedName>
    <definedName name="BExESEH25TCNEETUCSRK8DYHROYY" hidden="1">#REF!</definedName>
    <definedName name="BExESMKD95A649M0WRSG6CXXP326" hidden="1">#REF!</definedName>
    <definedName name="BExESR27ZXJG5VMY4PR9D940VS7T" hidden="1">#REF!</definedName>
    <definedName name="BExESZ03KXL8DQ2591HLR56ZML94" hidden="1">#REF!</definedName>
    <definedName name="BExESZAW5N443NRTKIP59OEI1CR6" hidden="1">#REF!</definedName>
    <definedName name="BExET3HXQ60A4O2OLKX8QNXRI6LQ" hidden="1">#REF!</definedName>
    <definedName name="BExET3SPX08PMIJ6NN1UTG16Y6O2" hidden="1">#REF!</definedName>
    <definedName name="BExETA3B1FCIOA80H94K90FWXQKE" hidden="1">#REF!</definedName>
    <definedName name="BExETAZOYT4CJIT8RRKC9F2HJG1D" hidden="1">#REF!</definedName>
    <definedName name="BExETDZJZBM897WV9SJ54R7KH7MG" hidden="1">#REF!</definedName>
    <definedName name="BExETDZKK8E89XXW4SLL9AY29YEZ" hidden="1">#REF!</definedName>
    <definedName name="BExETF6QD5A9GEINE1KZRRC2LXWM" hidden="1">#REF!</definedName>
    <definedName name="BExETQ9XRXLUACN82805SPSPNKHI" hidden="1">#REF!</definedName>
    <definedName name="BExETR0YRMOR63E6DHLEHV9QVVON" hidden="1">#REF!</definedName>
    <definedName name="BExETU66ISCWFE06X0BBMH4H32HS" hidden="1">#REF!</definedName>
    <definedName name="BExETVTGY38YXYYF7N73OYN6FYY3" hidden="1">#REF!</definedName>
    <definedName name="BExEUNE4T242Y59C6MS28MXEUGCP" hidden="1">#REF!</definedName>
    <definedName name="BExEV2TP7NA3ZR6RJGH5ER370OUM" hidden="1">#REF!</definedName>
    <definedName name="BExEV69USLNYO2QRJRC0J92XUF00" hidden="1">#REF!</definedName>
    <definedName name="BExEV6KNTQOCFD7GV726XQEVQ7R6" hidden="1">#REF!</definedName>
    <definedName name="BExEV6VGM4POO9QT9KH3QA3VYCWM" hidden="1">#REF!</definedName>
    <definedName name="BExEV7MBFVP1I7TO351C06LT5IXR" hidden="1">#REF!</definedName>
    <definedName name="BExEVET98G3FU6QBF9LHYWSAMV0O" hidden="1">#REF!</definedName>
    <definedName name="BExEVNCUT0PDUYNJH7G6BSEWZOT2" hidden="1">#REF!</definedName>
    <definedName name="BExEVPGF4V5J0WQRZKUM8F9TTKZJ" hidden="1">#REF!</definedName>
    <definedName name="BExEVPWH8S9GER9M14SPIT6XZ8SG" hidden="1">#REF!</definedName>
    <definedName name="BExEVSLKRULT27602UIM13PGVL2R"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C5SY1NQL4BKYZVXQ6JPR0W" hidden="1">#REF!</definedName>
    <definedName name="BExEW8HFKH6F47KIHYBDRUEFZ2ZZ" hidden="1">#REF!</definedName>
    <definedName name="BExEWLO75K95C6IRKHXSP7VP81T4" hidden="1">#REF!</definedName>
    <definedName name="BExEWNBGQS1U2LW3W84T4LSJ9K00" hidden="1">#REF!</definedName>
    <definedName name="BExEWO7STL7HNZSTY8VQBPTX1WK6" hidden="1">#REF!</definedName>
    <definedName name="BExEWQ0M1N3KMKTDJ73H10QSG4W1" hidden="1">#REF!</definedName>
    <definedName name="BExEWRTB911TBBZNA61Y44XXUP7N" hidden="1">#REF!</definedName>
    <definedName name="BExEWY3WYCWEMX9F15OWWUSC6ITZ" hidden="1">#REF!</definedName>
    <definedName name="BExEX25M63XO5LQD9ZS2VHQ0U8SR" hidden="1">#REF!</definedName>
    <definedName name="BExEX85F3OSW8NSCYGYPS9372Z1Q" hidden="1">#REF!</definedName>
    <definedName name="BExEX9HWY2G6928ZVVVQF77QCM2C" hidden="1">#REF!</definedName>
    <definedName name="BExEXBQWAYKMVBRJRHB8PFCSYFVN" hidden="1">#REF!</definedName>
    <definedName name="BExEXRBZ0DI9E2UFLLKYWGN66B61" hidden="1">#REF!</definedName>
    <definedName name="BExEY3GVGXSA8OTWWVC0OOM3N7EO" hidden="1">#REF!</definedName>
    <definedName name="BExEYLG9FL9V1JPPNZ3FUDNSEJ4V" hidden="1">#REF!</definedName>
    <definedName name="BExEYOW8C1B3OUUCIGEC7L8OOW1Z" hidden="1">#REF!</definedName>
    <definedName name="BExEYUQJXZT6N5HJH8ACJF6SRWEE" hidden="1">#REF!</definedName>
    <definedName name="BExEZ1S6VZCG01ZPLBSS9Z1SBOJ2" hidden="1">#REF!</definedName>
    <definedName name="BExEZGBFNJR8DLPN0V11AU22L6WY" hidden="1">#REF!</definedName>
    <definedName name="BExF02Y3V3QEPO2XLDSK47APK9XJ" hidden="1">#REF!</definedName>
    <definedName name="BExF09OS91RT7N7IW8JLMZ121ZP3" hidden="1">#REF!</definedName>
    <definedName name="BExF0JFE12J96ZPQZ2WHQZ66M1PC" hidden="1">#REF!</definedName>
    <definedName name="BExF0LOEHV42P2DV7QL8O7HOQ3N9" hidden="1">#REF!</definedName>
    <definedName name="BExF0MVJ4YGAIOT97BSBZTKKMJLO" hidden="1">#REF!</definedName>
    <definedName name="BExF0WRM9VO25RLSO03ZOCE8H7K5" hidden="1">#REF!</definedName>
    <definedName name="BExF0ZRI7W4RSLIDLHTSM0AWXO3S" hidden="1">#REF!</definedName>
    <definedName name="BExF15RBGKENVWZEFUPEK40YBRA7" hidden="1">#REF!</definedName>
    <definedName name="BExF19CT3MMZZ2T5EWMDNG3UOJ01" hidden="1">#REF!</definedName>
    <definedName name="BExF1I6ZCNOTATBG3PZ1RGSJ7JEC"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1Z9Z270BYA12GL2T6GSF2ZTY" hidden="1">#REF!</definedName>
    <definedName name="BExF29MBQUXJYOPZW1LVIKUJ4C01" hidden="1">#REF!</definedName>
    <definedName name="BExF2CWZN6E87RGTBMD4YQI2QT7R" hidden="1">#REF!</definedName>
    <definedName name="BExF2DYO1WQ7GMXSTAQRDBW1NSFG" hidden="1">#REF!</definedName>
    <definedName name="BExF2MSVB7MZZMDR2SCNEYJX21AU"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HDFSQD839XTC1DA8K1VHPZK" hidden="1">#REF!</definedName>
    <definedName name="BExF3I9T44X7DV9HHV51DVDDPPZG" hidden="1">#REF!</definedName>
    <definedName name="BExF3JMFX5DILOIFUDIO1HZUK875" hidden="1">#REF!</definedName>
    <definedName name="BExF3NTC4BGZEM6B87TCFX277QCS" hidden="1">#REF!</definedName>
    <definedName name="BExF3Q7NI90WT31QHYSJDIG0LLLJ" hidden="1">#REF!</definedName>
    <definedName name="BExF3QD55TIY1MSBSRK9TUJKBEWO" hidden="1">#REF!</definedName>
    <definedName name="BExF3QT8J6RIF1L3R700MBSKIOKW" hidden="1">#REF!</definedName>
    <definedName name="BExF3WT0ZHF3EL0ASMG2VZWM9G8I" hidden="1">#REF!</definedName>
    <definedName name="BExF42SSBVPMLK2UB3B7FPEIY9TU" hidden="1">#REF!</definedName>
    <definedName name="BExF4HXSWB50BKYPWA0HTT8W56H6" hidden="1">#REF!</definedName>
    <definedName name="BExF4KHF04IWW4LQ95FHQPFE4Y9K" hidden="1">#REF!</definedName>
    <definedName name="BExF4LU2NV3A47BCWPM3EZXUEH37" hidden="1">#REF!</definedName>
    <definedName name="BExF4MVQM5Y0QRDLDFSKWWTF709C" hidden="1">#REF!</definedName>
    <definedName name="BExF4PVMZYV36E8HOYY06J81AMBI" hidden="1">#REF!</definedName>
    <definedName name="BExF4RZ6DOAJ22UKB3277ZIOU46S" hidden="1">#REF!</definedName>
    <definedName name="BExF4SF9NEX1FZE9N8EXT89PM54D" hidden="1">#REF!</definedName>
    <definedName name="BExF52GTGP8MHGII4KJ8TJGR8W8U" hidden="1">#REF!</definedName>
    <definedName name="BExF57K7L3UC1I2FSAWURR4SN0UN" hidden="1">#REF!</definedName>
    <definedName name="BExF5D96JEPDW6LV89G2REZJ1ES7"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6H4GVM169LVJ9EMCTORM8Q7" hidden="1">#REF!</definedName>
    <definedName name="BExF6786I4LDI5XCLJEAUR1360PJ"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QUSYQJK98BYSLTE5MXT70P5"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R9OJ83YUOQJTFS47QJFPBA6" hidden="1">#REF!</definedName>
    <definedName name="BExF7WD56YB3STK93BIQP3486ZEI" hidden="1">#REF!</definedName>
    <definedName name="BExF80K6MCUWS9W99VRNYEN44QQZ" hidden="1">#REF!</definedName>
    <definedName name="BExF81GI8B8WBHXFTET68A9358BR" hidden="1">#REF!</definedName>
    <definedName name="BExF87GAYMXKMUTK8SVUQ03Q8QZR" hidden="1">#REF!</definedName>
    <definedName name="BExGL97US0Y3KXXASUTVR26XLT70" hidden="1">#REF!</definedName>
    <definedName name="BExGLA47VYPH5Q19X9DS7CT55B4I" hidden="1">#REF!</definedName>
    <definedName name="BExGLC7R4C33RO0PID97ZPPVCW4M" hidden="1">#REF!</definedName>
    <definedName name="BExGLFIF7HCFSHNQHKEV6RY0WCO3" hidden="1">#REF!</definedName>
    <definedName name="BExGLTARRL0J772UD2TXEYAVPY6E" hidden="1">#REF!</definedName>
    <definedName name="BExGLVP1IU8K5A8J1340XFMYPR88" hidden="1">#REF!</definedName>
    <definedName name="BExGLX716Z4UBZVUK6LS4LCBZ8EV"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7SOVSLKC6I1KE8PWWP0JN74" hidden="1">#REF!</definedName>
    <definedName name="BExGN9FZ2RWCMSY1YOBJKZMNIM9R" hidden="1">#REF!</definedName>
    <definedName name="BExGNDSIMTHOCXXG6QOGR6DA8SGG" hidden="1">#REF!</definedName>
    <definedName name="BExGNG6TCN1ZSYO3FQ0I1CHBMQSK" hidden="1">#REF!</definedName>
    <definedName name="BExGNN2YQ9BDAZXT2GLCSAPXKIM7" hidden="1">#REF!</definedName>
    <definedName name="BExGNSS0CKRPKHO25R3TDBEL2NHX" hidden="1">#REF!</definedName>
    <definedName name="BExGNYH0MO8NOVS85L15G0RWX4GW" hidden="1">#REF!</definedName>
    <definedName name="BExGNZO44DEG8CGIDYSEGDUQ531R"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5OOOBUBIMGTY10CMMLMXNN" hidden="1">#REF!</definedName>
    <definedName name="BExGODAZKJ9EXMQZNQR5YDBSS525" hidden="1">#REF!</definedName>
    <definedName name="BExGODR8ZSMUC11I56QHSZ686XV5" hidden="1">#REF!</definedName>
    <definedName name="BExGOT6UXUX5FVTAYL9SOBZ1D0II" hidden="1">#REF!</definedName>
    <definedName name="BExGOXJDHUDPDT8I8IVGVW9J0R5Q" hidden="1">#REF!</definedName>
    <definedName name="BExGP3TT3CY5VYQJQ82YO0NMENH1" hidden="1">#REF!</definedName>
    <definedName name="BExGPHGT5KDOCMV2EFS4OVKTWBRD" hidden="1">#REF!</definedName>
    <definedName name="BExGPID72Y4Y619LWASUQZKZHJNC" hidden="1">#REF!</definedName>
    <definedName name="BExGPPENQIANVGLVQJ77DK5JPRTB" hidden="1">#REF!</definedName>
    <definedName name="BExGQ1ZU4967P72AHF4V1D0FOL5C" hidden="1">#REF!</definedName>
    <definedName name="BExGQ36ZOMR9GV8T05M605MMOY3Y" hidden="1">#REF!</definedName>
    <definedName name="BExGQ4E4XWZBZNG82O3F6S3IX0UD" hidden="1">#REF!</definedName>
    <definedName name="BExGQ61DTJ0SBFMDFBAK3XZ9O0ZO" hidden="1">#REF!</definedName>
    <definedName name="BExGQ6SG9XEOD0VMBAR22YPZWSTA" hidden="1">#REF!</definedName>
    <definedName name="BExGQGJ1A7LNZUS8QSMOG8UNGLMK"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AY9F658TSUK4B5X7SAIOYT9" hidden="1">#REF!</definedName>
    <definedName name="BExGRD74EJWS14SU2OOJCGK9X1W7" hidden="1">#REF!</definedName>
    <definedName name="BExGrid1">#REF!</definedName>
    <definedName name="BExGROQL61G1JF22224SED98B361" hidden="1">#REF!</definedName>
    <definedName name="BExGRUKVVKDL8483WI70VN2QZDGD" hidden="1">#REF!</definedName>
    <definedName name="BExGRW2VUL2RYAVBES5DLY6VH9EK" hidden="1">#REF!</definedName>
    <definedName name="BExGS2IWR5DUNJ1U9PAKIV8CMBNI" hidden="1">#REF!</definedName>
    <definedName name="BExGS39S7AWXR3SMHER030GA9FHE" hidden="1">#REF!</definedName>
    <definedName name="BExGS69P9FFTEOPDS0MWFKF45G47" hidden="1">#REF!</definedName>
    <definedName name="BExGS6F1JFHM5MUJ1RFO50WP6D05" hidden="1">#REF!</definedName>
    <definedName name="BExGSA5YB5ZGE4NHDVCZ55TQAJTL" hidden="1">#REF!</definedName>
    <definedName name="BExGSCEUCQQVDEEKWJ677QTGUVTE" hidden="1">#REF!</definedName>
    <definedName name="BExGSCKA06Y0QKMK697YEVLEA9FY" hidden="1">#REF!</definedName>
    <definedName name="BExGSJWJN6NORKNRWIN4W0MANCAV" hidden="1">#REF!</definedName>
    <definedName name="BExGSQY65LH1PCKKM5WHDW83F35O" hidden="1">#REF!</definedName>
    <definedName name="BExGSSW8N9A0O48I1Z0M4ZIIXNTV" hidden="1">#REF!</definedName>
    <definedName name="BExGSYW1GKISF0PMUAK3XJK9PEW9" hidden="1">#REF!</definedName>
    <definedName name="BExGSZCAQHVWXD4N87N0EW2W1JGB" hidden="1">#REF!</definedName>
    <definedName name="BExGT0DZJB6LSF6L693UUB9EY1VQ" hidden="1">#REF!</definedName>
    <definedName name="BExGTGVFIF8HOQXR54SK065A8M4K" hidden="1">#REF!</definedName>
    <definedName name="BExGTHRSN7OEWMFAXSHGKS2ECVLO" hidden="1">#REF!</definedName>
    <definedName name="BExGTIYX3OWPIINOGY1E4QQYSKHP" hidden="1">#REF!</definedName>
    <definedName name="BExGTKGUN0KUU3C0RL2LK98D8MEK" hidden="1">#REF!</definedName>
    <definedName name="BExGTTWOFVNMXRUNAMNODBN7I5RE" hidden="1">#REF!</definedName>
    <definedName name="BExGTZ046J7VMUG4YPKFN2K8TWB7" hidden="1">#REF!</definedName>
    <definedName name="BExGU1JWSVXPWIF3A5PN098ST2ZB" hidden="1">#REF!</definedName>
    <definedName name="BExGU2G9OPRZRIU9YGF6NX9FUW0J" hidden="1">#REF!</definedName>
    <definedName name="BExGU6HTKLRZO8UOI3DTAM5RFDBA" hidden="1">#REF!</definedName>
    <definedName name="BExGUDDZXFFQHAF4UZF8ZB1HO7H6" hidden="1">#REF!</definedName>
    <definedName name="BExGUIBXBRHGM97ZX6GBA4ZDQ79C" hidden="1">#REF!</definedName>
    <definedName name="BExGUM8D91UNPCOO4TKP9FGX85TF" hidden="1">#REF!</definedName>
    <definedName name="BExGUPZ6NZ68L2EDDWJAMBIUVHKZ" hidden="1">#REF!</definedName>
    <definedName name="BExGUQF9N9FKI7S0H30WUAEB5LPD" hidden="1">#REF!</definedName>
    <definedName name="BExGUR6BA03XPBK60SQUW197GJ5X" hidden="1">#REF!</definedName>
    <definedName name="BExGUVIP60TA4B7X2PFGMBFUSKGX" hidden="1">#REF!</definedName>
    <definedName name="BExGUZKF06F209XL1IZWVJEQ82EE" hidden="1">#REF!</definedName>
    <definedName name="BExGV2EVT380QHD4AP2RL9MR8L5L" hidden="1">#REF!</definedName>
    <definedName name="BExGVLQV4WLYED6UCM4VDJMDIODS" hidden="1">#REF!</definedName>
    <definedName name="BExGVQE1PH4Q46QUDV9GXTDJHSBP" hidden="1">#REF!</definedName>
    <definedName name="BExGVQUBBCND7N6N8UAFSJ3XMO2K" hidden="1">#REF!</definedName>
    <definedName name="BExGVV6OOLDQ3TXZK51TTF3YX0WN" hidden="1">#REF!</definedName>
    <definedName name="BExGW0KVS7U0C87XFZ78QW991IEV" hidden="1">#REF!</definedName>
    <definedName name="BExGW2Z7AMPG6H9EXA9ML6EZVGGA" hidden="1">#REF!</definedName>
    <definedName name="BExGW4XE5DHK7GOPYX8TT51CSG15" hidden="1">#REF!</definedName>
    <definedName name="BExGW5Z3L0OX08J99L459WM06JKA" hidden="1">#REF!</definedName>
    <definedName name="BExGWABG5VT5XO1A196RK61AXA8C" hidden="1">#REF!</definedName>
    <definedName name="BExGWE2ENPKKCYNRTQY1QKPWFLXM" hidden="1">#REF!</definedName>
    <definedName name="BExGWEO0JDG84NYLEAV5NSOAGMJZ" hidden="1">#REF!</definedName>
    <definedName name="BExGWK7JDSL1M5WZ40HT9QXFJ1EM" hidden="1">#REF!</definedName>
    <definedName name="BExGWLEOC70Z8QAJTPT2PDHTNM4L" hidden="1">#REF!</definedName>
    <definedName name="BExGWNCXLCRTLBVMTXYJ5PHQI6SS" hidden="1">#REF!</definedName>
    <definedName name="BExGWTI0YD2LF2C6MIF0OB6ZIWO7" hidden="1">#REF!</definedName>
    <definedName name="BExGX6U988MCFIGDA1282F92U9AA" hidden="1">#REF!</definedName>
    <definedName name="BExGX7FTB1CKAT5HUW6H531FIY6I" hidden="1">#REF!</definedName>
    <definedName name="BExGX9DVACJQIZ4GH6YAD2A7F70O" hidden="1">#REF!</definedName>
    <definedName name="BExGXDVP2S2Y8Z8Q43I78RCIK3DD" hidden="1">#REF!</definedName>
    <definedName name="BExGXJ9W5JU7TT9S0BKL5Y6VVB39" hidden="1">#REF!</definedName>
    <definedName name="BExGXR7QM0F3N9OYEG8V5BZ8X5WD"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M8ENAT3UBFMSYCXQG8WWNVD" hidden="1">#REF!</definedName>
    <definedName name="BExGYMZGRR1O4VFUEQP4FPY9SFY6" hidden="1">#REF!</definedName>
    <definedName name="BExGYOS6TV2C72PLRFU8RP1I58GY" hidden="1">#REF!</definedName>
    <definedName name="BExGZ7NXZ0IBS44C2NZ9VMD6T6K2" hidden="1">#REF!</definedName>
    <definedName name="BExGZJ78ZWZCVHZ3BKEKFJZ6MAEO" hidden="1">#REF!</definedName>
    <definedName name="BExGZOLH2QV73J3M9IWDDPA62TP4" hidden="1">#REF!</definedName>
    <definedName name="BExGZP1PWGFKVVVN4YDIS22DZPCR" hidden="1">#REF!</definedName>
    <definedName name="BExGZTE5G7WSV7TYWM2Q9FW7YZUN" hidden="1">#REF!</definedName>
    <definedName name="BExH00L21GZX5YJJGVMOAWBERLP5" hidden="1">#REF!</definedName>
    <definedName name="BExH02ZD6VAY1KQLAQYBBI6WWIZB" hidden="1">#REF!</definedName>
    <definedName name="BExH08Z6LQCGGSGSAILMHX4X7JMD" hidden="1">#REF!</definedName>
    <definedName name="BExH0BTMHS9M9C5JSOE1DK83LRCJ" hidden="1">#REF!</definedName>
    <definedName name="BExH0KT9Z8HEVRRQRGQ8YHXRLIJA" hidden="1">#REF!</definedName>
    <definedName name="BExH0M0FDN12YBOCKL3XL2Z7T7Y8" hidden="1">#REF!</definedName>
    <definedName name="BExH0O9G06YPZ5TN9RYT326I1CP2" hidden="1">#REF!</definedName>
    <definedName name="BExH0WNJAKTJRCKMTX8O4KNMIIJM" hidden="1">#REF!</definedName>
    <definedName name="BExH12Y4WX542WI3ZEM15AK4UM9J" hidden="1">#REF!</definedName>
    <definedName name="BExH181KIGEHYN7U002O6RO1HZT7" hidden="1">#REF!</definedName>
    <definedName name="BExH1COQB2N3U6HS9ITOY40KC6JA" hidden="1">#REF!</definedName>
    <definedName name="BExH1FDTQXR9QQ31WDB7OPXU7MPT" hidden="1">#REF!</definedName>
    <definedName name="BExH1FOMEUIJNIDJAUY0ZQFBJSY9" hidden="1">#REF!</definedName>
    <definedName name="BExH1G4VNA3BFMF4QK35PGSBQJMB" hidden="1">#REF!</definedName>
    <definedName name="BExH1JFFHEBFX9BWJMNIA3N66R3Z" hidden="1">#REF!</definedName>
    <definedName name="BExH1UYUZFQ3NQ2E3UANIJDR9U8U" hidden="1">#REF!</definedName>
    <definedName name="BExH1Z0GIUSVTF2H1G1I3PDGBNK2" hidden="1">#REF!</definedName>
    <definedName name="BExH225UTM6S9FW4MUDZS7F1PQSH" hidden="1">#REF!</definedName>
    <definedName name="BExH22M34C4EGB2M8ES9K2NBZFIX" hidden="1">#REF!</definedName>
    <definedName name="BExH23271RF7AYZ542KHQTH68GQ7" hidden="1">#REF!</definedName>
    <definedName name="BExH2EARUVJ0LN7IJXI0S3UWLQB2" hidden="1">#REF!</definedName>
    <definedName name="BExH2GJQR4JALNB314RY0LDI49VH" hidden="1">#REF!</definedName>
    <definedName name="BExH2JZR49T7644JFVE7B3N7RZM9" hidden="1">#REF!</definedName>
    <definedName name="BExH2UHF0QTJG107MULYB16WBJM9" hidden="1">#REF!</definedName>
    <definedName name="BExH2WKXV8X5S2GSBBTWGI0NLNAH" hidden="1">#REF!</definedName>
    <definedName name="BExH2XS1UFYFGU0S0EBXX90W2WE8"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HTQQA3RHXK08CNPZI42FVSA" hidden="1">#REF!</definedName>
    <definedName name="BExIGJBO8R13LV7CZ7C1YCP974NN" hidden="1">#REF!</definedName>
    <definedName name="BExIGWT86FPOEYTI8GXCGU5Y3KGK" hidden="1">#REF!</definedName>
    <definedName name="BExIHBHXA7E7VUTBVHXXXCH3A5CL" hidden="1">#REF!</definedName>
    <definedName name="BExIHBHXMSLC44C053SZXSYO7792" hidden="1">#REF!</definedName>
    <definedName name="BExIHPQCQTGEW8QOJVIQ4VX0P6DX" hidden="1">#REF!</definedName>
    <definedName name="BExII1F6IZ6R90QEXPQM797VHUO1" hidden="1">#REF!</definedName>
    <definedName name="BExII1KN91Q7DLW0UB7W2TJ5ACT9" hidden="1">#REF!</definedName>
    <definedName name="BExII50LI8I0CDOOZEMIVHVA2V95" hidden="1">#REF!</definedName>
    <definedName name="BExIIFCX8RFH3G7Q9DCH3HTE14VA"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DISZXEB5UAC55IINOQUBK6X"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PRX2YB5WTLBU2ZIIDKTSZLB"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5T2MJ6DXYOSVERRYGMDV89B" hidden="1">#REF!</definedName>
    <definedName name="BExILAAXRTRAD18K74M6MGUEEPUM" hidden="1">#REF!</definedName>
    <definedName name="BExILG5F338C0FFLMVOKMKF8X5ZP" hidden="1">#REF!</definedName>
    <definedName name="BExILGQTQM0HOD0BJI90YO7GOIN3" hidden="1">#REF!</definedName>
    <definedName name="BExIM2RXHXBO63HBPUTHF775IIRY" hidden="1">#REF!</definedName>
    <definedName name="BExIM2RXYS5BGYBDMFLU1RE8039Z" hidden="1">#REF!</definedName>
    <definedName name="BExIM9DBUB7ZGF4B20FVUO9QGOX2" hidden="1">#REF!</definedName>
    <definedName name="BExIMGK9Z94TFPWWZFMD10HV0IF6" hidden="1">#REF!</definedName>
    <definedName name="BExIMPEGKG18TELVC33T4OQTNBWC" hidden="1">#REF!</definedName>
    <definedName name="BExIN4OR435DL1US13JQPOQK8GD5" hidden="1">#REF!</definedName>
    <definedName name="BExINHQ27UK79IK88M14P1SXMGYY" hidden="1">#REF!</definedName>
    <definedName name="BExINI6A7H3KSFRFA6UBBDPKW37F" hidden="1">#REF!</definedName>
    <definedName name="BExINIMK8XC3JOBT2EXYFHHH52H0" hidden="1">#REF!</definedName>
    <definedName name="BExINLGZTO4C3BAICP3I2AXI0L3L" hidden="1">#REF!</definedName>
    <definedName name="BExINLX401ZKEGWU168DS4JUM2J6" hidden="1">#REF!</definedName>
    <definedName name="BExINMYYJO1FTV1CZF6O5XCFAMQX" hidden="1">#REF!</definedName>
    <definedName name="BExINP2H4KI05FRFV5PKZFE00HKO" hidden="1">#REF!</definedName>
    <definedName name="BExINT417AAWC51ZA8X4TDJCY0QV" hidden="1">#REF!</definedName>
    <definedName name="BExINZELBUXH0OXC3SAGC2RI7DXI" hidden="1">#REF!</definedName>
    <definedName name="BExINZELVWYGU876QUUZCIMXPBQC" hidden="1">#REF!</definedName>
    <definedName name="BExIOCQUQHKUU1KONGSDOLQTQEIC" hidden="1">#REF!</definedName>
    <definedName name="BExIOFL8Y5O61VLKTB4H20IJNWS1" hidden="1">#REF!</definedName>
    <definedName name="BExIOMBXRW5NS4ZPYX9G5QREZ5J6" hidden="1">#REF!</definedName>
    <definedName name="BExIOP121EZ0DOU3CLJVVRUIQPZP"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DLT8JYAMGE5HTN4D1YHZF3V" hidden="1">#REF!</definedName>
    <definedName name="BExIPG040Q08EWIWL6CAVR3GRI43" hidden="1">#REF!</definedName>
    <definedName name="BExIPKNFUDPDKOSH5GHDVNA8D66S" hidden="1">#REF!</definedName>
    <definedName name="BExIPMWA45QSRZBQJ7J5LE412D5J"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9TMQT2EIXSVQW7GVSOAW2VJ" hidden="1">#REF!</definedName>
    <definedName name="BExIQBMD65DFEB0L9IMMF5X977SD" hidden="1">#REF!</definedName>
    <definedName name="BExIQBMDE1L6J4H27K1FMSHQKDSE" hidden="1">#REF!</definedName>
    <definedName name="BExIQE65LVXUOF3UZFO7SDHFJH22" hidden="1">#REF!</definedName>
    <definedName name="BExIQG9OO2KKBOWTMD1OXY36TEGA" hidden="1">#REF!</definedName>
    <definedName name="BExIQK0FRCT7UYOFPF6HXKEUARNJ" hidden="1">#REF!</definedName>
    <definedName name="BExIQX1XBB31HZTYEEVOBSE3C5A6" hidden="1">#REF!</definedName>
    <definedName name="BExIQY8VY7PMQS8M5UTSAF3MW1AA" hidden="1">#REF!</definedName>
    <definedName name="BExIQYP5T1TPAQYW7QU1Q98BKX7W" hidden="1">#REF!</definedName>
    <definedName name="BExIR2ALYRP9FW99DK2084J7IIDC" hidden="1">#REF!</definedName>
    <definedName name="BExIR8FQETPTQYW37DBVDWG3J4JW" hidden="1">#REF!</definedName>
    <definedName name="BExIRRBGTY01OQOI3U5SW59RFDFI" hidden="1">#REF!</definedName>
    <definedName name="BExIS4T0DRF57HYO7OGG72KBOFOI" hidden="1">#REF!</definedName>
    <definedName name="BExIS77BJDDK18PGI9DSEYZPIL7P" hidden="1">#REF!</definedName>
    <definedName name="BExIS8UME1A94FJH5YHFVEO8E03Z"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XVMB9A7MHHRJTQGWLTINL5K" hidden="1">#REF!</definedName>
    <definedName name="BExIT1MK8TBAK3SNP36A8FKDQSOK" hidden="1">#REF!</definedName>
    <definedName name="BExITBNYANV2S8KD56GOGCKW393R" hidden="1">#REF!</definedName>
    <definedName name="BExItemGrid">#REF!</definedName>
    <definedName name="BExITENTNC8AZE7V0WRWRYW8HP0C" hidden="1">#REF!</definedName>
    <definedName name="BExITKI640SU7Y4KLZY9I1Z9R6TT" hidden="1">#REF!</definedName>
    <definedName name="BExITTSMS5QHJIV39IX8L172UTTU" hidden="1">#REF!</definedName>
    <definedName name="BExITU3FT317H7G8057DIO12TN7U" hidden="1">#REF!</definedName>
    <definedName name="BExITXE2V3RFP2CB0EZVVTMZFX7T" hidden="1">#REF!</definedName>
    <definedName name="BExIUAFCGGFQDEDMTXUYTTA3EYBT" hidden="1">#REF!</definedName>
    <definedName name="BExIUD4OJGH65NFNQ4VMCE3R4J1X" hidden="1">#REF!</definedName>
    <definedName name="BExIUKGWIPE992U6T8OUR0LZQDXK" hidden="1">#REF!</definedName>
    <definedName name="BExIUM46R6FW1PBJUL86BQVXB96X" hidden="1">#REF!</definedName>
    <definedName name="BExIUTB5OAAXYW0OFMP0PS40SPOB" hidden="1">#REF!</definedName>
    <definedName name="BExIUUT2MHIOV6R3WHA0DPM1KBKY" hidden="1">#REF!</definedName>
    <definedName name="BExIUY3RMHPHDAHQNA21GY3ZUTMU"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8AM80CS6E5TN6IATF33GV1V" hidden="1">#REF!</definedName>
    <definedName name="BExIVBFYNRU691AQPVWWPH7PG4PX" hidden="1">#REF!</definedName>
    <definedName name="BExIVC6WZMHRBRGIBUVX0CO2RK05" hidden="1">#REF!</definedName>
    <definedName name="BExIVCXWL6H5LD9DHDIA4F5U9TQL" hidden="1">#REF!</definedName>
    <definedName name="BExIVEL6GUMOY062S9PFOGOGJ1UX"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WB3SY3WRIVIOF988DNNODBOA" hidden="1">#REF!</definedName>
    <definedName name="BExIWB99CG0H52LRD6QWPN4L6DV2" hidden="1">#REF!</definedName>
    <definedName name="BExIWCGFM00Y1WAFPJT5KRD1K5XP" hidden="1">#REF!</definedName>
    <definedName name="BExIWG1W7XP9DFYYSZAIOSHM0QLQ" hidden="1">#REF!</definedName>
    <definedName name="BExIWH3KUK94B7833DD4TB0Y6KP9" hidden="1">#REF!</definedName>
    <definedName name="BExIWKE9MGIDWORBI43AWTUNYFAN" hidden="1">#REF!</definedName>
    <definedName name="BExIWLFXFUPVKEPUHWJYGEW9I7SQ" hidden="1">#REF!</definedName>
    <definedName name="BExIWNZR6BI167OK1PHT0XMDHSMS" hidden="1">#REF!</definedName>
    <definedName name="BExIWQ8KOCZ9G1137JOM03I28GP4" hidden="1">#REF!</definedName>
    <definedName name="BExIX34PM5DBTRHRQWP6PL6WIX88" hidden="1">#REF!</definedName>
    <definedName name="BExIX5OAP9KSUE5SIZCW9P39Q4WE" hidden="1">#REF!</definedName>
    <definedName name="BExIXB7UUMLUUU4G2KWA00VKHNEJ" hidden="1">#REF!</definedName>
    <definedName name="BExIXGRJPVJMUDGSG7IHPXPNO69B" hidden="1">#REF!</definedName>
    <definedName name="BExIXM5R87ZL3FHALWZXYCPHGX3E" hidden="1">#REF!</definedName>
    <definedName name="BExIXS036ZCKT2Z8XZKLZ8PFWQGL" hidden="1">#REF!</definedName>
    <definedName name="BExIXY5CF9PFM0P40AZ4U51TMWV0" hidden="1">#REF!</definedName>
    <definedName name="BExIYEXJBK8JDWIRSVV4RJSKZVV1" hidden="1">#REF!</definedName>
    <definedName name="BExIYI2RH0K4225XO970K2IQ1E79" hidden="1">#REF!</definedName>
    <definedName name="BExIYMPZ0KS2KOJFQAUQJ77L7701" hidden="1">#REF!</definedName>
    <definedName name="BExIYP9Q6FV9T0R9G3UDKLS4TTYX" hidden="1">#REF!</definedName>
    <definedName name="BExIYV9IMIVVVSZNL48E412WN7ZF" hidden="1">#REF!</definedName>
    <definedName name="BExIYWWSSNFJ49218D4EO9QWKL69" hidden="1">#REF!</definedName>
    <definedName name="BExIYZGLDQ1TN7BIIN4RLDP31GIM" hidden="1">#REF!</definedName>
    <definedName name="BExIZ4K0EZJK6PW3L8SVKTJFSWW9" hidden="1">#REF!</definedName>
    <definedName name="BExIZ5GDN6WSJ55BFCN2CC7G80L0" hidden="1">#REF!</definedName>
    <definedName name="BExIZ6YBLNY9O1BQC129VGDXCVNX" hidden="1">#REF!</definedName>
    <definedName name="BExIZAECOEZGBAO29QMV14E6XDIV" hidden="1">#REF!</definedName>
    <definedName name="BExIZKVXYD5O2JBU81F2UFJZLLSI" hidden="1">#REF!</definedName>
    <definedName name="BExIZPZDHC8HGER83WHCZAHOX7LK" hidden="1">#REF!</definedName>
    <definedName name="BExIZY2PUZ0OF9YKK1B13IW0VS6G" hidden="1">#REF!</definedName>
    <definedName name="BExJ08KBRR2XMWW3VZMPSQKXHZUH" hidden="1">#REF!</definedName>
    <definedName name="BExJ0DYJWXGE7DA39PYL3WM05U9O" hidden="1">#REF!</definedName>
    <definedName name="BExJ0MY8SY5J5V50H3UKE78ODTVB" hidden="1">#REF!</definedName>
    <definedName name="BExJ0YC98G37ML4N8FLP8D95EFRF" hidden="1">#REF!</definedName>
    <definedName name="BExJ1PWWYANUHL8A16ETV0RDAXC3" hidden="1">#REF!</definedName>
    <definedName name="BExKCDYKAEV45AFXHVHZZ62E5BM3" hidden="1">#REF!</definedName>
    <definedName name="BExKCJCRGT5SGXIHDQI24Z6J8GI4" hidden="1">#REF!</definedName>
    <definedName name="BExKDKO0W4AGQO1V7K6Q4VM750FT" hidden="1">#REF!</definedName>
    <definedName name="BExKDLF10G7W77J87QWH3ZGLUCLW" hidden="1">#REF!</definedName>
    <definedName name="BExKE0PBX3XGOUM78ZT54ALDAVSP" hidden="1">#REF!</definedName>
    <definedName name="BExKEFE0I3MT6ZLC4T1L9465HKTN" hidden="1">#REF!</definedName>
    <definedName name="BExKEK6O5BVJP4VY02FY7JNAZ6BT" hidden="1">#REF!</definedName>
    <definedName name="BExKEKXK6E6QX339ELPXDIRZSJE0" hidden="1">#REF!</definedName>
    <definedName name="BExKEOOIBMP7N8033EY2CJYCBX6H" hidden="1">#REF!</definedName>
    <definedName name="BExKEW0RR5LA3VC46A2BEOOMQE56" hidden="1">#REF!</definedName>
    <definedName name="BExKFA3VI1CZK21SM0N3LZWT9LA1" hidden="1">#REF!</definedName>
    <definedName name="BExKFHGARZIYPYRZWQNLP5VVCRE2" hidden="1">#REF!</definedName>
    <definedName name="BExKFINBFV5J2NFRCL4YUO3YF0ZE" hidden="1">#REF!</definedName>
    <definedName name="BExKFISRBFACTAMJSALEYMY66F6X" hidden="1">#REF!</definedName>
    <definedName name="BExKFOSK5DJ151C4E8544UWMYTOC" hidden="1">#REF!</definedName>
    <definedName name="BExKFY32BHV278YC2ID5UIB5O51K" hidden="1">#REF!</definedName>
    <definedName name="BExKFYJC4EVEV54F82K6VKP7Q3OU" hidden="1">#REF!</definedName>
    <definedName name="BExKG4IYHBKQQ8J8FN10GB2IKO33" hidden="1">#REF!</definedName>
    <definedName name="BExKG60XBDFYOF7ZU3F5US7CM2Y4" hidden="1">#REF!</definedName>
    <definedName name="BExKG6XA0DGM4VUMUE4NHHVYVJ0J"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RLRYB3OW56X3JCUII1OOS3K" hidden="1">#REF!</definedName>
    <definedName name="BExKGV77YH9YXIQTRKK2331QGYKF" hidden="1">#REF!</definedName>
    <definedName name="BExKH170S7VQ0NRNOWNT98XVEWUH" hidden="1">#REF!</definedName>
    <definedName name="BExKH3FTZ5VGTB86W9M4AB39R0G8" hidden="1">#REF!</definedName>
    <definedName name="BExKH3FV5U5O6XZM7STS3NZKQFGJ" hidden="1">#REF!</definedName>
    <definedName name="BExKHAMUH8NR3HRV0V6FHJE3ROLN" hidden="1">#REF!</definedName>
    <definedName name="BExKHCFKOWFHO2WW0N7Y5XDXEWAO" hidden="1">#REF!</definedName>
    <definedName name="BExKHIVLONZ46HLMR50DEXKEUNEP" hidden="1">#REF!</definedName>
    <definedName name="BExKHKDK2PRBCUJS8TEDP8K3VODQ" hidden="1">#REF!</definedName>
    <definedName name="BExKHPM9XA0ADDK7TUR0N38EXWEP" hidden="1">#REF!</definedName>
    <definedName name="BExKHWD5BOLP8DQJHOIBWHYCSY9W" hidden="1">#REF!</definedName>
    <definedName name="BExKI4076KXCDE5KXL79KT36OKLO" hidden="1">#REF!</definedName>
    <definedName name="BExKI45P8VH8M6QPIX8B2CFPOGZ3" hidden="1">#REF!</definedName>
    <definedName name="BExKI7LO70WYISR7Q0Y1ZDWO9M3B" hidden="1">#REF!</definedName>
    <definedName name="BExKIEN5C2YIQQSVLK8YO62XYJMM" hidden="1">#REF!</definedName>
    <definedName name="BExKIGQV6TXIZG039HBOJU62WP2U" hidden="1">#REF!</definedName>
    <definedName name="BExKILE008SF3KTAN8WML3XKI1NZ" hidden="1">#REF!</definedName>
    <definedName name="BExKINSBB6RS7I489QHMCOMU4Z2X" hidden="1">#REF!</definedName>
    <definedName name="BExKIU87ZKSOC2DYZWFK6SAK9I8E" hidden="1">#REF!</definedName>
    <definedName name="BExKJ449HLYX2DJ9UF0H9GTPSQ73" hidden="1">#REF!</definedName>
    <definedName name="BExKJELX2RUC8UEC56IZPYYZXHA7" hidden="1">#REF!</definedName>
    <definedName name="BExKJINMXS61G2TZEXCJAWVV4F57" hidden="1">#REF!</definedName>
    <definedName name="BExKJK5ME8KB7HA0180L7OUZDDGV" hidden="1">#REF!</definedName>
    <definedName name="BExKJN5IF0VMDILJ5K8ZENF2QYV1" hidden="1">#REF!</definedName>
    <definedName name="BExKJUSJPFUIK20FTVAFJWR2OUYX" hidden="1">#REF!</definedName>
    <definedName name="BExKK8VP5RS3D0UXZVKA37C4SYBP" hidden="1">#REF!</definedName>
    <definedName name="BExKKCRXE2B5CHO3044NF9QAKPIW" hidden="1">#REF!</definedName>
    <definedName name="BExKKIM9NPF6B3SPMPIQB27HQME4" hidden="1">#REF!</definedName>
    <definedName name="BExKKIX1BCBQ4R3K41QD8NTV0OV0" hidden="1">#REF!</definedName>
    <definedName name="BExKKKV82VW7RLX4HE7NYZULP4I5" hidden="1">#REF!</definedName>
    <definedName name="BExKKLGTZTV7J4XD4AGDM4UEZFTY" hidden="1">#REF!</definedName>
    <definedName name="BExKKQ3ZWADYV03YHMXDOAMU90EB" hidden="1">#REF!</definedName>
    <definedName name="BExKKRWPS7N7KUY6X06X0TEINQM6" hidden="1">#REF!</definedName>
    <definedName name="BExKKUGD2HMJWQEYZ8H3X1BMXFS9" hidden="1">#REF!</definedName>
    <definedName name="BExKKX05KCZZZPKOR1NE5A8RGVT4" hidden="1">#REF!</definedName>
    <definedName name="BExKKX5GX2R75C9E5OJC8AEQ02WR" hidden="1">#REF!</definedName>
    <definedName name="BExKLD6S9L66QYREYHBE5J44OK7X" hidden="1">#REF!</definedName>
    <definedName name="BExKLEZK32L28GYJWVO63BZ5E1JD" hidden="1">#REF!</definedName>
    <definedName name="BExKLHTYKCAWH7WCYP78L3516NDH" hidden="1">#REF!</definedName>
    <definedName name="BExKLLKVVHT06LA55JB2FC871DC5" hidden="1">#REF!</definedName>
    <definedName name="BExKMM52P2JTD826GL7EUFZ2GOWA" hidden="1">#REF!</definedName>
    <definedName name="BExKMWBX4EH3EYJ07UFEM08NB40Z" hidden="1">#REF!</definedName>
    <definedName name="BExKNBGV2IR3S7M0BX4810KZB4V3" hidden="1">#REF!</definedName>
    <definedName name="BExKNCTBZTSY3MO42VU5PLV6YUHZ" hidden="1">#REF!</definedName>
    <definedName name="BExKNGV2YY749C42AQ2T9QNIE5C3" hidden="1">#REF!</definedName>
    <definedName name="BExKNSP7EUXMQ7HQ1I4UI51T620P"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BVQIBD5QN64WI0VMWG8ECVY" hidden="1">#REF!</definedName>
    <definedName name="BExKODIZGWW2EQD0FEYW6WK6XLCM" hidden="1">#REF!</definedName>
    <definedName name="BExKOPO2HPWVQGAKW8LOZMPIDEFG" hidden="1">#REF!</definedName>
    <definedName name="BExKOU0G4S03BPJYQJ7Q6BXA1XZE" hidden="1">#REF!</definedName>
    <definedName name="BExKPEZP0QTKOTLIMMIFSVTHQEEK" hidden="1">#REF!</definedName>
    <definedName name="BExKPJXT3SWOS15NRMD9RAD4AXOC" hidden="1">#REF!</definedName>
    <definedName name="BExKPLFRCAYNO7ZNGISMPGFFXB00" hidden="1">#REF!</definedName>
    <definedName name="BExKPLQJX0HJ8OTXBXH9IC9J2V0W" hidden="1">#REF!</definedName>
    <definedName name="BExKPN8C7GN36ZJZHLOB74LU6KT0" hidden="1">#REF!</definedName>
    <definedName name="BExKPUKRNDWTKQ8SV8FLABPPXTJK" hidden="1">#REF!</definedName>
    <definedName name="BExKPX9VZ1J5021Q98K60HMPJU58" hidden="1">#REF!</definedName>
    <definedName name="BExKQJGAAWNM3NT19E9I0CQDBTU0" hidden="1">#REF!</definedName>
    <definedName name="BExKQM5GJ1ZN5REKFE7YVBQ0KXWF" hidden="1">#REF!</definedName>
    <definedName name="BExKQOEA7HV9U5DH9C8JXFD62EKH" hidden="1">#REF!</definedName>
    <definedName name="BExKQQ71278061G7ZFYGPWOMOMY2" hidden="1">#REF!</definedName>
    <definedName name="BExKQR8NYY6S7G0RNG3W5UHF26LU" hidden="1">#REF!</definedName>
    <definedName name="BExKQRUAOHG635WYE6STI4YHGJPE" hidden="1">#REF!</definedName>
    <definedName name="BExKQTXRG3ECU8NT47UR7643LO5G" hidden="1">#REF!</definedName>
    <definedName name="BExKQVL7HPOIZ4FHANDFMVOJLEPR" hidden="1">#REF!</definedName>
    <definedName name="BExKR1VS7ERDDF8HXB3WTPYEUCIU" hidden="1">#REF!</definedName>
    <definedName name="BExKR32XG1WY77WDT8KW9FJPGQTU" hidden="1">#REF!</definedName>
    <definedName name="BExKR510GA0MUAKSG4OVIQ26I0BG" hidden="1">#REF!</definedName>
    <definedName name="BExKR8RZSEHW184G0Z56B4EGNU72" hidden="1">#REF!</definedName>
    <definedName name="BExKRVUSQ6PA7ZYQSTEQL3X7PB9P" hidden="1">#REF!</definedName>
    <definedName name="BExKRY3KZ7F7RB2KH8HXSQ85IEQO" hidden="1">#REF!</definedName>
    <definedName name="BExKSA37DZTCK6H13HPIKR0ZFVL8" hidden="1">#REF!</definedName>
    <definedName name="BExKSFMOMSZYDE0WNC94F40S6636" hidden="1">#REF!</definedName>
    <definedName name="BExKSHQ9K79S8KYUWIV5M5LAHHF1" hidden="1">#REF!</definedName>
    <definedName name="BExKSIS3VA1NCEFCZZSIK8B3YIBZ" hidden="1">#REF!</definedName>
    <definedName name="BExKSJTWG9L3FCX8FLK4EMUJMF27" hidden="1">#REF!</definedName>
    <definedName name="BExKSLH6QVG81B35VZ8FUSPBKTD5" hidden="1">#REF!</definedName>
    <definedName name="BExKSRX3BUJY78UHYYZJVTVLMZVP" hidden="1">#REF!</definedName>
    <definedName name="BExKSU0MKNAVZYYPKCYTZDWQX4R8" hidden="1">#REF!</definedName>
    <definedName name="BExKSUBFNA2CM15GD0QR99POCR5I" hidden="1">#REF!</definedName>
    <definedName name="BExKSV7ROT5B5BVJ3G19JSC85BAD" hidden="1">#REF!</definedName>
    <definedName name="BExKSX60G1MUS689FXIGYP2F7C62" hidden="1">#REF!</definedName>
    <definedName name="BExKT2UZ7Y2VWF5NQE18SJRLD2RN" hidden="1">#REF!</definedName>
    <definedName name="BExKT3GJFNGAM09H5F615E36A38C" hidden="1">#REF!</definedName>
    <definedName name="BExKT9AWCJUL6FVVYMI7NGFTAEEG" hidden="1">#REF!</definedName>
    <definedName name="BExKTQZGN8GI3XGSEXMPCCA3S19H" hidden="1">#REF!</definedName>
    <definedName name="BExKTSBXGP8YGSN5UO0FUHVXT92J" hidden="1">#REF!</definedName>
    <definedName name="BExKTUKYYU0F6TUW1RXV24LRAZFE" hidden="1">#REF!</definedName>
    <definedName name="BExKU3FBLHQBIUTN6XEZW5GC9OG1" hidden="1">#REF!</definedName>
    <definedName name="BExKU3KMPVWH483Q5TP8K2H0S2L4" hidden="1">#REF!</definedName>
    <definedName name="BExKU82I99FEUIZLODXJDOJC96CQ" hidden="1">#REF!</definedName>
    <definedName name="BExKU9EXMNZKVJV6GSO4XEI3YCWM" hidden="1">#REF!</definedName>
    <definedName name="BExKUDM0DFSCM3D91SH0XLXJSL18" hidden="1">#REF!</definedName>
    <definedName name="BExKUGGKEOHX3EEPQ7NGSZWZ8UPA" hidden="1">#REF!</definedName>
    <definedName name="BExKULEKJLA77AUQPDUHSM94Y76Z" hidden="1">#REF!</definedName>
    <definedName name="BExKV08R85MKI3MAX9E2HERNQUNL" hidden="1">#REF!</definedName>
    <definedName name="BExKV334XOSQSXAYPE1ZFCWHR4J8" hidden="1">#REF!</definedName>
    <definedName name="BExKV4AAUNNJL5JWD7PX6BFKVS6O" hidden="1">#REF!</definedName>
    <definedName name="BExKV6J9WVQH09L0UOV4PHTLKXRK" hidden="1">#REF!</definedName>
    <definedName name="BExKVDVK6HN74GQPTXICP9BFC8CF" hidden="1">#REF!</definedName>
    <definedName name="BExKVFZ3ZZGIC1QI8XN6BYFWN0ZY" hidden="1">#REF!</definedName>
    <definedName name="BExKVG4KGO28KPGTAFL1R8TTZ10N" hidden="1">#REF!</definedName>
    <definedName name="BExKVQRICZRKMKC3XFBPYJM79KT1" hidden="1">#REF!</definedName>
    <definedName name="BExKW0CSH7DA02YSNV64PSEIXB2P" hidden="1">#REF!</definedName>
    <definedName name="BExKW61SUXF65SCFWSZUR9GUOOMH" hidden="1">#REF!</definedName>
    <definedName name="BExM9NUG3Q31X01AI9ZJCZIX25CS" hidden="1">#REF!</definedName>
    <definedName name="BExM9OG182RP30MY23PG49LVPZ1C" hidden="1">#REF!</definedName>
    <definedName name="BExMA64MW1S18NH8DCKPCCEI5KCB" hidden="1">#REF!</definedName>
    <definedName name="BExMAAMGWSV264QND3PEEFNT51OK" hidden="1">#REF!</definedName>
    <definedName name="BExMAC4FBX1U0Y3998JERGS9KL2T" hidden="1">#REF!</definedName>
    <definedName name="BExMAIF09XQ94J83IAH3DFXTENQV" hidden="1">#REF!</definedName>
    <definedName name="BExMALEWFUEM8Y686IT03ECURUBR" hidden="1">#REF!</definedName>
    <definedName name="BExMAR3XSK6RSFLHP7ZX1EWGHASI" hidden="1">#REF!</definedName>
    <definedName name="BExMAXJS82ZJ8RS22VLE0V0LDUII" hidden="1">#REF!</definedName>
    <definedName name="BExMB4QRS0R3MTB4CMUHFZ84LNZQ" hidden="1">#REF!</definedName>
    <definedName name="BExMBC35WKQY5CWQJLV4D05O6971" hidden="1">#REF!</definedName>
    <definedName name="BExMBFTZV4Q1A5KG25C1N9PHQNSW" hidden="1">#REF!</definedName>
    <definedName name="BExMBK6ISK3U7KHZKUJXIDKGF6VW" hidden="1">#REF!</definedName>
    <definedName name="BExMBMVGO0XJ71IWHILW9QA74NPG" hidden="1">#REF!</definedName>
    <definedName name="BExMBZ5YTPW7PFDUD2A9VUJ4HTNH" hidden="1">#REF!</definedName>
    <definedName name="BExMBZM2XYYERB8X75SWZCZRQTT3"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GUFAIU47IPVOIVWOZPLSX79" hidden="1">#REF!</definedName>
    <definedName name="BExMCMZOEYWVOOJ98TBHTTCS7XB8" hidden="1">#REF!</definedName>
    <definedName name="BExMCQQH8CGFPPPG70D6VV4J3XR6" hidden="1">#REF!</definedName>
    <definedName name="BExMCS8EF2W3FS9QADNKREYSI8P0" hidden="1">#REF!</definedName>
    <definedName name="BExMCUS7GSOM96J0HJ7EH0FFM2AC" hidden="1">#REF!</definedName>
    <definedName name="BExMCYTT6TVDWMJXO1NZANRTVNAN"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PI2FVMORSWDDCVAJ85WYAYO" hidden="1">#REF!</definedName>
    <definedName name="BExMDUWB7VWHFFR266QXO46BNV2S" hidden="1">#REF!</definedName>
    <definedName name="BExME2U47N8LZG0BPJ49ANY5QVV2" hidden="1">#REF!</definedName>
    <definedName name="BExME5OOQT5THEZMTKUDCTJQJ75P" hidden="1">#REF!</definedName>
    <definedName name="BExME88DH5DUKMUFI9FNVECXFD2E" hidden="1">#REF!</definedName>
    <definedName name="BExME9A7MOGAK7YTTQYXP5DL6VYA" hidden="1">#REF!</definedName>
    <definedName name="BExMEIF7MG94HDIP9UUN2B1R7AP9" hidden="1">#REF!</definedName>
    <definedName name="BExMEOV9YFRY5C3GDLU60GIX10BY" hidden="1">#REF!</definedName>
    <definedName name="BExMEQ7OI6NAP3UP3UX0O5JKS0DV" hidden="1">#REF!</definedName>
    <definedName name="BExMEY09ESM4H2YGKEQQRYUD114R" hidden="1">#REF!</definedName>
    <definedName name="BExMF4G4IUPQY1Y5GEY5N3E04CL6" hidden="1">#REF!</definedName>
    <definedName name="BExMF5I0YYHYSHHGNQEI50YPTUFU" hidden="1">#REF!</definedName>
    <definedName name="BExMF9UIGYMOAQK0ELUWP0S0HZZY" hidden="1">#REF!</definedName>
    <definedName name="BExMFDLBSWFMRDYJ2DZETI3EXKN2" hidden="1">#REF!</definedName>
    <definedName name="BExMFLDTMRTCHKA37LQW67BG8D5C" hidden="1">#REF!</definedName>
    <definedName name="BExMFYPXA6CPPQEIQCZVJ1O8CC3D" hidden="1">#REF!</definedName>
    <definedName name="BExMG3IJ4BTO1ISLMJY91RJVU21M" hidden="1">#REF!</definedName>
    <definedName name="BExMG9NSK30KD01QX0UBN2VNRTG4" hidden="1">#REF!</definedName>
    <definedName name="BExMGD99CUH3CN5F5OWTFJPXIOC5" hidden="1">#REF!</definedName>
    <definedName name="BExMGG3PFIHPHX7NXB7HDFI3N12L" hidden="1">#REF!</definedName>
    <definedName name="BExMGGUQP0X7T5PIESJE86819NLZ" hidden="1">#REF!</definedName>
    <definedName name="BExMH3H9TW5TJCNU5Z1EWXP3BAEP" hidden="1">#REF!</definedName>
    <definedName name="BExMHOWPB34KPZ76M2KIX2C9R2VB" hidden="1">#REF!</definedName>
    <definedName name="BExMHSSYC6KVHA3QDTSYPN92TWMI" hidden="1">#REF!</definedName>
    <definedName name="BExMI0WA793SF41LQ40A28U8OXQY" hidden="1">#REF!</definedName>
    <definedName name="BExMI3AJ9477KDL4T9DHET4LJJTW" hidden="1">#REF!</definedName>
    <definedName name="BExMI58NHPZ1UTOZCYFOQPS8I7WN" hidden="1">#REF!</definedName>
    <definedName name="BExMI6L9KX05GAK523JFKICJMTA5" hidden="1">#REF!</definedName>
    <definedName name="BExMI6QQ20XHD0NWJUN741B37182" hidden="1">#REF!</definedName>
    <definedName name="BExMI7MYLMINF9AC59CYYVFGQJAY" hidden="1">#REF!</definedName>
    <definedName name="BExMI8JB94SBD9EMNJEK7Y2T6GYU" hidden="1">#REF!</definedName>
    <definedName name="BExMI8OS85YTW3KYVE4YD0R7Z6UV" hidden="1">#REF!</definedName>
    <definedName name="BExMIBOOZU40JS3F89OMPSRCE9MM" hidden="1">#REF!</definedName>
    <definedName name="BExMIHJ01IVQHPV5ZNO9UPQB64N8" hidden="1">#REF!</definedName>
    <definedName name="BExMIIQ5MBWSIHTFWAQADXMZC22Q" hidden="1">#REF!</definedName>
    <definedName name="BExMIL4I2GE866I25CR5JBLJWJ6A" hidden="1">#REF!</definedName>
    <definedName name="BExMIRKIPF27SNO82SPFSB3T5U17" hidden="1">#REF!</definedName>
    <definedName name="BExMITILFEELDXT62AREXCM0DX4R" hidden="1">#REF!</definedName>
    <definedName name="BExMIV0KC8555D5E42ZGWG15Y0MO" hidden="1">#REF!</definedName>
    <definedName name="BExMIZT6AN7E6YMW2S87CTCN2UXH" hidden="1">#REF!</definedName>
    <definedName name="BExMJ03XNEEQE05W28YBDN4G56JD" hidden="1">#REF!</definedName>
    <definedName name="BExMJ15T9F3475M0896SG60TN0SR" hidden="1">#REF!</definedName>
    <definedName name="BExMJ39CRE4I6SJI19LKWDKX3OQ2" hidden="1">#REF!</definedName>
    <definedName name="BExMJC8UI1MMXIJR29O1IWETLHH6" hidden="1">#REF!</definedName>
    <definedName name="BExMJNC8ZFB9DRFOJ961ZAJ8U3A8" hidden="1">#REF!</definedName>
    <definedName name="BExMJSA6JY35531TSI8ZQP6U7CDE" hidden="1">#REF!</definedName>
    <definedName name="BExMJTBV8A3D31W2IQHP9RDFPPHQ" hidden="1">#REF!</definedName>
    <definedName name="BExMK2RTXN4QJWEUNX002XK8VQP8" hidden="1">#REF!</definedName>
    <definedName name="BExMK3YZF17HAMXX3PO2KP6S46ZU" hidden="1">#REF!</definedName>
    <definedName name="BExMKBGQDUZ8AWXYHA3QVMSDVZ3D" hidden="1">#REF!</definedName>
    <definedName name="BExMKBM1467553LDFZRRKVSHN374" hidden="1">#REF!</definedName>
    <definedName name="BExMKGK5FJUC0AU8MABRGDC5ZM70" hidden="1">#REF!</definedName>
    <definedName name="BExMKISYVO6POIGSJWIW3PHDYL45" hidden="1">#REF!</definedName>
    <definedName name="BExMKSP1VOPPTKX4WEPT3LUKE8WQ"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2VXA0E0WCJ13O00WFMOW4RI" hidden="1">#REF!</definedName>
    <definedName name="BExML3XQNDIMX55ZCHHXKUV3D6E6" hidden="1">#REF!</definedName>
    <definedName name="BExML5QGSWHLI18BGY4CGOTD3UWH" hidden="1">#REF!</definedName>
    <definedName name="BExML6MTWMIEAK6NWSBVYN98A7G9"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844A9KG2DK921WGK4O9YPZ" hidden="1">#REF!</definedName>
    <definedName name="BExMMQIUVPCOBISTEJJYNCCLUCPY" hidden="1">#REF!</definedName>
    <definedName name="BExMMSH37SF6GV4N9O9EW1APAZ1E" hidden="1">#REF!</definedName>
    <definedName name="BExMMTIXETA5VAKBSOFDD5SRU887" hidden="1">#REF!</definedName>
    <definedName name="BExMMV0P6P5YS3C35G0JYYHI7992" hidden="1">#REF!</definedName>
    <definedName name="BExMN1WVXE52MEF2NT3IVTY8KJQM" hidden="1">#REF!</definedName>
    <definedName name="BExMN2IH1J3S3D19MIV7YYZMS9DV" hidden="1">#REF!</definedName>
    <definedName name="BExMNDR4V2VG5RFZDGTAGD3Q9PPG"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O9IOWKTWHO8LQJJQI5P3INWY" hidden="1">#REF!</definedName>
    <definedName name="BExMOI29DOEK5R1A5QZPUDKF7N6T" hidden="1">#REF!</definedName>
    <definedName name="BExMOIYOIL4KOXZBI7MJYXPIV1QJ" hidden="1">#REF!</definedName>
    <definedName name="BExMORI2ZA9JU0J28GT1ZAXP5A9C"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PT9KA5ZL7QPEO8EJSGDXUSF6"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QHUEHGF2FS4LCB0THFELGDI" hidden="1">#REF!</definedName>
    <definedName name="BExMRRJNUMGRSDD5GGKKGEIZ6FTS" hidden="1">#REF!</definedName>
    <definedName name="BExMRU3ACIU0RD2BNWO55LH5U2BR" hidden="1">#REF!</definedName>
    <definedName name="BExMS86DS3IHF2GL3USMAG2JZHWC" hidden="1">#REF!</definedName>
    <definedName name="BExMSCO8TZ680ZEYN2WP0KB738IZ"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4NREBN75DKW0OMYAUWYVY5S" hidden="1">#REF!</definedName>
    <definedName name="BExO66LZJKY4PTQVREELI6POS4AY" hidden="1">#REF!</definedName>
    <definedName name="BExO6LLHCYTF7CIVHKAO0NMET14Q" hidden="1">#REF!</definedName>
    <definedName name="BExO6QE36OX39618EFGY819YKS0N" hidden="1">#REF!</definedName>
    <definedName name="BExO6Y6LB0P6L4JTH4J6TCB4OHW8" hidden="1">#REF!</definedName>
    <definedName name="BExO7OUQS3XTUQ2LDKGQ8AAQ3OJJ" hidden="1">#REF!</definedName>
    <definedName name="BExO7RUSODZC2NQZMT2AFSMV2ONF" hidden="1">#REF!</definedName>
    <definedName name="BExO7VLLWHHV7J25Z3RPF2PK6D8H" hidden="1">#REF!</definedName>
    <definedName name="BExO7WNA0JRE553ALPEZODW1ICID" hidden="1">#REF!</definedName>
    <definedName name="BExO85HMYXZJ7SONWBKKIAXMCI3C" hidden="1">#REF!</definedName>
    <definedName name="BExO863922O4PBGQMUNEQKGN3K96" hidden="1">#REF!</definedName>
    <definedName name="BExO89ZIOXN0HOKHY24F7HDZ87UT" hidden="1">#REF!</definedName>
    <definedName name="BExO8BXK76C9VFPKRARWMK6YTJ6O" hidden="1">#REF!</definedName>
    <definedName name="BExO8CDTBCABLEUD6PE2UM2EZ6C4" hidden="1">#REF!</definedName>
    <definedName name="BExO8I85NBW303RBA7RZM8Q42KKU" hidden="1">#REF!</definedName>
    <definedName name="BExO8IZ05ZG0XVOL3W41KBQE176A" hidden="1">#REF!</definedName>
    <definedName name="BExO8SK9JB6X989C2E50VDFI9589" hidden="1">#REF!</definedName>
    <definedName name="BExO8SPR4QWYLQRJDDPI2HTYU64C" hidden="1">#REF!</definedName>
    <definedName name="BExO8UTAGQWDBQZEEF4HUNMLQCVU" hidden="1">#REF!</definedName>
    <definedName name="BExO8ZWPPH977G7OJO9G8JR25ZG1" hidden="1">#REF!</definedName>
    <definedName name="BExO937E20IHMGQOZMECL3VZC7OX" hidden="1">#REF!</definedName>
    <definedName name="BExO94UTJKQQ7TJTTJRTSR70YVJC" hidden="1">#REF!</definedName>
    <definedName name="BExO9AZXF5CN7MTM11IM5SV2RXHY" hidden="1">#REF!</definedName>
    <definedName name="BExO9J3A438976RXIUX5U9SU5T55" hidden="1">#REF!</definedName>
    <definedName name="BExO9RS5RXFJ1911HL3CCK6M74EP" hidden="1">#REF!</definedName>
    <definedName name="BExO9SDRI1M6KMHXSG3AE5L0F2U3" hidden="1">#REF!</definedName>
    <definedName name="BExO9V2U2YXAY904GYYGU6TD8Y7M" hidden="1">#REF!</definedName>
    <definedName name="BExOAQ3GKCT7YZW1EMVU3EILSZL2" hidden="1">#REF!</definedName>
    <definedName name="BExOAULC4L2CQJSFPGMEJUUTI5B1" hidden="1">#REF!</definedName>
    <definedName name="BExOAZU2Y521ZUPN4R2HWBIUQKKR" hidden="1">#REF!</definedName>
    <definedName name="BExOB9KT2THGV4SPLDVFTFXS4B14" hidden="1">#REF!</definedName>
    <definedName name="BExOBEZ0IE2WBEYY3D3CMRI72N1K"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XURJP8XL4VX0LAH1M4VR4VL" hidden="1">#REF!</definedName>
    <definedName name="BExOBYAVUCQ0IGM0Y6A75QHP0Q1A" hidden="1">#REF!</definedName>
    <definedName name="BExOC3UEHB1CZNINSQHZANWJYKR8" hidden="1">#REF!</definedName>
    <definedName name="BExOCBSF3XGO9YJ23LX2H78VOUR7" hidden="1">#REF!</definedName>
    <definedName name="BExOCHBYK42SX24MJ239H6G9OJ8E" hidden="1">#REF!</definedName>
    <definedName name="BExOCKXFMOW6WPFEVX1I7R7FNDSS" hidden="1">#REF!</definedName>
    <definedName name="BExOCYEXOB95DH5NOB0M5NOYX398" hidden="1">#REF!</definedName>
    <definedName name="BExOD4ERMDMFD8X1016N4EXOUR0S" hidden="1">#REF!</definedName>
    <definedName name="BExOD55RS7BQUHRQ6H3USVGKR0P7" hidden="1">#REF!</definedName>
    <definedName name="BExOD7UQ6G3P86ZLZV0GY79H7VLL" hidden="1">#REF!</definedName>
    <definedName name="BExODEWDDEABM4ZY3XREJIBZ8IVP" hidden="1">#REF!</definedName>
    <definedName name="BExODNLAA1L7WQ9ZQX6A1ZOXK9VR" hidden="1">#REF!</definedName>
    <definedName name="BExODZFEIWV26E8RFU7XQYX1J458" hidden="1">#REF!</definedName>
    <definedName name="BExOEBKG55EROA2VL360A06LKASE" hidden="1">#REF!</definedName>
    <definedName name="BExOED2F7B5GEHKVIWGRV2BCDE2Y" hidden="1">#REF!</definedName>
    <definedName name="BExOERG5LWXYYEN1DY1H2FWRJS9T" hidden="1">#REF!</definedName>
    <definedName name="BExOEV1S6JJVO5PP4BZ20SNGZR7D" hidden="1">#REF!</definedName>
    <definedName name="BExOF2U4Y5JYM0GUBGC0U2UH931Y" hidden="1">#REF!</definedName>
    <definedName name="BExOFEDNCYI2TPTMQ8SJN3AW4YMF" hidden="1">#REF!</definedName>
    <definedName name="BExOFGRSPF8UTG0K1OGA8LX12P37" hidden="1">#REF!</definedName>
    <definedName name="BExOFVLXVD6RVHSQO8KZOOACSV24" hidden="1">#REF!</definedName>
    <definedName name="BExOG2SW3XOGP9VAPQ3THV3VWV12" hidden="1">#REF!</definedName>
    <definedName name="BExOG45J81K4OPA40KW5VQU54KY3" hidden="1">#REF!</definedName>
    <definedName name="BExOGBXX51PO4FXDL42WFPKYU6Y9" hidden="1">#REF!</definedName>
    <definedName name="BExOGFE2SCL8HHT4DFAXKLUTJZOG" hidden="1">#REF!</definedName>
    <definedName name="BExOGT6D0LJ3C22RDW8COECKB1J5" hidden="1">#REF!</definedName>
    <definedName name="BExOGTMI1HT31M1RGWVRAVHAK7DE" hidden="1">#REF!</definedName>
    <definedName name="BExOGXO9JE5XSE9GC3I6O21UEKAO" hidden="1">#REF!</definedName>
    <definedName name="BExOH9ICZ13C1LAW8OTYTR9S7ZP3" hidden="1">#REF!</definedName>
    <definedName name="BExOHCI9MFNF9Y2P8D4LJGJ5B5CB" hidden="1">#REF!</definedName>
    <definedName name="BExOHL75H3OT4WAKKPUXIVXWFVDS" hidden="1">#REF!</definedName>
    <definedName name="BExOHLHXXJL6363CC082M9M5VVXQ" hidden="1">#REF!</definedName>
    <definedName name="BExOHNAO5UDXSO73BK2ARHWKS90Y" hidden="1">#REF!</definedName>
    <definedName name="BExOHNLFZGEVXCTJ9CWMJJS7C98A" hidden="1">#REF!</definedName>
    <definedName name="BExOHR1G1I9A9CI1HG94EWBLWNM2" hidden="1">#REF!</definedName>
    <definedName name="BExOHTQPP8LQ98L6PYUI6QW08YID" hidden="1">#REF!</definedName>
    <definedName name="BExOHX6Q6NJI793PGX59O5EKTP4G" hidden="1">#REF!</definedName>
    <definedName name="BExOI5VMTHH7Y8MQQ1N635CHYI0P" hidden="1">#REF!</definedName>
    <definedName name="BExOIEVCP4Y6VDS23AK84MCYYHRT" hidden="1">#REF!</definedName>
    <definedName name="BExOIHPQIXR0NDR5WD01BZKPKEO3" hidden="1">#REF!</definedName>
    <definedName name="BExOIK437LIDQQW9LPBD4ZIP504X" hidden="1">#REF!</definedName>
    <definedName name="BExOIM7L0Z3LSII9P7ZTV4KJ8RMA" hidden="1">#REF!</definedName>
    <definedName name="BExOIRR9MU1G575D1ZA3HFPLOPHO" hidden="1">#REF!</definedName>
    <definedName name="BExOIWJVMJ6MG6JC4SPD1L00OHU1" hidden="1">#REF!</definedName>
    <definedName name="BExOIYCN8Z4JK3OOG86KYUCV0ME8" hidden="1">#REF!</definedName>
    <definedName name="BExOJ1HV93EOH7BOVAII53VPS2G2" hidden="1">#REF!</definedName>
    <definedName name="BExOJ3AKZ9BCBZT3KD8WMSLK6MN2" hidden="1">#REF!</definedName>
    <definedName name="BExOJ3FWAWMR29DR11VER2OQPUJT" hidden="1">#REF!</definedName>
    <definedName name="BExOJ7XQK71I4YZDD29AKOOWZ47E" hidden="1">#REF!</definedName>
    <definedName name="BExOJM0W6XGSW5MXPTTX0GNF6SFT" hidden="1">#REF!</definedName>
    <definedName name="BExOJXEUJJ9SYRJXKYYV2NCCDT2R" hidden="1">#REF!</definedName>
    <definedName name="BExOK0EQYM9JUMAGWOUN7QDH7VMZ" hidden="1">#REF!</definedName>
    <definedName name="BExOK4WM9O7QNG6O57FOASI5QSN1" hidden="1">#REF!</definedName>
    <definedName name="BExOK6EKT2189GVNUAT82OZYA3XB" hidden="1">#REF!</definedName>
    <definedName name="BExOKFUDO7FXT8ZXISPIKAJYI0CO" hidden="1">#REF!</definedName>
    <definedName name="BExOKI3C3DWTNF6PRKG2XY34A3JA" hidden="1">#REF!</definedName>
    <definedName name="BExOKKHOPWUVRJGQJ5ONR2U40JX8"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ICXFHJLILCJVFMJE5MGGWKR" hidden="1">#REF!</definedName>
    <definedName name="BExOLOI0WJS3QC12I3ISL0D9AWOF" hidden="1">#REF!</definedName>
    <definedName name="BExOLUCCA6OM4TBUAJHS6O1UU6TO" hidden="1">#REF!</definedName>
    <definedName name="BExOLYZNG5RBD0BTS1OEZJNU92Q5" hidden="1">#REF!</definedName>
    <definedName name="BExOM3HIJ3UZPOKJI68KPBJAHPDC" hidden="1">#REF!</definedName>
    <definedName name="BExOM8VPAS5WZAM0QNYW8ZY56VAP" hidden="1">#REF!</definedName>
    <definedName name="BExOMKPURE33YQ3K1JG9NVQD4W49" hidden="1">#REF!</definedName>
    <definedName name="BExOMP7NGCLUNFK50QD2LPKRG078" hidden="1">#REF!</definedName>
    <definedName name="BExOMU0A6XMY48SZRYL4WQZD13BI" hidden="1">#REF!</definedName>
    <definedName name="BExOMVT0HSNC59DJP4CLISASGHKL" hidden="1">#REF!</definedName>
    <definedName name="BExON0AX35F2SI0UCVMGWGVIUNI3" hidden="1">#REF!</definedName>
    <definedName name="BExON41U4296DV3DPG6I5EF3OEYF" hidden="1">#REF!</definedName>
    <definedName name="BExONB3A7CO4YD8RB41PHC93BQ9M" hidden="1">#REF!</definedName>
    <definedName name="BExONDSE2SJ2Q00MS22HA9D59305" hidden="1">#REF!</definedName>
    <definedName name="BExONFQH6UUXF8V0GI4BRIST9RFO" hidden="1">#REF!</definedName>
    <definedName name="BExONIL31DZWU7IFVN3VV0XTXJA1" hidden="1">#REF!</definedName>
    <definedName name="BExONJ1BU17R0F5A2UP1UGJBOGKS" hidden="1">#REF!</definedName>
    <definedName name="BExONNZ9VMHVX3J6NLNJY7KZA61O" hidden="1">#REF!</definedName>
    <definedName name="BExONRQ1BAA4F3TXP2MYQ4YCZ09S" hidden="1">#REF!</definedName>
    <definedName name="BExOO1WWIZSGB0YTGKESB45TSVMZ" hidden="1">#REF!</definedName>
    <definedName name="BExOO4B8FPAFYPHCTYTX37P1TQM5" hidden="1">#REF!</definedName>
    <definedName name="BExOO5D2QZREOU0YQCGPBXBS4YQ1" hidden="1">#REF!</definedName>
    <definedName name="BExOO6ERU9G120RGLKYWC09LZ5RE" hidden="1">#REF!</definedName>
    <definedName name="BExOO824YWJ12GSXLC07K7266C14" hidden="1">#REF!</definedName>
    <definedName name="BExOOIULUDOJRMYABWV5CCL906X6" hidden="1">#REF!</definedName>
    <definedName name="BExOOLE93DKM88V3PQ8ELSMZCHUA" hidden="1">#REF!</definedName>
    <definedName name="BExOOTN0KTXJCL7E476XBN1CJ553"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FD6KISGYU1JWEQ4G243ZPVD" hidden="1">#REF!</definedName>
    <definedName name="BExQ1OYH5SW4PG5JI8ED4NJN4422" hidden="1">#REF!</definedName>
    <definedName name="BExQ29C73XR33S3668YYSYZAIHTG" hidden="1">#REF!</definedName>
    <definedName name="BExQ2D8FO6F5AOMJ5FJODJ81T8C3" hidden="1">#REF!</definedName>
    <definedName name="BExQ2FS228IUDUP2023RA1D4AO4C" hidden="1">#REF!</definedName>
    <definedName name="BExQ2L0XYWLY9VPZWXYYFRIRQRJ1" hidden="1">#REF!</definedName>
    <definedName name="BExQ2M841F5Z1BQYR8DG5FKK0LIU" hidden="1">#REF!</definedName>
    <definedName name="BExQ2V7SO1UTLMJ1NFVRKDOOQAP2" hidden="1">#REF!</definedName>
    <definedName name="BExQ300G8I8TK45A0MVHV15422EU" hidden="1">#REF!</definedName>
    <definedName name="BExQ39R28MXSG2SEV956F0KZ20AN" hidden="1">#REF!</definedName>
    <definedName name="BExQ3D1P3M5Z3HLMEZ17E0BLEE4U" hidden="1">#REF!</definedName>
    <definedName name="BExQ3D1PQ0OOWP5T1D37RLPA9BFX" hidden="1">#REF!</definedName>
    <definedName name="BExQ3LW3GD5LUIS2HB4C1TEJJP2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52HF7N1HYPXJXQ8WD6SOWUV" hidden="1">#REF!</definedName>
    <definedName name="BExQ499KBJ5W7A1G293A0K14EVQB" hidden="1">#REF!</definedName>
    <definedName name="BExQ4BTBSHPHVEDRCXC2ROW8PLFC" hidden="1">#REF!</definedName>
    <definedName name="BExQ4DGKF54SRKQUTUT4B1CZSS62" hidden="1">#REF!</definedName>
    <definedName name="BExQ4FV23PRA8ZOTVPNAWYTCYRR2" hidden="1">#REF!</definedName>
    <definedName name="BExQ4KSYQQLLYN7NYUBF7WND3ACX"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DQ4DQOLJ6KAS500VUBF9OTL" hidden="1">#REF!</definedName>
    <definedName name="BExQ5IO89JL1G3PO02VX1LHZHLZ1" hidden="1">#REF!</definedName>
    <definedName name="BExQ5KX3Z668H1KUCKZ9J24HUQ1F" hidden="1">#REF!</definedName>
    <definedName name="BExQ5SPMSOCJYLAY20NB5A6O32RE" hidden="1">#REF!</definedName>
    <definedName name="BExQ5UICMGTMK790KTLK49MAGXRC" hidden="1">#REF!</definedName>
    <definedName name="BExQ5UID6Y8WYNRD669UN70IZT91" hidden="1">#REF!</definedName>
    <definedName name="BExQ5VEOVW4SMWTX520KZ3TVUW0I" hidden="1">#REF!</definedName>
    <definedName name="BExQ5VEQEIJO7YY80OJTA3XRQYJ9" hidden="1">#REF!</definedName>
    <definedName name="BExQ5Y3SSM2ICJCUN3XZ10VMPD4D" hidden="1">#REF!</definedName>
    <definedName name="BExQ5YUUK9FD0QGTY4WD0W90O7OL" hidden="1">#REF!</definedName>
    <definedName name="BExQ631QZYS8VO7HE6HNP34CEOR2" hidden="1">#REF!</definedName>
    <definedName name="BExQ63793YQ9BH7JLCNRIATIGTRG" hidden="1">#REF!</definedName>
    <definedName name="BExQ6CN1EF2UPZ57ZYMGK8TUJQSS" hidden="1">#REF!</definedName>
    <definedName name="BExQ6M2YXJ8AMRJF3QGHC40ADAHZ" hidden="1">#REF!</definedName>
    <definedName name="BExQ6M8APM0TVP9WQAFVTB8N0NXA" hidden="1">#REF!</definedName>
    <definedName name="BExQ6M8B0X44N9TV56ATUVHGDI00" hidden="1">#REF!</definedName>
    <definedName name="BExQ6POH065GV0I74XXVD0VUPBJW" hidden="1">#REF!</definedName>
    <definedName name="BExQ6R0YG1HMF8DVPFMIHIOUSMVE" hidden="1">#REF!</definedName>
    <definedName name="BExQ6WV9KPSMXPPLGZ3KK4WNYTHU" hidden="1">#REF!</definedName>
    <definedName name="BExQ783XTMM2A9I3UKCFWJH1PP2N" hidden="1">#REF!</definedName>
    <definedName name="BExQ79LX01ZPQB8EGD1ZHR2VK2H3" hidden="1">#REF!</definedName>
    <definedName name="BExQ7AT1ON4L7W584EXCOXCQ8AF8"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NJJ5I2EFVEHCKSRF7BAOJX8" hidden="1">#REF!</definedName>
    <definedName name="BExQ7OLEEXKKDJBY2RBEALGCVGC3" hidden="1">#REF!</definedName>
    <definedName name="BExQ7XL2Q1GVUFL1F9KK0K0EXMWG" hidden="1">#REF!</definedName>
    <definedName name="BExQ804OMLOOLGJAZ76PFIUFBWIX" hidden="1">#REF!</definedName>
    <definedName name="BExQ834L4O72YNJYUPLVXEJ7K3BU"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DX1FNZIJVRD63724J6NDCOG" hidden="1">#REF!</definedName>
    <definedName name="BExQ8G0K46ZORA0QVQTDI7Z8LXGF" hidden="1">#REF!</definedName>
    <definedName name="BExQ8O3WEU8HNTTGKTW5T0QSKCLP" hidden="1">#REF!</definedName>
    <definedName name="BExQ8PWMBELWDMVC65RE0VV0PKJ2" hidden="1">#REF!</definedName>
    <definedName name="BExQ8XEDA0NG4CETTWK2XL8XZWLT" hidden="1">#REF!</definedName>
    <definedName name="BExQ8ZCEDBOBJA3D9LDP5TU2WYGR" hidden="1">#REF!</definedName>
    <definedName name="BExQ94LAW6MAQBWY25WTBFV5PPZJ" hidden="1">#REF!</definedName>
    <definedName name="BExQ97QIPOSSRK978N8P234Y1XA4" hidden="1">#REF!</definedName>
    <definedName name="BExQ9E6FBAXTHGF3RXANFIA77GXP" hidden="1">#REF!</definedName>
    <definedName name="BExQ9F2YH4UUCCMQITJ475B3S3NP" hidden="1">#REF!</definedName>
    <definedName name="BExQ9KX9734KIAK7IMRLHCPYDHO2" hidden="1">#REF!</definedName>
    <definedName name="BExQ9L81FF4I7816VTPFBDWVU4CW" hidden="1">#REF!</definedName>
    <definedName name="BExQ9M4E2ACZOWWWP1JJIQO8AHUM" hidden="1">#REF!</definedName>
    <definedName name="BExQ9R7UV4VT86NLRFAY9CP2M3CL" hidden="1">#REF!</definedName>
    <definedName name="BExQ9UTANMJCK7LJ4OQMD6F2Q01L" hidden="1">#REF!</definedName>
    <definedName name="BExQA324HSCK40ENJUT9CS9EC71B" hidden="1">#REF!</definedName>
    <definedName name="BExQA55GY0STSNBWQCWN8E31ZXCS" hidden="1">#REF!</definedName>
    <definedName name="BExQA6Y7SIFO3MVYCQACIZ6YV0WS" hidden="1">#REF!</definedName>
    <definedName name="BExQA9HZIN9XEMHEEVHT99UU9Z82" hidden="1">#REF!</definedName>
    <definedName name="BExQAELFYH92K8CJL155181UDORO" hidden="1">#REF!</definedName>
    <definedName name="BExQAG8PP8R5NJKNQD1U4QOSD6X5" hidden="1">#REF!</definedName>
    <definedName name="BExQATFG0VP9HTVNMWL5T6B3N3IP" hidden="1">#REF!</definedName>
    <definedName name="BExQAYDITUO5K8A2FQRB0H1O4I4E" hidden="1">#REF!</definedName>
    <definedName name="BExQBDICMZTSA1X73TMHNO4JSFLN" hidden="1">#REF!</definedName>
    <definedName name="BExQBEER6CRCRPSSL61S0OMH57ZA" hidden="1">#REF!</definedName>
    <definedName name="BExQBIGGY5TXI2FJVVZSLZ0LTZYH" hidden="1">#REF!</definedName>
    <definedName name="BExQBM1RUSIQ85LLMM2159BYDPIP" hidden="1">#REF!</definedName>
    <definedName name="BExQBPSOZ47V81YAEURP0NQJNTJH" hidden="1">#REF!</definedName>
    <definedName name="BExQBZZKW056AXUH7L35UYMATHNR" hidden="1">#REF!</definedName>
    <definedName name="BExQC5TWT21CGBKD0IHAXTIN2QB8" hidden="1">#REF!</definedName>
    <definedName name="BExQC94JL9F5GW4S8DQCAF4WB2DA" hidden="1">#REF!</definedName>
    <definedName name="BExQCDH4D9DTA02ITMHNTDANJREJ" hidden="1">#REF!</definedName>
    <definedName name="BExQCKTD8AT0824LGWREXM1B5D1X" hidden="1">#REF!</definedName>
    <definedName name="BExQCOV3MAQPJ038UJX6SNODPAZU" hidden="1">#REF!</definedName>
    <definedName name="BExQD571YWOXKR2SX85K5MKQ0AO2" hidden="1">#REF!</definedName>
    <definedName name="BExQD8SK7Y1Y0AYWI0WMF0ET8HR1" hidden="1">#REF!</definedName>
    <definedName name="BExQDB6VCHN8PNX8EA6JNIEQ2JC2" hidden="1">#REF!</definedName>
    <definedName name="BExQDE1B6U2Q9B73KBENABP71YM1" hidden="1">#REF!</definedName>
    <definedName name="BExQDG4YSI6HR3RI4SO2KWMGKUPB" hidden="1">#REF!</definedName>
    <definedName name="BExQDGQCN7ZW41QDUHOBJUGQAX40" hidden="1">#REF!</definedName>
    <definedName name="BExQE73VMCL6FGT6439XK03B088Y" hidden="1">#REF!</definedName>
    <definedName name="BExQEC7BRIJ30PTU3UPFOIP2HPE3" hidden="1">#REF!</definedName>
    <definedName name="BExQELXVICMMT0JFDWUW1L3I335X" hidden="1">#REF!</definedName>
    <definedName name="BExQEMUA4HEFM4OVO8M8MA8PIAW1" hidden="1">#REF!</definedName>
    <definedName name="BExQEQ4XZQFIKUXNU9H7WE7AMZ1U" hidden="1">#REF!</definedName>
    <definedName name="BExQERHKUGD73UH278HHQULBSG9M" hidden="1">#REF!</definedName>
    <definedName name="BExQESZI930ZHFKIRJ3TMK3X27PH" hidden="1">#REF!</definedName>
    <definedName name="BExQEY88PESL76JUL4GA11W8IHFE" hidden="1">#REF!</definedName>
    <definedName name="BExQF1OEB07CRAP6ALNNMJNJ3P2D" hidden="1">#REF!</definedName>
    <definedName name="BExQF9X2AQPFJZTCHTU5PTTR0JAH"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FZZRMR5PQTR0X833N3LRX6ZL" hidden="1">#REF!</definedName>
    <definedName name="BExQG8TYRD2G42UA5ZPCRLNKUDMX" hidden="1">#REF!</definedName>
    <definedName name="BExQGO48J9MPCDQ96RBB9UN9AIGT" hidden="1">#REF!</definedName>
    <definedName name="BExQGSBB6MJWDW7AYWA0MSFTXKRR" hidden="1">#REF!</definedName>
    <definedName name="BExQGV5VQ04IFVBYEFOZQHKJ561J" hidden="1">#REF!</definedName>
    <definedName name="BExQGVB7GL4W9291MCCPQ46Z66C1" hidden="1">#REF!</definedName>
    <definedName name="BExQH0UURAJ13AVO5UI04HSRGVYW" hidden="1">#REF!</definedName>
    <definedName name="BExQH6ZZY0NR8SE48PSI9D0CU1TC" hidden="1">#REF!</definedName>
    <definedName name="BExQH9P2MCXAJOVEO4GFQT6MNW22" hidden="1">#REF!</definedName>
    <definedName name="BExQHCZSBYUY8OKKJXFYWKBBM6AH" hidden="1">#REF!</definedName>
    <definedName name="BExQHPKXZ1K33V2F90NZIQRZYIAW" hidden="1">#REF!</definedName>
    <definedName name="BExQHVF9KD06AG2RXUQJ9X4PVGX4" hidden="1">#REF!</definedName>
    <definedName name="BExQHXDHUYC4Q1EIPVGT5YX2JZL4" hidden="1">#REF!</definedName>
    <definedName name="BExQHZBHVN2L4HC7ACTR73T5OCV0" hidden="1">#REF!</definedName>
    <definedName name="BExQI5M37YD0WH3DQITAZHZBB115" hidden="1">#REF!</definedName>
    <definedName name="BExQI7V42EHAI28LLDLOQJ1ETBBF" hidden="1">#REF!</definedName>
    <definedName name="BExQI85V9TNLDJT5LTRZS10Y26SG" hidden="1">#REF!</definedName>
    <definedName name="BExQIAPKHVEV8CU1L3TTHJW67FJ5" hidden="1">#REF!</definedName>
    <definedName name="BExQIBB4I3Z6AUU0HYV1DHRS13M4" hidden="1">#REF!</definedName>
    <definedName name="BExQIBWPAXU7HJZLKGJZY3EB7MIS" hidden="1">#REF!</definedName>
    <definedName name="BExQIEB09IBJU22LBRVC4SFL687J" hidden="1">#REF!</definedName>
    <definedName name="BExQIJUJOU8IYLVQCFMPTADHZ9J7" hidden="1">#REF!</definedName>
    <definedName name="BExQIS8O6R36CI01XRY9ISM99TW9" hidden="1">#REF!</definedName>
    <definedName name="BExQIVJB9MJ25NDUHTCVMSODJY2C" hidden="1">#REF!</definedName>
    <definedName name="BExQJ2KYENKJB760H4Z8NV8Z08WT" hidden="1">#REF!</definedName>
    <definedName name="BExQJ4DQ84ZQCB1WU62YHO0XEQSV" hidden="1">#REF!</definedName>
    <definedName name="BExQJBF7LAX128WR7VTMJC88ZLPG" hidden="1">#REF!</definedName>
    <definedName name="BExQJEVCKX6KZHNCLYXY7D0MX5KN" hidden="1">#REF!</definedName>
    <definedName name="BExQJJYSDX8B0J1QGF2HL071KKA3" hidden="1">#REF!</definedName>
    <definedName name="BExQJQPFM9GN0NWOW73O5VE3NTJO" hidden="1">#REF!</definedName>
    <definedName name="BExQK1HV6SQQ7CP8H8IUKI9TYXTD" hidden="1">#REF!</definedName>
    <definedName name="BExQK3LE5CSBW1E4H4KHW548FL2R" hidden="1">#REF!</definedName>
    <definedName name="BExQKG6LD6PLNDGNGO9DJXY865BR" hidden="1">#REF!</definedName>
    <definedName name="BExQKKDMM6UNMDK33ZZN3QBP6TN6" hidden="1">#REF!</definedName>
    <definedName name="BExQKP6ANI278H3LT3CHFIOFPQDR"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K9RAHMM0ZLTNSK7A4LDC42D" hidden="1">#REF!</definedName>
    <definedName name="BExRZOGSR69INI6GAEPHDWSNK5Q4" hidden="1">#REF!</definedName>
    <definedName name="BExS017FU4YOHE3YTW15EQ9ZTN1Y" hidden="1">#REF!</definedName>
    <definedName name="BExS0ASQBKRTPDWFK0KUDFOS9LE5" hidden="1">#REF!</definedName>
    <definedName name="BExS0GHQUF6YT0RU3TKDEO8CSJYB" hidden="1">#REF!</definedName>
    <definedName name="BExS0K8IHC45I78DMZBOJ1P13KQA" hidden="1">#REF!</definedName>
    <definedName name="BExS14X03J9K12GCDNGZI9AZKE9C" hidden="1">#REF!</definedName>
    <definedName name="BExS152B2LFCRAUHSLI5T6QRNII0" hidden="1">#REF!</definedName>
    <definedName name="BExS15IJV0WW662NXQUVT3FGP4ST"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F6B4ZUF3VZLI4G6LJ3BF38" hidden="1">#REF!</definedName>
    <definedName name="BExS2QB5FS5LYTFYO4BROTWG3OV5" hidden="1">#REF!</definedName>
    <definedName name="BExS2TLU1HONYV6S3ZD9T12D7CIG" hidden="1">#REF!</definedName>
    <definedName name="BExS318UV9I2FXPQQWUKKX00QLPJ" hidden="1">#REF!</definedName>
    <definedName name="BExS3KQ6RJB21YELK7Z4KFN2CQPS" hidden="1">#REF!</definedName>
    <definedName name="BExS3LBS0SMTHALVM4NRI1BAV1NP" hidden="1">#REF!</definedName>
    <definedName name="BExS3MTQ75VBXDGEBURP6YT8RROE" hidden="1">#REF!</definedName>
    <definedName name="BExS3OMGYO0DFN5186UFKEXZ2RX3" hidden="1">#REF!</definedName>
    <definedName name="BExS3PO59RQLS7HO1A6UIPRZX70V" hidden="1">#REF!</definedName>
    <definedName name="BExS3SDERJ27OER67TIGOVZU13A2" hidden="1">#REF!</definedName>
    <definedName name="BExS46R5WDNU5KL04FKY5LHJUCB8" hidden="1">#REF!</definedName>
    <definedName name="BExS46WMSMYP0MQ9GHLZM5ON641L" hidden="1">#REF!</definedName>
    <definedName name="BExS4ASWKM93XA275AXHYP8AG6SU" hidden="1">#REF!</definedName>
    <definedName name="BExS4JN3Y6SVBKILQK0R9HS45Y52" hidden="1">#REF!</definedName>
    <definedName name="BExS4P6S41O6Z6BED77U3GD9PNH1" hidden="1">#REF!</definedName>
    <definedName name="BExS4WOJWBEF6OH97BLAVUD3TQ7R" hidden="1">#REF!</definedName>
    <definedName name="BExS51H0N51UT0FZOPZRCF1GU063" hidden="1">#REF!</definedName>
    <definedName name="BExS54X72TJFC41FJK72MLRR2OO7" hidden="1">#REF!</definedName>
    <definedName name="BExS59F0PA1V2ZC7S5TN6IT41SXP" hidden="1">#REF!</definedName>
    <definedName name="BExS5DRER9US6NXY9ATYT41KZII3" hidden="1">#REF!</definedName>
    <definedName name="BExS5L3TGB8JVW9ROYWTKYTUPW27" hidden="1">#REF!</definedName>
    <definedName name="BExS5UP3NQ1QY0PMIO69O2J1JRQX" hidden="1">#REF!</definedName>
    <definedName name="BExS668EZXO8KT71OK13TBL2MYVF" hidden="1">#REF!</definedName>
    <definedName name="BExS6GKQ96EHVLYWNJDWXZXUZW90" hidden="1">#REF!</definedName>
    <definedName name="BExS6ITKSZFRR01YD5B0F676SYN7" hidden="1">#REF!</definedName>
    <definedName name="BExS6N0LI574IAC89EFW6CLTCQ33" hidden="1">#REF!</definedName>
    <definedName name="BExS6WRDBF3ST86ZOBBUL3GTCR11" hidden="1">#REF!</definedName>
    <definedName name="BExS6XNRKR0C3MTA0LV5B60UB908" hidden="1">#REF!</definedName>
    <definedName name="BExS743NAKMEAA4255AJCZWPVQD5" hidden="1">#REF!</definedName>
    <definedName name="BExS7EQLZPAVX5ZPW27ZJHFHXJWR" hidden="1">#REF!</definedName>
    <definedName name="BExS7J348DNX760P5D4N9N72C1H1" hidden="1">#REF!</definedName>
    <definedName name="BExS7OMMB9XYX3CR9NYR0OI0B6YV"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BPG5A0GR5AO1U951NDGGR0L" hidden="1">#REF!</definedName>
    <definedName name="BExS8GSUS17UY50TEM2AWF36BR9Z" hidden="1">#REF!</definedName>
    <definedName name="BExS8HJRBVG0XI6PWA9KTMJZMQXK" hidden="1">#REF!</definedName>
    <definedName name="BExS8PN4E1L5NH0OOKX0SGAV052X" hidden="1">#REF!</definedName>
    <definedName name="BExS8R51C8RM2FS6V6IRTYO9GA4A" hidden="1">#REF!</definedName>
    <definedName name="BExS8WDX408F60MH1X9B9UZ2H4R7" hidden="1">#REF!</definedName>
    <definedName name="BExS8Z2W2QEC3MH0BZIYLDFQNUIP" hidden="1">#REF!</definedName>
    <definedName name="BExS8Z8DJ9GSBTJQBINLMFIRTKJ2" hidden="1">#REF!</definedName>
    <definedName name="BExS92DKGRFFCIA9C0IXDOLO57EP" hidden="1">#REF!</definedName>
    <definedName name="BExS95DMT99CLDFYVR0MMS5QFQ4O" hidden="1">#REF!</definedName>
    <definedName name="BExS98OB4321YCHLCQ022PXKTT2W" hidden="1">#REF!</definedName>
    <definedName name="BExS9C9N8GFISC6HUERJ0EI06GB2" hidden="1">#REF!</definedName>
    <definedName name="BExS9DX13CACP3J8JDREK30JB1SQ" hidden="1">#REF!</definedName>
    <definedName name="BExS9FPRS2KRRCS33SE6WFNF5GYL" hidden="1">#REF!</definedName>
    <definedName name="BExS9MWR7YEFZL0UO24FU8UDGAXH" hidden="1">#REF!</definedName>
    <definedName name="BExS9WI0A6PSEB8N9GPXF2Z7MWHM" hidden="1">#REF!</definedName>
    <definedName name="BExSA5HP306TN9XJS0TU619DLRR7" hidden="1">#REF!</definedName>
    <definedName name="BExSA6U57AKWU3K9W6DLF75569X0" hidden="1">#REF!</definedName>
    <definedName name="BExSA8HLXG7TQJAREJXZWXCKKLYT"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6NLRVUI2GHH9VI5V6MY8ZL7" hidden="1">#REF!</definedName>
    <definedName name="BExSBMOS41ZRLWYLOU29V6Y7YORR"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HUQZ2HFEWS54X67DIS8OSXZ" hidden="1">#REF!</definedName>
    <definedName name="BExSCOG41SKKG4GYU76WRWW1CTE6" hidden="1">#REF!</definedName>
    <definedName name="BExSCPN9MLJYMCCD3AD6AGFMBBGA"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P5Y04WWMX2WWRITWOX8R5I9" hidden="1">#REF!</definedName>
    <definedName name="BExSDSB5WUA2A09DZ1ZPZH3J8VFL" hidden="1">#REF!</definedName>
    <definedName name="BExSDSGM203BJTNS9MKCBX453HMD" hidden="1">#REF!</definedName>
    <definedName name="BExSDT20XUFXTDM37M148AXAP7HN" hidden="1">#REF!</definedName>
    <definedName name="BExSEEHK1VLWD7JBV9SVVVIKQZ3I" hidden="1">#REF!</definedName>
    <definedName name="BExSEJKZLX37P3V33TRTFJ30BFRK" hidden="1">#REF!</definedName>
    <definedName name="BExSENBSLP026IKXG2AS0SKST99F" hidden="1">#REF!</definedName>
    <definedName name="BExSEP9UVOAI6TMXKNK587PQ3328" hidden="1">#REF!</definedName>
    <definedName name="BExSERZ34ETZF8OI93MYIVZX4RDV" hidden="1">#REF!</definedName>
    <definedName name="BExSF07QFLZCO4P6K6QF05XG7PH1" hidden="1">#REF!</definedName>
    <definedName name="BExSF85QVM8XVOYH429ITJC8TA5Q" hidden="1">#REF!</definedName>
    <definedName name="BExSFELNPJYUZX393PKWKNNZYV1N" hidden="1">#REF!</definedName>
    <definedName name="BExSFHAQ0VN5PU9GULAPYTQ4HKW8" hidden="1">#REF!</definedName>
    <definedName name="BExSFIY63CMZLHHLQETZ2HFOHW52" hidden="1">#REF!</definedName>
    <definedName name="BExSFJ8ZAGQ63A4MVMZRQWLVRGQ5" hidden="1">#REF!</definedName>
    <definedName name="BExSFKQRST2S9KXWWLCXYLKSF4G1" hidden="1">#REF!</definedName>
    <definedName name="BExSFYDRRTAZVPXRWUF5PDQ97WFF" hidden="1">#REF!</definedName>
    <definedName name="BExSFZVPFTXA3F0IJ2NGH1GXX9R7"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EPODWLV8HDBVY76N01S70YZ" hidden="1">#REF!</definedName>
    <definedName name="BExSGLB2URTLBCKBB4Y885W925F2"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VHX69GJZHD99DKE4RZ042B1" hidden="1">#REF!</definedName>
    <definedName name="BExSGZJO4J4ZO04E2N2ECVYS9DEZ" hidden="1">#REF!</definedName>
    <definedName name="BExSHAHFHS7MMNJR8JPVABRGBVIT" hidden="1">#REF!</definedName>
    <definedName name="BExSHFA0PJ5TS0LF5C5VDPKMSUP8"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HVRHZDFJHSWEWWYO8PK8UC27" hidden="1">#REF!</definedName>
    <definedName name="BExSI0K2YL3HTCQAD8A7TR4QCUR6" hidden="1">#REF!</definedName>
    <definedName name="BExSIFUDNRWXWIWNGCCFOOD8WIAZ" hidden="1">#REF!</definedName>
    <definedName name="BExTTWD2PGX3Y9FR5F2MRNLY1DIY"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J53ANGZ3H1KDK4CR4Q0OD6P" hidden="1">#REF!</definedName>
    <definedName name="BExTUKXSZBM7C57G6NGLWGU4WOHY" hidden="1">#REF!</definedName>
    <definedName name="BExTUSQCFFYZCDNHWHADBC2E1ZP1" hidden="1">#REF!</definedName>
    <definedName name="BExTUVFGOJEYS28JURA5KHQFDU5J" hidden="1">#REF!</definedName>
    <definedName name="BExTUW10U40QCYGHM5NJ3YR1O5SP" hidden="1">#REF!</definedName>
    <definedName name="BExTUWXFQHINU66YG82BI20ATMB5" hidden="1">#REF!</definedName>
    <definedName name="BExTV67VIM8PV6KO253M4DUBJQLC" hidden="1">#REF!</definedName>
    <definedName name="BExTVELZCF2YA5L6F23BYZZR6WHF" hidden="1">#REF!</definedName>
    <definedName name="BExTVGPIQZ99YFXUC8OONUX5BD42" hidden="1">#REF!</definedName>
    <definedName name="BExTVLNG9KX2WVJZRHW6SQVAV80G" hidden="1">#REF!</definedName>
    <definedName name="BExTVOSUIF74AWLLP1Y2PW2T8R4L" hidden="1">#REF!</definedName>
    <definedName name="BExTVYE49EIPTW7ZG5F30RHCYXWI" hidden="1">#REF!</definedName>
    <definedName name="BExTVZQLP9VFLEYQ9280W13X7E8K" hidden="1">#REF!</definedName>
    <definedName name="BExTW4U1EFP1ZS3Q099D6OFYZ4PO" hidden="1">#REF!</definedName>
    <definedName name="BExTWB4LA1PODQOH4LDTHQKBN16K" hidden="1">#REF!</definedName>
    <definedName name="BExTWEQ3PHIFDCWHG4QVX0626J8L" hidden="1">#REF!</definedName>
    <definedName name="BExTWFMEUL2NCM0LIAELE18IZ3TQ" hidden="1">#REF!</definedName>
    <definedName name="BExTWH9QHMKXVF1R0QG6TJ2154QV" hidden="1">#REF!</definedName>
    <definedName name="BExTWHVADLJCCNEWMD928MM0SUBX" hidden="1">#REF!</definedName>
    <definedName name="BExTWI0Q8AWXUA3ZN7I5V3QK2KM1" hidden="1">#REF!</definedName>
    <definedName name="BExTWJTIA3WUW1PUWXAOP9O8NKLZ" hidden="1">#REF!</definedName>
    <definedName name="BExTWP7ODVVVOXUAS0T4KNY9E7XN" hidden="1">#REF!</definedName>
    <definedName name="BExTWTEREH1W943SZJSXS6AZCXLO" hidden="1">#REF!</definedName>
    <definedName name="BExTWW95OX07FNA01WF5MSSSFQLX" hidden="1">#REF!</definedName>
    <definedName name="BExTX476KI0RNB71XI5TYMANSGBG" hidden="1">#REF!</definedName>
    <definedName name="BExTXFQI2GZRV54ZHPCYUHMPUDGG" hidden="1">#REF!</definedName>
    <definedName name="BExTXJ6HBAIXMMWKZTJNFDYVZCAY" hidden="1">#REF!</definedName>
    <definedName name="BExTXT812NQT8GAEGH738U29BI0D" hidden="1">#REF!</definedName>
    <definedName name="BExTXWIP2TFPTQ76NHFOB72NICRZ" hidden="1">#REF!</definedName>
    <definedName name="BExTXZ7U13BQKYC9T78TWXRCE6L6" hidden="1">#REF!</definedName>
    <definedName name="BExTY5T62H651VC86QM4X7E28JVA" hidden="1">#REF!</definedName>
    <definedName name="BExTYHCJJ2NWRM1RV59FYR41534U" hidden="1">#REF!</definedName>
    <definedName name="BExTYKCEFJ83LZM95M1V7CSFQVEA" hidden="1">#REF!</definedName>
    <definedName name="BExTYLUCLWGGQOEPH6W91DIYL3RQ" hidden="1">#REF!</definedName>
    <definedName name="BExTYPLA9N640MFRJJQPKXT7P88M" hidden="1">#REF!</definedName>
    <definedName name="BExTYQMZFH06S0SMRP98OBQF34G8" hidden="1">#REF!</definedName>
    <definedName name="BExTZ7F71SNTOX4LLZCK5R9VUMIJ" hidden="1">#REF!</definedName>
    <definedName name="BExTZ8GX3F0K1UBDQ5Y9BYXK1Z6F" hidden="1">#REF!</definedName>
    <definedName name="BExTZ8X5G9S3PA4FPSNK7T69W7QT" hidden="1">#REF!</definedName>
    <definedName name="BExTZ97Y0RMR8V5BI9F2H4MFB77O" hidden="1">#REF!</definedName>
    <definedName name="BExTZ97YR84DZ8QVX5145UPYSRH1"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BFKP4UL0TQC5B09T8C2BO3W" hidden="1">#REF!</definedName>
    <definedName name="BExU0CXIZZF3DKCNKF3AHXAPONZC"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XB6XCXI4SZ92YEUFMW4TAXF"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HV15JIOYOXDDJLCPQWUF8Y" hidden="1">#REF!</definedName>
    <definedName name="BExU1GXUTLRPJN4MRINLAPHSZQFG" hidden="1">#REF!</definedName>
    <definedName name="BExU1IL9AOHFO85BZB6S60DK3N8H" hidden="1">#REF!</definedName>
    <definedName name="BExU1NOPS09CLFZL1O31RAF9BQNQ" hidden="1">#REF!</definedName>
    <definedName name="BExU1P6H60U4RWZFX1HYXV8Z6KI7" hidden="1">#REF!</definedName>
    <definedName name="BExU1PH9MOEX1JZVZ3D5M9DXB191" hidden="1">#REF!</definedName>
    <definedName name="BExU1QZEEKJA35IMEOLOJ3ODX0ZA" hidden="1">#REF!</definedName>
    <definedName name="BExU1VRURIWWVJ95O40WA23LMTJD" hidden="1">#REF!</definedName>
    <definedName name="BExU24M8MKBQNO1RXU0IQ2PBN3F1" hidden="1">#REF!</definedName>
    <definedName name="BExU2M5CK6XK55UIHDVYRXJJJRI4" hidden="1">#REF!</definedName>
    <definedName name="BExU2T1JA8VA37QX2DVLJLQAUW7W" hidden="1">#REF!</definedName>
    <definedName name="BExU2TXVT25ZTOFQAF6CM53Z1RLF" hidden="1">#REF!</definedName>
    <definedName name="BExU2XZLYIU19G7358W5T9E87AFR" hidden="1">#REF!</definedName>
    <definedName name="BExU33OMH5JZ904ICANETZ08X20J" hidden="1">#REF!</definedName>
    <definedName name="BExU3B66MCKJFSKT3HL8B5EJGVX0" hidden="1">#REF!</definedName>
    <definedName name="BExU3FIQME8CY7AIZPHINOQE8U4S" hidden="1">#REF!</definedName>
    <definedName name="BExU3UNI9NR1RNZR07NSLSZMDOQQ" hidden="1">#REF!</definedName>
    <definedName name="BExU401R18N6XKZKL7CNFOZQCM14" hidden="1">#REF!</definedName>
    <definedName name="BExU42QVGY7TK39W1BIN6CDRG2OE" hidden="1">#REF!</definedName>
    <definedName name="BExU44P2AEX6PD8VC4ISCROUCQSP"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I148DA7PRCCISLWQ6ABXFK6" hidden="1">#REF!</definedName>
    <definedName name="BExU4L101H2KQHVKCKQ4PBAWZV6K" hidden="1">#REF!</definedName>
    <definedName name="BExU4NA00RRRBGRT6TOB0MXZRCRZ" hidden="1">#REF!</definedName>
    <definedName name="BExU51IFNZXPBDES28457LR8X60M" hidden="1">#REF!</definedName>
    <definedName name="BExU529I6YHVOG83TJHWSILIQU1S" hidden="1">#REF!</definedName>
    <definedName name="BExU57YCIKPRD8QWL6EU0YR3NG3J" hidden="1">#REF!</definedName>
    <definedName name="BExU5DSTBWXLN6E59B757KRWRI6E" hidden="1">#REF!</definedName>
    <definedName name="BExU5TDWM8NNDHYPQ7OQODTQ368A" hidden="1">#REF!</definedName>
    <definedName name="BExU5UQD0ZEWKNYDL4KL8VFIMNVH"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MF1ZVPDHOSMCAXOSYICHZ4I" hidden="1">#REF!</definedName>
    <definedName name="BExU7O2BJ6D5YCKEL6FD2EFCWYRX" hidden="1">#REF!</definedName>
    <definedName name="BExU7PKGGTU90XX4CKU6M5W0HTLN" hidden="1">#REF!</definedName>
    <definedName name="BExU7Q0JS9YIUKUPNSSAIDK2KJAV" hidden="1">#REF!</definedName>
    <definedName name="BExU7XNR6I6O94DKRLHQ1FWJ64S0" hidden="1">#REF!</definedName>
    <definedName name="BExU80I6AE5OU7P7F5V7HWIZBJ4P" hidden="1">#REF!</definedName>
    <definedName name="BExU86NB26MCPYIISZ36HADONGT2" hidden="1">#REF!</definedName>
    <definedName name="BExU885EZZNSZV3GP298UJ8LB7OL" hidden="1">#REF!</definedName>
    <definedName name="BExU8DZPVHN9IPBJG5ASDBCHVV6F" hidden="1">#REF!</definedName>
    <definedName name="BExU8FSAUP9TUZ1NO9WXK80QPHWV" hidden="1">#REF!</definedName>
    <definedName name="BExU8GOTU4Q7I3BF5S1PKOPIPIP8" hidden="1">#REF!</definedName>
    <definedName name="BExU8KFLAN778MBN93NYZB0FV30G" hidden="1">#REF!</definedName>
    <definedName name="BExU8MDV8JYF9JHWAW4N09DMLGH5" hidden="1">#REF!</definedName>
    <definedName name="BExU8R0Z2JP4BSAIMCN5VNQZSAQV" hidden="1">#REF!</definedName>
    <definedName name="BExU8SO8VG1NKAASDL1AWU8VYF7J" hidden="1">#REF!</definedName>
    <definedName name="BExU8UX9JX3XLB47YZ8GFXE0V7R2" hidden="1">#REF!</definedName>
    <definedName name="BExU91DC3DGKPZD6LTER2IRTF89C" hidden="1">#REF!</definedName>
    <definedName name="BExU91TEHJ9BOPW2I0PGCMVB2LIN"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KUGSKLYR8ZI3DN6F833CK8A" hidden="1">#REF!</definedName>
    <definedName name="BExU9LG29XU2K1GNKRO4438JYQZE" hidden="1">#REF!</definedName>
    <definedName name="BExU9MHVU4RJY03HU20S53C4BQTJ" hidden="1">#REF!</definedName>
    <definedName name="BExU9RW36I5Z6JIXUIUB3PJH86LT" hidden="1">#REF!</definedName>
    <definedName name="BExUA28AO7OWDG3H23Q0CL4B7BHW" hidden="1">#REF!</definedName>
    <definedName name="BExUA5O923FFNEBY8BPO1TU3QGBM" hidden="1">#REF!</definedName>
    <definedName name="BExUA6Q4K25VH452AQ3ZIRBCMS61" hidden="1">#REF!</definedName>
    <definedName name="BExUA7MHC1RAILNC8XURIB3WHXK3" hidden="1">#REF!</definedName>
    <definedName name="BExUAABKIIVOK3JUILTKGJVUPEQK" hidden="1">#REF!</definedName>
    <definedName name="BExUAAH2D4VGVRIQGPJB00O9MFGA" hidden="1">#REF!</definedName>
    <definedName name="BExUAE7VUMCVDFX37BD0AFOQDTE3" hidden="1">#REF!</definedName>
    <definedName name="BExUAFV4JMBSM2SKBQL9NHL0NIBS" hidden="1">#REF!</definedName>
    <definedName name="BExUAMWQODKBXMRH1QCMJLJBF8M7" hidden="1">#REF!</definedName>
    <definedName name="BExUAQYCACRL8UX675MZ2A0135PW" hidden="1">#REF!</definedName>
    <definedName name="BExUAT7C2EA99VHS9U7OALH9YLZN" hidden="1">#REF!</definedName>
    <definedName name="BExUAVAV8UKWKQ0K62SFQWUFUOTU" hidden="1">#REF!</definedName>
    <definedName name="BExUAX8WS5OPVLCDXRGKTU2QMTFO" hidden="1">#REF!</definedName>
    <definedName name="BExUB8HLEXSBVPZ5AXNQEK96F1N4" hidden="1">#REF!</definedName>
    <definedName name="BExUB9U3LH9RE0L0C9VDXHG4Z0CT" hidden="1">#REF!</definedName>
    <definedName name="BExUBCDVZIEA7YT0LPSMHL5ZSERQ" hidden="1">#REF!</definedName>
    <definedName name="BExUBKXBUCN760QYU7Q8GESBWOQH" hidden="1">#REF!</definedName>
    <definedName name="BExUBL83ED0P076RN9RJ8P1MZ299" hidden="1">#REF!</definedName>
    <definedName name="BExUBS9LHCDLBL7S3ZNT91B3T5I9" hidden="1">#REF!</definedName>
    <definedName name="BExUBZB72GX583YHAMJJC3QGV1EZ" hidden="1">#REF!</definedName>
    <definedName name="BExUC4EMUM9S63KSY0LLQUAGWJ1A" hidden="1">#REF!</definedName>
    <definedName name="BExUC623BDYEODBN0N4DO6PJQ7NU" hidden="1">#REF!</definedName>
    <definedName name="BExUC8WH8TCKBB5313JGYYQ1WFLT" hidden="1">#REF!</definedName>
    <definedName name="BExUCFCDK6SPH86I6STXX8X3WMC4" hidden="1">#REF!</definedName>
    <definedName name="BExUCI1NZNPIHC2T0GUIENNZVCNG" hidden="1">#REF!</definedName>
    <definedName name="BExUCLC6AQ5KR6LXSAXV4QQ8ASVG" hidden="1">#REF!</definedName>
    <definedName name="BExUCPOPUZEN1BYI6PPSAUKQPXP4" hidden="1">#REF!</definedName>
    <definedName name="BExUCQL36TCLIPO8DEYYYFQLM20S" hidden="1">#REF!</definedName>
    <definedName name="BExUD4IOJ12X3PJG5WXNNGDRCKAP" hidden="1">#REF!</definedName>
    <definedName name="BExUD77TM7LZ8CRP774MLVLQMHJF" hidden="1">#REF!</definedName>
    <definedName name="BExUD9WX9BWK72UWVSLYZJLAY5VY" hidden="1">#REF!</definedName>
    <definedName name="BExUDBEUJH9IACZDBL1VAUWPG0QW"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BZ76MLA94L1R8NG6162LJJC" hidden="1">#REF!</definedName>
    <definedName name="BExUEFKOQWXXGRNLAOJV2BJ66UB8" hidden="1">#REF!</definedName>
    <definedName name="BExUEJGX3OQQP5KFRJSRCZ70EI9V" hidden="1">#REF!</definedName>
    <definedName name="BExUEYR71COFS2X8PDNU21IPMQEU" hidden="1">#REF!</definedName>
    <definedName name="BExVPRLJ9I6RX45EDVFSQGCPJSOK" hidden="1">#REF!</definedName>
    <definedName name="BExVRQXGAYDXW65J1WQ66FUBU3MG" hidden="1">#REF!</definedName>
    <definedName name="BExVRT0Z04GVD2DWPCG83NW0VCB8" hidden="1">#REF!</definedName>
    <definedName name="BExVS6TC2D1M7WMNFJPY1Q5XO46F" hidden="1">#REF!</definedName>
    <definedName name="BExVSL787C8E4HFQZ2NVLT35I2XV" hidden="1">#REF!</definedName>
    <definedName name="BExVSP8QTS4AC4LXZ1NVOUOFOBPH" hidden="1">#REF!</definedName>
    <definedName name="BExVSTFTVV14SFGHQUOJL5SQ5TX9" hidden="1">#REF!</definedName>
    <definedName name="BExVT3MPE8LQ5JFN3HQIFKSQ80U4" hidden="1">#REF!</definedName>
    <definedName name="BExVT7TRK3NZHPME2TFBXOF1WBR9" hidden="1">#REF!</definedName>
    <definedName name="BExVT9H0R0T7WGQAAC0HABMG54YM"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EJ63CBM9VJMNW3RSE919GDN" hidden="1">#REF!</definedName>
    <definedName name="BExVUKZ8B9WB4BOZ2U77BLN0FQMO" hidden="1">#REF!</definedName>
    <definedName name="BExVUL9V3H8ZF6Y72LQBBN639YAA" hidden="1">#REF!</definedName>
    <definedName name="BExVULFDJFCNRI6ITVSJ20MEQ4RF" hidden="1">#REF!</definedName>
    <definedName name="BExVV5T14N2HZIK7HQ4P2KG09U0J" hidden="1">#REF!</definedName>
    <definedName name="BExVV7R410VYLADLX9LNG63ID6H1" hidden="1">#REF!</definedName>
    <definedName name="BExVV7WJSYFYP74SNAXSODTGHMLZ"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W1Q2P0JOW0VUQZZGZKEGMFKS" hidden="1">#REF!</definedName>
    <definedName name="BExVW3YV5XGIVJ97UUPDJGJ2P15B" hidden="1">#REF!</definedName>
    <definedName name="BExVW5X571GEYR5SCU1Z2DHKWM79" hidden="1">#REF!</definedName>
    <definedName name="BExVW6YTKA098AF57M4PHNQ54XMH" hidden="1">#REF!</definedName>
    <definedName name="BExVWINKCH0V0NUWH363SMXAZE62" hidden="1">#REF!</definedName>
    <definedName name="BExVWTG1XJY59HT2TMMJM4S3G1YT" hidden="1">#REF!</definedName>
    <definedName name="BExVWYU8EK669NP172GEIGCTVPPA" hidden="1">#REF!</definedName>
    <definedName name="BExVX3MVJ0GHWPP1EL59ZQNKMX0B" hidden="1">#REF!</definedName>
    <definedName name="BExVX3XN2DRJKL8EDBIG58RYQ36R" hidden="1">#REF!</definedName>
    <definedName name="BExVXDZ63PUART77BBR5SI63TPC6" hidden="1">#REF!</definedName>
    <definedName name="BExVXHKI6LFYMGWISMPACMO247HL" hidden="1">#REF!</definedName>
    <definedName name="BExVXL0O69U12CDKBFJOPW4R1P2N" hidden="1">#REF!</definedName>
    <definedName name="BExVXLX2BZ5EF2X6R41BTKRJR1NM" hidden="1">#REF!</definedName>
    <definedName name="BExVXTK9AEYZ4I2G1G36EB5LBSYN"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DC7HTM8F61S3XN21YNDDND2" hidden="1">#REF!</definedName>
    <definedName name="BExVYFFR4A093PVY6PMSQTBJDM7M" hidden="1">#REF!</definedName>
    <definedName name="BExVYHDYIV5397LC02V4FEP8VD6W" hidden="1">#REF!</definedName>
    <definedName name="BExVYJXKYUCSEU1BZ19KSB39VXMD" hidden="1">#REF!</definedName>
    <definedName name="BExVYOVIZDA18YIQ0A30Q052PCAK" hidden="1">#REF!</definedName>
    <definedName name="BExVYQIXPEM6J4JVP78BRHIC05PV" hidden="1">#REF!</definedName>
    <definedName name="BExVYR9UQJ26G3DMTP1TIAG98DRS" hidden="1">#REF!</definedName>
    <definedName name="BExVYVGWN7SONLVDH9WJ2F1JS264" hidden="1">#REF!</definedName>
    <definedName name="BExVZ9EO732IK6MNMG17Y1EFTJQC" hidden="1">#REF!</definedName>
    <definedName name="BExVZB1Y5J4UL2LKK0363EU7GIJ1" hidden="1">#REF!</definedName>
    <definedName name="BExVZJQVO5LQ0BJH5JEN5NOBIAF6" hidden="1">#REF!</definedName>
    <definedName name="BExVZNXWS91RD7NXV5NE2R3C8WW7" hidden="1">#REF!</definedName>
    <definedName name="BExW0386REQRCQCVT9BCX80UPTRY" hidden="1">#REF!</definedName>
    <definedName name="BExW05XB61VWY09SYF60QOK8TPYX" hidden="1">#REF!</definedName>
    <definedName name="BExW08MEDLGNM5Z5KYW1HQXCBUR6" hidden="1">#REF!</definedName>
    <definedName name="BExW0CIO5SH0TQLZQ1VMKX3JZ7NW" hidden="1">#REF!</definedName>
    <definedName name="BExW0FYP4WXY71CYUG40SUBG9UWU" hidden="1">#REF!</definedName>
    <definedName name="BExW0RI61B4VV0ARXTFVBAWRA1C5" hidden="1">#REF!</definedName>
    <definedName name="BExW0VZZ6WSKCTPUWLYP7VEYJM10" hidden="1">#REF!</definedName>
    <definedName name="BExW0ZFYUNZUIMD4ETNZWCS9T0CT" hidden="1">#REF!</definedName>
    <definedName name="BExW1BVUYQTKMOR56MW7RVRX4L1L" hidden="1">#REF!</definedName>
    <definedName name="BExW1F1220628FOMTW5UAATHRJHK" hidden="1">#REF!</definedName>
    <definedName name="BExW1K4I0JZH96X4HFQY6YAMIG60" hidden="1">#REF!</definedName>
    <definedName name="BExW1TKA0Z9OP2DTG50GZR5EG8C7" hidden="1">#REF!</definedName>
    <definedName name="BExW1U0JLKQ094DW5MMOI8UHO09V" hidden="1">#REF!</definedName>
    <definedName name="BExW1WUZ349YPJVAKCEJO07L4NFW" hidden="1">#REF!</definedName>
    <definedName name="BExW24NI0GQA13RVEGFK7ISS512B" hidden="1">#REF!</definedName>
    <definedName name="BExW283NP9D366XFPXLGSCI5UB0L" hidden="1">#REF!</definedName>
    <definedName name="BExW2F54PEPPIGMV5I4XLXMKJOTG"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4217ZHL9VO39POSTJOD090WU" hidden="1">#REF!</definedName>
    <definedName name="BExW4GPW71EBF8XPS2QGVQHBCDX3" hidden="1">#REF!</definedName>
    <definedName name="BExW4JKC5837JBPCOJV337ZVYYY3" hidden="1">#REF!</definedName>
    <definedName name="BExW4MPQ2JLA196HW39IPT3Q6JVK" hidden="1">#REF!</definedName>
    <definedName name="BExW4MV5UH4OKNB95Q2AO7LFASBP" hidden="1">#REF!</definedName>
    <definedName name="BExW4QR9FV9MP5K610THBSM51RYO" hidden="1">#REF!</definedName>
    <definedName name="BExW4T5M43NPIJS54VL6SZAENBOE" hidden="1">#REF!</definedName>
    <definedName name="BExW4Z029R9E19ZENN3WEA3VDAD1" hidden="1">#REF!</definedName>
    <definedName name="BExW51EDOYXJBXR5AFJCYTA7JI06" hidden="1">#REF!</definedName>
    <definedName name="BExW5AZNT6IAZGNF2C879ODHY1B8" hidden="1">#REF!</definedName>
    <definedName name="BExW5VTHC5GDYD5M9B4Q0FUY7OBA" hidden="1">#REF!</definedName>
    <definedName name="BExW5W48S3UI5UJMSXULAD20EMCG" hidden="1">#REF!</definedName>
    <definedName name="BExW5WPU27WD4NWZOT0ZEJIDLX5J"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6TU0OMFLMCB6EWBOQSGHUMX5" hidden="1">#REF!</definedName>
    <definedName name="BExW6VBYODJKTS0FMZ47EQS9FUF2" hidden="1">#REF!</definedName>
    <definedName name="BExW6WZDUEZS3JDTHC8X310LL1OU" hidden="1">#REF!</definedName>
    <definedName name="BExW76F60TD8OIAVEJQE3MX4PLDY" hidden="1">#REF!</definedName>
    <definedName name="BExW782GMQD1F9JJSPQU5QT2TWON" hidden="1">#REF!</definedName>
    <definedName name="BExW794A74Z5F2K8LVQLD6VSKXUE" hidden="1">#REF!</definedName>
    <definedName name="BExW7DBCHP0SWYSW2RKLS8IBPCVS" hidden="1">#REF!</definedName>
    <definedName name="BExW7S00X50K2O0H0GL7P3JROGG6" hidden="1">#REF!</definedName>
    <definedName name="BExW81FSTXQA1A81CD1MVDX6257O" hidden="1">#REF!</definedName>
    <definedName name="BExW87VVJSJLAJQQHUHH974N4MAO" hidden="1">#REF!</definedName>
    <definedName name="BExW8COJI4803WMVPHGL8240OBIU" hidden="1">#REF!</definedName>
    <definedName name="BExW8K0SSIPSKBVP06IJ71600HJZ" hidden="1">#REF!</definedName>
    <definedName name="BExW8NM8DJJESE7GF7VGTO2XO6P1" hidden="1">#REF!</definedName>
    <definedName name="BExW8P9O4HQC1Y372I0HCCBVKNTO"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OHD0PA2FFDEECR0C4SFBRVS" hidden="1">#REF!</definedName>
    <definedName name="BExW9POK1KIOI0ALS5MZIKTDIYMA" hidden="1">#REF!</definedName>
    <definedName name="BExW9TVLB7OIHTG98I7I4EXBL61S" hidden="1">#REF!</definedName>
    <definedName name="BExXL0I7INHGEJWJ97OQTEJKJUBR"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22ZOTIW49GPLWFYKVM90FNZ" hidden="1">#REF!</definedName>
    <definedName name="BExXN4C031W9DK73MJHKL8YT1QA8" hidden="1">#REF!</definedName>
    <definedName name="BExXN6QAP8UJQVN4R4BQKPP4QK35" hidden="1">#REF!</definedName>
    <definedName name="BExXNBOA39T2X6Y5Y5GZ5DDNA1AX" hidden="1">#REF!</definedName>
    <definedName name="BExXNCVFNFROM6X4XZABZ1M55JVL" hidden="1">#REF!</definedName>
    <definedName name="BExXND6872VJ3M2PGT056WQMWBHD" hidden="1">#REF!</definedName>
    <definedName name="BExXNPM24UN2PGVL9D1TUBFRIKR4" hidden="1">#REF!</definedName>
    <definedName name="BExXNWYB165VO9MHARCL5WLCHWS0" hidden="1">#REF!</definedName>
    <definedName name="BExXNYLR0NNRQQBQ09OAWL5SFA2P" hidden="1">#REF!</definedName>
    <definedName name="BExXO278QHQN8JDK5425EJ615ECC" hidden="1">#REF!</definedName>
    <definedName name="BExXO574BHMI9HN803IPJ8B00ZQ1" hidden="1">#REF!</definedName>
    <definedName name="BExXO81JZ0ARONLA93VY8VLBDM3Z" hidden="1">#REF!</definedName>
    <definedName name="BExXOBHOP0WGFHI2Y9AO4L440UVQ" hidden="1">#REF!</definedName>
    <definedName name="BExXOHSAD2NSHOLLMZ2JWA4I3I1R" hidden="1">#REF!</definedName>
    <definedName name="BExXOIDP4V2QCBHG5KQQO9VT0HDH" hidden="1">#REF!</definedName>
    <definedName name="BExXOMQ7TBU2AJ03HNGNVCK9S4VM" hidden="1">#REF!</definedName>
    <definedName name="BExXP49C9Y3U7LWFBFCQSE4WPWHA" hidden="1">#REF!</definedName>
    <definedName name="BExXP80B5FGA00JCM7UXKPI3PB7Y" hidden="1">#REF!</definedName>
    <definedName name="BExXP85M4WXYVN1UVHUTOEKEG5XS" hidden="1">#REF!</definedName>
    <definedName name="BExXPELOTHOAG0OWILLAH94OZV5J" hidden="1">#REF!</definedName>
    <definedName name="BExXPEWH9AJE234H90KL5ICZZ0IS" hidden="1">#REF!</definedName>
    <definedName name="BExXPS31W1VD2NMIE4E37LHVDF0L" hidden="1">#REF!</definedName>
    <definedName name="BExXPZKYEMVF5JOC14HYOOYQK6JK" hidden="1">#REF!</definedName>
    <definedName name="BExXQ12Q21G0KAAP7BK68KNBBDMH" hidden="1">#REF!</definedName>
    <definedName name="BExXQ72J3O85VF3MRWYM7RCY6B7A" hidden="1">#REF!</definedName>
    <definedName name="BExXQ89PA10X79WBWOEP1AJX1OQM" hidden="1">#REF!</definedName>
    <definedName name="BExXQCGQGGYSI0LTRVR73MUO50AW" hidden="1">#REF!</definedName>
    <definedName name="BExXQD2B3434GXJT0U2OVW30R5K6" hidden="1">#REF!</definedName>
    <definedName name="BExXQEEXFHDQ8DSRAJSB5ET6J004" hidden="1">#REF!</definedName>
    <definedName name="BExXQH41O5HZAH8BO6HCFY8YC3TU" hidden="1">#REF!</definedName>
    <definedName name="BExXQIRBLQSLAJTFL7224FCFUTKH" hidden="1">#REF!</definedName>
    <definedName name="BExXQJIEF5R3QQ6D8HO3NGPU0IQC" hidden="1">#REF!</definedName>
    <definedName name="BExXQU00K9ER4I1WM7T9J0W1E7ZC" hidden="1">#REF!</definedName>
    <definedName name="BExXQU00KOR7XLM8B13DGJ1MIQDY"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L4ETKGR5B08IWLV5UKWS07Z" hidden="1">#REF!</definedName>
    <definedName name="BExXRO4A6VUH1F4XV8N1BRJ4896W" hidden="1">#REF!</definedName>
    <definedName name="BExXRO9N1SNJZGKD90P4K7FU1J0P" hidden="1">#REF!</definedName>
    <definedName name="BExXRR9I9RZJSO66K1CB8R2H3ACH" hidden="1">#REF!</definedName>
    <definedName name="BExXRV5QP3Z0KAQ1EQT9JYT2FV0L" hidden="1">#REF!</definedName>
    <definedName name="BExXRZ20LZZCW8LVGDK0XETOTSAI" hidden="1">#REF!</definedName>
    <definedName name="BExXRZNM651EJ5HJPGKGTVYLAZQ1" hidden="1">#REF!</definedName>
    <definedName name="BExXS63O4OMWMNXXAODZQFSDG33N" hidden="1">#REF!</definedName>
    <definedName name="BExXS8HZ90IK9RD5CZ6M2XT64C3R" hidden="1">#REF!</definedName>
    <definedName name="BExXSBSP1TOY051HSPEPM0AEIO2M" hidden="1">#REF!</definedName>
    <definedName name="BExXSC8RFK5D68FJD2HI4K66SA6I" hidden="1">#REF!</definedName>
    <definedName name="BExXSGW487JM8X45CILCD3ELADND" hidden="1">#REF!</definedName>
    <definedName name="BExXSJA8FX6FL775LX7EDM4LQ4ZF" hidden="1">#REF!</definedName>
    <definedName name="BExXSNHC88W4UMXEOIOOATJAIKZO" hidden="1">#REF!</definedName>
    <definedName name="BExXSTBS08WIA9TLALV3UQ2Z3MRG" hidden="1">#REF!</definedName>
    <definedName name="BExXSVQ2WOJJ73YEO8Q2FK60V4G8"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XWS5WKEYMU65AGIWPW8XMY" hidden="1">#REF!</definedName>
    <definedName name="BExXTYU24I49X78RIN9EOO9PMHSV"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VSXSP8ESN178IHNRRMIMOMT" hidden="1">#REF!</definedName>
    <definedName name="BExXUYND6EJO7CJ5KRICV4O1JNWK" hidden="1">#REF!</definedName>
    <definedName name="BExXV1HYM7PSRL7FDSBCIW13Z2U3" hidden="1">#REF!</definedName>
    <definedName name="BExXV6FWG4H3S2QEUJZYIXILNGJ7" hidden="1">#REF!</definedName>
    <definedName name="BExXVCVYROMZMHARVU6MD514BMTF" hidden="1">#REF!</definedName>
    <definedName name="BExXVGS1T0RO7HBN75IPQXATHZ23" hidden="1">#REF!</definedName>
    <definedName name="BExXVK87BMMO6LHKV0CFDNIQVIBS" hidden="1">#REF!</definedName>
    <definedName name="BExXVKZ9WXPGL6IVY6T61IDD771I" hidden="1">#REF!</definedName>
    <definedName name="BExXVUPU1FDA3CCHMAFE3SPCNSO2" hidden="1">#REF!</definedName>
    <definedName name="BExXW0K72T1Y8K1I4VZT87UY9S2G"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SAAQ4VSVQZI0D2A8NTQ53VH" hidden="1">#REF!</definedName>
    <definedName name="BExXWVFIBQT8OY1O41FRFPFGXQHK" hidden="1">#REF!</definedName>
    <definedName name="BExXWWXHBZHA9J3N8K47F84X0M0L" hidden="1">#REF!</definedName>
    <definedName name="BExXX9D3XK7CEZ9SI9UOA6F79ZPL" hidden="1">#REF!</definedName>
    <definedName name="BExXXBBCLDS7K2HB4LLGA6TTTXO3" hidden="1">#REF!</definedName>
    <definedName name="BExXXBGNQF0HXLZNUFVN9AGYLRGU" hidden="1">#REF!</definedName>
    <definedName name="BExXXBM521DL8R4ZX7NZ3DBCUOR5" hidden="1">#REF!</definedName>
    <definedName name="BExXXC7OZI33XZ03NRMEP7VRLQK4" hidden="1">#REF!</definedName>
    <definedName name="BExXXH5N3NKBQ7BCJPJTBF8CYM2Q" hidden="1">#REF!</definedName>
    <definedName name="BExXXKWLM4D541BH6O8GOJMHFHMW"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D85DGL2MUZ4DB0JR3L1UVLF" hidden="1">#REF!</definedName>
    <definedName name="BExXYLBHANUXC5FCTDDTGOVD3GQS" hidden="1">#REF!</definedName>
    <definedName name="BExXYMNYAYH3WA2ZCFAYKZID9ZCI" hidden="1">#REF!</definedName>
    <definedName name="BExXYWEQL36MHLNSDGU1FOTX7M20" hidden="1">#REF!</definedName>
    <definedName name="BExXYWK1Q4ED490YK6LD13PRAMS4" hidden="1">#REF!</definedName>
    <definedName name="BExXYYT12SVN2VDMLVNV4P3ISD8T" hidden="1">#REF!</definedName>
    <definedName name="BExXZEDWUYH25UZMW2QU2RXFILJE" hidden="1">#REF!</definedName>
    <definedName name="BExXZFVV4YB42AZ3H1I40YG3JAPU" hidden="1">#REF!</definedName>
    <definedName name="BExXZH30Y2VXGXW705XP20HU2G86"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C3UBVC4M59JIRXVQ8OWAJC1" hidden="1">#REF!</definedName>
    <definedName name="BExY0G03T6MD304WV4PCS8A8UZOU" hidden="1">#REF!</definedName>
    <definedName name="BExY0JAM6LIEX03Y3CDOQG13XO98" hidden="1">#REF!</definedName>
    <definedName name="BExY0MLAPBIUHZHF3MNQUBZEOPGA"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4VIIZDQ07OMY7WD69P6ZBUX" hidden="1">#REF!</definedName>
    <definedName name="BExY16O8FRFU2AKAB73SDMHTLF36" hidden="1">#REF!</definedName>
    <definedName name="BExY180UKNW5NIAWD6ZUYTFEH8QS" hidden="1">#REF!</definedName>
    <definedName name="BExY1DPTV4LSY9MEOUGXF8X052NA" hidden="1">#REF!</definedName>
    <definedName name="BExY1GK9ELBEKDD7O6HR6DUO8YGO" hidden="1">#REF!</definedName>
    <definedName name="BExY1JUYIFR0O90W747XIO278VF6" hidden="1">#REF!</definedName>
    <definedName name="BExY1NWOXXFV9GGZ3PX444LZ8TVX" hidden="1">#REF!</definedName>
    <definedName name="BExY1R7F5GLGAYZT2TMJYZVT5X8X" hidden="1">#REF!</definedName>
    <definedName name="BExY1TR13AYI0HGDYRVNRSR1VPOV" hidden="1">#REF!</definedName>
    <definedName name="BExY1UCL0RND63LLSM9X5SFRG117" hidden="1">#REF!</definedName>
    <definedName name="BExY1WAT3937L08HLHIRQHMP2A3H" hidden="1">#REF!</definedName>
    <definedName name="BExY1YEBOSLMID7LURP8QB46AI91" hidden="1">#REF!</definedName>
    <definedName name="BExY29MW53U9H65R6IEGDFI64XHB" hidden="1">#REF!</definedName>
    <definedName name="BExY2FS4LFX9OHOTQT7SJ2PXAC25" hidden="1">#REF!</definedName>
    <definedName name="BExY2GDPCZPVU0IQ6IJIB1YQQRQ6" hidden="1">#REF!</definedName>
    <definedName name="BExY2GTSZ3VA9TXLY7KW1LIAKJ61" hidden="1">#REF!</definedName>
    <definedName name="BExY2H4LV4INLFET24XNE1FUGSXP" hidden="1">#REF!</definedName>
    <definedName name="BExY2IXBR1SGYZH08T7QHKEFS8HA" hidden="1">#REF!</definedName>
    <definedName name="BExY2P7Y7WK5R8PQWMWRW9V4TL58" hidden="1">#REF!</definedName>
    <definedName name="BExY2Q4B5FUDA5VU4VRUHX327QN0" hidden="1">#REF!</definedName>
    <definedName name="BExY2UWXID9H1ZZT216IJ2W3T4R5" hidden="1">#REF!</definedName>
    <definedName name="BExY3BEDJM4RQA202MJY8RJM0FGU" hidden="1">#REF!</definedName>
    <definedName name="BExY3HOSK7YI364K15OX70AVR6F1" hidden="1">#REF!</definedName>
    <definedName name="BExY3T89AUR83SOAZZ3OMDEJDQ39" hidden="1">#REF!</definedName>
    <definedName name="BExY40KOAK8UPA3XIKC6WE4OLQAL" hidden="1">#REF!</definedName>
    <definedName name="BExY4MG771JQ84EMIVB6HQGGHZY7" hidden="1">#REF!</definedName>
    <definedName name="BExY4PWCSFB8P3J3TBQB2MD67263" hidden="1">#REF!</definedName>
    <definedName name="BExY4RZVZXZ35OZVEXTSWVVGE8XF" hidden="1">#REF!</definedName>
    <definedName name="BExY4RZW3KK11JLYBA4DWZ92M6LQ" hidden="1">#REF!</definedName>
    <definedName name="BExY4XOVTTNVZ577RLIEC7NZQFIX" hidden="1">#REF!</definedName>
    <definedName name="BExY50JAF5CG01GTHAUS7I4ZLUDC" hidden="1">#REF!</definedName>
    <definedName name="BExY53J6XUX9MQ87V5K1PHGLA5OZ"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TB2VAI3GHKCPXMCVIOM8B8W" hidden="1">#REF!</definedName>
    <definedName name="BExY6KVS1MMZ2R34PGEFR2BMTU9W" hidden="1">#REF!</definedName>
    <definedName name="BExY6Q9YY7LW745GP7CYOGGSPHGE" hidden="1">#REF!</definedName>
    <definedName name="BExZIA3C8LKJTEH3MKQ57KJH5TA2" hidden="1">#REF!</definedName>
    <definedName name="BExZIIHH3QNQE3GFMHEE4UMHY6WQ" hidden="1">#REF!</definedName>
    <definedName name="BExZIRH59XWU9D7KAUQ3N5FQ6ZQU" hidden="1">#REF!</definedName>
    <definedName name="BExZIYO22G5UXOB42GDLYGVRJ6U7" hidden="1">#REF!</definedName>
    <definedName name="BExZJ7I9T8XU4MZRKJ1VVU76V2LZ" hidden="1">#REF!</definedName>
    <definedName name="BExZJCWI93DAGB0LYD3D3RXA5T1X" hidden="1">#REF!</definedName>
    <definedName name="BExZJG77BNPTTXPHBDO6JVBP267V" hidden="1">#REF!</definedName>
    <definedName name="BExZJMY170JCUU1RWASNZ1HJPRTA" hidden="1">#REF!</definedName>
    <definedName name="BExZJOQR77H0P4SUKVYACDCFBBXO" hidden="1">#REF!</definedName>
    <definedName name="BExZJS6RG34ODDY9HMZ0O34MEMSB" hidden="1">#REF!</definedName>
    <definedName name="BExZJTOQ0YP3Z6MU1Z3EQPWCQJAV" hidden="1">#REF!</definedName>
    <definedName name="BExZJXA66GVI2J3KFTXHYHM2MLFQ" hidden="1">#REF!</definedName>
    <definedName name="BExZK0FLA198EJ94QHWX96XGLB95" hidden="1">#REF!</definedName>
    <definedName name="BExZK28BCCZCJGD4172FUNAGUC1I" hidden="1">#REF!</definedName>
    <definedName name="BExZK34NR4BAD7HJAP7SQ926UQP3" hidden="1">#REF!</definedName>
    <definedName name="BExZK3FGPHH5H771U7D5XY7XBS6E" hidden="1">#REF!</definedName>
    <definedName name="BExZKG5XNKFLT5VIJGTGN1KRY9M1" hidden="1">#REF!</definedName>
    <definedName name="BExZKHYORG3O8C772XPFHM1N8T80" hidden="1">#REF!</definedName>
    <definedName name="BExZKJRF2IRR57DG9CLC7MSHWNNN" hidden="1">#REF!</definedName>
    <definedName name="BExZKV5GYXO0X760SBD9TWTIQHGI" hidden="1">#REF!</definedName>
    <definedName name="BExZKXUJFT2AT6IX3VNR84WD8J6O" hidden="1">#REF!</definedName>
    <definedName name="BExZL6E4YVXRUN7ZGF2BIGIXFR8K" hidden="1">#REF!</definedName>
    <definedName name="BExZLE6HTP4MI0C7JZBPGDRFSQHY" hidden="1">#REF!</definedName>
    <definedName name="BExZLGVLMKTPFXG42QYT0PO81G7F" hidden="1">#REF!</definedName>
    <definedName name="BExZLKMK7LRK14S09WLMH7MXSQXM" hidden="1">#REF!</definedName>
    <definedName name="BExZM7JVLG0W8EG5RBU915U3SKBY" hidden="1">#REF!</definedName>
    <definedName name="BExZM85FOVUFF110XMQ9O2ODSJUK" hidden="1">#REF!</definedName>
    <definedName name="BExZMF1MMTZ1TA14PZ8ASSU2CBSP" hidden="1">#REF!</definedName>
    <definedName name="BExZMKL5YQZD7F0FUCSVFGLPFK52" hidden="1">#REF!</definedName>
    <definedName name="BExZMOC3VNZALJM71X2T6FV91GTB" hidden="1">#REF!</definedName>
    <definedName name="BExZMRC0GXPSO9JOPK8FEZBDS80M" hidden="1">#REF!</definedName>
    <definedName name="BExZMVJ0ODX05Q2E8C4IZVAY7RGU" hidden="1">#REF!</definedName>
    <definedName name="BExZMXH39OB0I43XEL3K11U3G9PM" hidden="1">#REF!</definedName>
    <definedName name="BExZMZQ3RBKDHT5GLFNLS52OSJA0" hidden="1">#REF!</definedName>
    <definedName name="BExZN0MHIAUPB6G7US083VNAPOUO" hidden="1">#REF!</definedName>
    <definedName name="BExZN2F7Y2J2L2LN5WZRG949MS4A" hidden="1">#REF!</definedName>
    <definedName name="BExZN4TJVUGCFWL2CS28R36HN7S6" hidden="1">#REF!</definedName>
    <definedName name="BExZN6BHBBUIDVNQ8LMA86ZJ8SBU" hidden="1">#REF!</definedName>
    <definedName name="BExZN847WUWKRYTZWG9TCQZJS3OL" hidden="1">#REF!</definedName>
    <definedName name="BExZNEUW1MNCUTLJ4LWIW18J6TXS" hidden="1">#REF!</definedName>
    <definedName name="BExZNH3VISFF4NQI11BZDP5IQ7VG" hidden="1">#REF!</definedName>
    <definedName name="BExZNILV5N9PBKDZLALQEXXPJ2GZ" hidden="1">#REF!</definedName>
    <definedName name="BExZNJYCFYVMAOI62GB2BABK1ELE" hidden="1">#REF!</definedName>
    <definedName name="BExZNSCGGDV6CW77IZLFGQGTQJ5Q"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F9R1MU69L6PO5PC7TBTE9G9" hidden="1">#REF!</definedName>
    <definedName name="BExZOL9K1RUXBTLZ6FJ65BIE9G5R"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Q0XY507N8FJMVPKCTK8HC9H" hidden="1">#REF!</definedName>
    <definedName name="BExZPT0UWFAUYM11ETBX54NBI1PD" hidden="1">#REF!</definedName>
    <definedName name="BExZQ37OVBR25U32CO2YYVPZOMR5" hidden="1">#REF!</definedName>
    <definedName name="BExZQ3IHNAFF2HI20IH754T349LH" hidden="1">#REF!</definedName>
    <definedName name="BExZQ3NT7H06VO0AR48WHZULZB93" hidden="1">#REF!</definedName>
    <definedName name="BExZQ7PJU07SEJMDX18U9YVDC2GU" hidden="1">#REF!</definedName>
    <definedName name="BExZQIHTGHK7OOI2Y2PN3JYBY82I" hidden="1">#REF!</definedName>
    <definedName name="BExZQJJMGU5MHQOILGXGJPAQI5XI" hidden="1">#REF!</definedName>
    <definedName name="BExZQNQOI080YO1ADHPJGCG9R63F" hidden="1">#REF!</definedName>
    <definedName name="BExZQXBYEBN28QUH1KOVW6KKA5UM" hidden="1">#REF!</definedName>
    <definedName name="BExZQZKT146WEN8FTVZ7Y5TSB8L5" hidden="1">#REF!</definedName>
    <definedName name="BExZR12Y982N9EKLLP7Z52WQHXXF" hidden="1">#REF!</definedName>
    <definedName name="BExZR485AKBH93YZ08CMUC3WROED" hidden="1">#REF!</definedName>
    <definedName name="BExZR7TL98P2PPUVGIZYR5873DWW" hidden="1">#REF!</definedName>
    <definedName name="BExZRB9M8SJHCJ3R6G6N2FSC8JDL" hidden="1">#REF!</definedName>
    <definedName name="BExZRGD1603X5ACFALUUDKCD7X48" hidden="1">#REF!</definedName>
    <definedName name="BExZRP1X6UVLN1UOLHH5VF4STP1O" hidden="1">#REF!</definedName>
    <definedName name="BExZRQ930U6OCYNV00CH5I0Q4LPE" hidden="1">#REF!</definedName>
    <definedName name="BExZRVSS7LVKUWW3VM61WKHK4M49" hidden="1">#REF!</definedName>
    <definedName name="BExZRW8W514W8OZ72YBONYJ64GXF" hidden="1">#REF!</definedName>
    <definedName name="BExZRWJP2BUVFJPO8U8ATQEP0LZU" hidden="1">#REF!</definedName>
    <definedName name="BExZS2OY9JTSSP01ZQ6V2T2LO5R9" hidden="1">#REF!</definedName>
    <definedName name="BExZSI9USDLZAN8LI8M4YYQL24GZ" hidden="1">#REF!</definedName>
    <definedName name="BExZSM0TL3458X254CZLZZ3GBCNQ" hidden="1">#REF!</definedName>
    <definedName name="BExZSPX0YNISGS8SVTI69D6NC4IM" hidden="1">#REF!</definedName>
    <definedName name="BExZSS0LA2JY4ZLJ1Z5YCMLJJZCH" hidden="1">#REF!</definedName>
    <definedName name="BExZTAQV2QVSZY5Y3VCCWUBSBW9P" hidden="1">#REF!</definedName>
    <definedName name="BExZTBN9GZGBJ8KW4A2BZPUYXU1F" hidden="1">#REF!</definedName>
    <definedName name="BExZTHSI2FX56PWRSNX9H5EWTZFO" hidden="1">#REF!</definedName>
    <definedName name="BExZTI39Q2UFW9SVCC3Q73QVFBU8" hidden="1">#REF!</definedName>
    <definedName name="BExZTJL3HVBFY139H6CJHEQCT1EL" hidden="1">#REF!</definedName>
    <definedName name="BExZTLOL8OPABZI453E0KVNA1GJS"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YDULCX65H9OZ9JHPBNKF3MI" hidden="1">#REF!</definedName>
    <definedName name="BExZV0192UZZ9JSP428VREBB1ZDY" hidden="1">#REF!</definedName>
    <definedName name="BExZV2QD5ZDK3AGDRULLA7JB46C3" hidden="1">#REF!</definedName>
    <definedName name="BExZV5FHALJ3O5Z9X9CYXRUGCC6O" hidden="1">#REF!</definedName>
    <definedName name="BExZVBQ29OM0V8XAL3HL0JIM0MMU" hidden="1">#REF!</definedName>
    <definedName name="BExZVEPYS6HYXG8RN9GMWZTHDEMK" hidden="1">#REF!</definedName>
    <definedName name="BExZVLM4T9ORS4ZWHME46U4Q103C" hidden="1">#REF!</definedName>
    <definedName name="BExZVM7OZWPPRH5YQW50EYMMIW1A" hidden="1">#REF!</definedName>
    <definedName name="BExZVPYGX2C5OSHMZ6F0KBKZ6B1S"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SMC9T48W74GFGQCIUJ8ZPP3" hidden="1">#REF!</definedName>
    <definedName name="BExZWUF2V4HY3HI8JN9ZVPRWK1H3" hidden="1">#REF!</definedName>
    <definedName name="BExZWX45URTK9KYDJHEXL1OTZ833" hidden="1">#REF!</definedName>
    <definedName name="BExZWYRG26HN53ZPZ5ERJKTS6RJ1" hidden="1">#REF!</definedName>
    <definedName name="BExZX0EWQEZO86WDAD9A4EAEZ012" hidden="1">#REF!</definedName>
    <definedName name="BExZX2T6ZT2DZLYSDJJBPVIT5OK2" hidden="1">#REF!</definedName>
    <definedName name="BExZXD01YCC2UKH6829EC0LCWB3B" hidden="1">#REF!</definedName>
    <definedName name="BExZXK6UA4ZV3XPC2N2NRSI4ZR6H"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49QRZIR6CA41LFA9LM6EULU" hidden="1">#REF!</definedName>
    <definedName name="BExZYB62GGL1SOZY9U68AATTICHU" hidden="1">#REF!</definedName>
    <definedName name="BExZYBBCV1AW9XEIT73TO2286ETP" hidden="1">#REF!</definedName>
    <definedName name="BExZYF262HRLEVP6L4KINWX6HBYI" hidden="1">#REF!</definedName>
    <definedName name="BExZZ2FQA9A8C7CJKMEFQ9VPSLCE" hidden="1">#REF!</definedName>
    <definedName name="BExZZCHAVHW8C2H649KRGVQ0WVRT" hidden="1">#REF!</definedName>
    <definedName name="BExZZGIVJRHKETRE8HACEQE30128" hidden="1">#REF!</definedName>
    <definedName name="BExZZTK54OTLF2YB68BHGOS27GEN" hidden="1">#REF!</definedName>
    <definedName name="BExZZXB3JQQG4SIZS4MRU6NNW7HI" hidden="1">#REF!</definedName>
    <definedName name="BExZZZEMIIFKMLLV4DJKX5TB9R5V" hidden="1">#REF!</definedName>
    <definedName name="BG.print" localSheetId="8">#REF!</definedName>
    <definedName name="BG.print">#REF!</definedName>
    <definedName name="BGS_Rate">#REF!</definedName>
    <definedName name="Bill">#REF!</definedName>
    <definedName name="bill1">#REF!</definedName>
    <definedName name="bill2">#REF!</definedName>
    <definedName name="bill3">#REF!</definedName>
    <definedName name="bill4">#REF!</definedName>
    <definedName name="bill5">#REF!</definedName>
    <definedName name="bill6">#REF!</definedName>
    <definedName name="bin">#REF!</definedName>
    <definedName name="Biomass_Energy">#REF!</definedName>
    <definedName name="Biomass_Growth_YR_2003">#REF!</definedName>
    <definedName name="Biomass_Growth_YR_2004">#REF!</definedName>
    <definedName name="Biomass_Growth_YR_2005">#REF!</definedName>
    <definedName name="Biomass_Growth_YR_2006">#REF!</definedName>
    <definedName name="Biomass_Growth_YR_2007">#REF!</definedName>
    <definedName name="Biomass_Growth_YR_2008">#REF!</definedName>
    <definedName name="BK..FM1.Adjusted..print" localSheetId="8">#REF!</definedName>
    <definedName name="BK..FM1.Adjusted..print">#REF!</definedName>
    <definedName name="BK..FM1.ROR..print" localSheetId="8">#REF!</definedName>
    <definedName name="BK..FM1.ROR..print">#REF!</definedName>
    <definedName name="Book__Gain__Loss_on_Asset_Sale">#REF!</definedName>
    <definedName name="Brenda">#REF!</definedName>
    <definedName name="bu10total100">#REF!</definedName>
    <definedName name="bu10total100a">#REF!</definedName>
    <definedName name="bu10total101">#REF!</definedName>
    <definedName name="bu10total101a">#REF!</definedName>
    <definedName name="bu10total102">#REF!</definedName>
    <definedName name="bu10total102a">#REF!</definedName>
    <definedName name="bu10total103">#REF!</definedName>
    <definedName name="bu10total103a">#REF!</definedName>
    <definedName name="bu10total99">#REF!</definedName>
    <definedName name="bu10total99a">#REF!</definedName>
    <definedName name="bu11total100">#REF!</definedName>
    <definedName name="bu11total100a">#REF!</definedName>
    <definedName name="bu11total101">#REF!</definedName>
    <definedName name="bu11total101a">#REF!</definedName>
    <definedName name="bu11total102">#REF!</definedName>
    <definedName name="bu11total102a">#REF!</definedName>
    <definedName name="bu11total103">#REF!</definedName>
    <definedName name="bu11total103a">#REF!</definedName>
    <definedName name="bu11total99">#REF!</definedName>
    <definedName name="bu11total99a">#REF!</definedName>
    <definedName name="bu12total100">#REF!</definedName>
    <definedName name="bu12total100a">#REF!</definedName>
    <definedName name="bu12total101">#REF!</definedName>
    <definedName name="bu12total101a">#REF!</definedName>
    <definedName name="bu12total102">#REF!</definedName>
    <definedName name="bu12total102a">#REF!</definedName>
    <definedName name="bu12total103">#REF!</definedName>
    <definedName name="bu12total103a">#REF!</definedName>
    <definedName name="bu12total99">#REF!</definedName>
    <definedName name="bu12total99a">#REF!</definedName>
    <definedName name="bu13total100">#REF!</definedName>
    <definedName name="bu13total100a">#REF!</definedName>
    <definedName name="bu13total101">#REF!</definedName>
    <definedName name="bu13total101a">#REF!</definedName>
    <definedName name="bu13total102">#REF!</definedName>
    <definedName name="bu13total102a">#REF!</definedName>
    <definedName name="bu13total103">#REF!</definedName>
    <definedName name="bu13total103a">#REF!</definedName>
    <definedName name="bu13total99">#REF!</definedName>
    <definedName name="bu13total99a">#REF!</definedName>
    <definedName name="bu14total100">#REF!</definedName>
    <definedName name="bu14total100a">#REF!</definedName>
    <definedName name="bu14total101">#REF!</definedName>
    <definedName name="bu14total101a">#REF!</definedName>
    <definedName name="bu14total102">#REF!</definedName>
    <definedName name="bu14total102a">#REF!</definedName>
    <definedName name="bu14total103">#REF!</definedName>
    <definedName name="bu14total103a">#REF!</definedName>
    <definedName name="bu14total99">#REF!</definedName>
    <definedName name="bu14total99a">#REF!</definedName>
    <definedName name="bu15total100">#REF!</definedName>
    <definedName name="bu15total100a">#REF!</definedName>
    <definedName name="bu15total101">#REF!</definedName>
    <definedName name="bu15total101a">#REF!</definedName>
    <definedName name="bu15total102">#REF!</definedName>
    <definedName name="bu15total102a">#REF!</definedName>
    <definedName name="bu15total103">#REF!</definedName>
    <definedName name="bu15total103a">#REF!</definedName>
    <definedName name="bu15total99">#REF!</definedName>
    <definedName name="bu15total99a">#REF!</definedName>
    <definedName name="bu16total100">#REF!</definedName>
    <definedName name="bu16total100a">#REF!</definedName>
    <definedName name="bu16total101">#REF!</definedName>
    <definedName name="bu16total101a">#REF!</definedName>
    <definedName name="bu16total102">#REF!</definedName>
    <definedName name="bu16total102a">#REF!</definedName>
    <definedName name="bu16total103">#REF!</definedName>
    <definedName name="bu16total103a">#REF!</definedName>
    <definedName name="bu16total99">#REF!</definedName>
    <definedName name="bu16total99a">#REF!</definedName>
    <definedName name="bu17total100">#REF!</definedName>
    <definedName name="bu17total100a">#REF!</definedName>
    <definedName name="bu17total101">#REF!</definedName>
    <definedName name="bu17total101a">#REF!</definedName>
    <definedName name="bu17total102">#REF!</definedName>
    <definedName name="bu17total102a">#REF!</definedName>
    <definedName name="bu17total103">#REF!</definedName>
    <definedName name="bu17total103a">#REF!</definedName>
    <definedName name="bu17total99">#REF!</definedName>
    <definedName name="bu17total99a">#REF!</definedName>
    <definedName name="bu18total100">#REF!</definedName>
    <definedName name="bu18total100a">#REF!</definedName>
    <definedName name="bu18total101">#REF!</definedName>
    <definedName name="bu18total101a">#REF!</definedName>
    <definedName name="bu18total102">#REF!</definedName>
    <definedName name="bu18total102a">#REF!</definedName>
    <definedName name="bu18total103">#REF!</definedName>
    <definedName name="bu18total103a">#REF!</definedName>
    <definedName name="bu18total99">#REF!</definedName>
    <definedName name="bu18total99a">#REF!</definedName>
    <definedName name="bu19total100">#REF!</definedName>
    <definedName name="bu19total100a">#REF!</definedName>
    <definedName name="bu19total101">#REF!</definedName>
    <definedName name="bu19total101a">#REF!</definedName>
    <definedName name="bu19total102">#REF!</definedName>
    <definedName name="bu19total102a">#REF!</definedName>
    <definedName name="bu19total103">#REF!</definedName>
    <definedName name="bu19total103a">#REF!</definedName>
    <definedName name="bu19total99">#REF!</definedName>
    <definedName name="bu19total99a">#REF!</definedName>
    <definedName name="bu1total100">#REF!</definedName>
    <definedName name="bu1total100a">#REF!</definedName>
    <definedName name="bu1total101">#REF!</definedName>
    <definedName name="bu1total101a">#REF!</definedName>
    <definedName name="bu1total102">#REF!</definedName>
    <definedName name="bu1total102a">#REF!</definedName>
    <definedName name="bu1total103">#REF!</definedName>
    <definedName name="bu1total103a">#REF!</definedName>
    <definedName name="bu1total99">#REF!</definedName>
    <definedName name="bu1total99a">#REF!</definedName>
    <definedName name="bu20total100">#REF!</definedName>
    <definedName name="bu20total100a">#REF!</definedName>
    <definedName name="bu20total101">#REF!</definedName>
    <definedName name="bu20total101a">#REF!</definedName>
    <definedName name="bu20total102">#REF!</definedName>
    <definedName name="bu20total102a">#REF!</definedName>
    <definedName name="bu20total103">#REF!</definedName>
    <definedName name="bu20total103a">#REF!</definedName>
    <definedName name="bu20total99">#REF!</definedName>
    <definedName name="bu20total99a">#REF!</definedName>
    <definedName name="bu21total100">#REF!</definedName>
    <definedName name="bu21total100a">#REF!</definedName>
    <definedName name="bu21total101">#REF!</definedName>
    <definedName name="bu21total101a">#REF!</definedName>
    <definedName name="bu21total102">#REF!</definedName>
    <definedName name="bu21total102a">#REF!</definedName>
    <definedName name="bu21total103">#REF!</definedName>
    <definedName name="bu21total103a">#REF!</definedName>
    <definedName name="bu21total99">#REF!</definedName>
    <definedName name="bu21total99a">#REF!</definedName>
    <definedName name="bu22total100">#REF!</definedName>
    <definedName name="bu22total100a">#REF!</definedName>
    <definedName name="bu22total101">#REF!</definedName>
    <definedName name="bu22total101a">#REF!</definedName>
    <definedName name="bu22total102">#REF!</definedName>
    <definedName name="bu22total102a">#REF!</definedName>
    <definedName name="bu22total103">#REF!</definedName>
    <definedName name="bu22total103a">#REF!</definedName>
    <definedName name="bu22total99">#REF!</definedName>
    <definedName name="bu22total99a">#REF!</definedName>
    <definedName name="bu23total100">#REF!</definedName>
    <definedName name="bu23total100a">#REF!</definedName>
    <definedName name="bu23total101">#REF!</definedName>
    <definedName name="bu23total101a">#REF!</definedName>
    <definedName name="bu23total102">#REF!</definedName>
    <definedName name="bu23total102a">#REF!</definedName>
    <definedName name="bu23total103">#REF!</definedName>
    <definedName name="bu23total103a">#REF!</definedName>
    <definedName name="bu23total99">#REF!</definedName>
    <definedName name="bu23total99a">#REF!</definedName>
    <definedName name="bu2total100">#REF!</definedName>
    <definedName name="bu2total100a">#REF!</definedName>
    <definedName name="bu2total101">#REF!</definedName>
    <definedName name="bu2total101a">#REF!</definedName>
    <definedName name="bu2total102">#REF!</definedName>
    <definedName name="bu2total102a">#REF!</definedName>
    <definedName name="bu2total103">#REF!</definedName>
    <definedName name="bu2total103a">#REF!</definedName>
    <definedName name="bu2total99">#REF!</definedName>
    <definedName name="bu2total99a">#REF!</definedName>
    <definedName name="bu3total100">#REF!</definedName>
    <definedName name="bu3total100a">#REF!</definedName>
    <definedName name="bu3total101">#REF!</definedName>
    <definedName name="bu3total101a">#REF!</definedName>
    <definedName name="bu3total102">#REF!</definedName>
    <definedName name="bu3total102a">#REF!</definedName>
    <definedName name="bu3total103">#REF!</definedName>
    <definedName name="bu3total103a">#REF!</definedName>
    <definedName name="bu3total99">#REF!</definedName>
    <definedName name="bu3total99a">#REF!</definedName>
    <definedName name="bu4total100">#REF!</definedName>
    <definedName name="bu4total100a">#REF!</definedName>
    <definedName name="bu4total101">#REF!</definedName>
    <definedName name="bu4total101a">#REF!</definedName>
    <definedName name="bu4total102">#REF!</definedName>
    <definedName name="bu4total102a">#REF!</definedName>
    <definedName name="bu4total103">#REF!</definedName>
    <definedName name="bu4total103a">#REF!</definedName>
    <definedName name="bu4total99">#REF!</definedName>
    <definedName name="bu4total99a">#REF!</definedName>
    <definedName name="bu5total100">#REF!</definedName>
    <definedName name="bu5total100a">#REF!</definedName>
    <definedName name="bu5total101">#REF!</definedName>
    <definedName name="bu5total101a">#REF!</definedName>
    <definedName name="bu5total102">#REF!</definedName>
    <definedName name="bu5total102a">#REF!</definedName>
    <definedName name="bu5total103">#REF!</definedName>
    <definedName name="bu5total103a">#REF!</definedName>
    <definedName name="bu5total99">#REF!</definedName>
    <definedName name="bu5total99a">#REF!</definedName>
    <definedName name="bu6total100">#REF!</definedName>
    <definedName name="bu6total100a">#REF!</definedName>
    <definedName name="bu6total101">#REF!</definedName>
    <definedName name="bu6total101a">#REF!</definedName>
    <definedName name="bu6total102">#REF!</definedName>
    <definedName name="bu6total102a">#REF!</definedName>
    <definedName name="bu6total103">#REF!</definedName>
    <definedName name="bu6total103a">#REF!</definedName>
    <definedName name="bu6total99">#REF!</definedName>
    <definedName name="bu6total99a">#REF!</definedName>
    <definedName name="bu7total100">#REF!</definedName>
    <definedName name="bu7total100a">#REF!</definedName>
    <definedName name="bu7total101">#REF!</definedName>
    <definedName name="bu7total101a">#REF!</definedName>
    <definedName name="bu7total102">#REF!</definedName>
    <definedName name="bu7total102a">#REF!</definedName>
    <definedName name="bu7total103">#REF!</definedName>
    <definedName name="bu7total103a">#REF!</definedName>
    <definedName name="bu7total99">#REF!</definedName>
    <definedName name="bu7total99a">#REF!</definedName>
    <definedName name="bu8total100">#REF!</definedName>
    <definedName name="bu8total100a">#REF!</definedName>
    <definedName name="bu8total101">#REF!</definedName>
    <definedName name="bu8total101a">#REF!</definedName>
    <definedName name="bu8total102">#REF!</definedName>
    <definedName name="bu8total102a">#REF!</definedName>
    <definedName name="bu8total103">#REF!</definedName>
    <definedName name="bu8total103a">#REF!</definedName>
    <definedName name="bu8total99">#REF!</definedName>
    <definedName name="bu8total99a">#REF!</definedName>
    <definedName name="bu9total100">#REF!</definedName>
    <definedName name="bu9total100a">#REF!</definedName>
    <definedName name="bu9total101">#REF!</definedName>
    <definedName name="bu9total101a">#REF!</definedName>
    <definedName name="bu9total102">#REF!</definedName>
    <definedName name="bu9total102a">#REF!</definedName>
    <definedName name="bu9total103">#REF!</definedName>
    <definedName name="bu9total103a">#REF!</definedName>
    <definedName name="bu9total99">#REF!</definedName>
    <definedName name="bu9total99a">#REF!</definedName>
    <definedName name="budget">#REF!</definedName>
    <definedName name="BUN">#REF!</definedName>
    <definedName name="CALCULATION">#REF!</definedName>
    <definedName name="can" hidden="1">{#N/A,#N/A,FALSE,"O&amp;M by processes";#N/A,#N/A,FALSE,"Elec Act vs Bud";#N/A,#N/A,FALSE,"G&amp;A";#N/A,#N/A,FALSE,"BGS";#N/A,#N/A,FALSE,"Res Cost"}</definedName>
    <definedName name="CapBank2">#REF!</definedName>
    <definedName name="Capital_Investment_excl._Corp._Alloc.">#REF!</definedName>
    <definedName name="Capital_Investments_CPM">#REF!</definedName>
    <definedName name="Capital_Lease_Obligations">#REF!</definedName>
    <definedName name="Capital_Lease_Obligations_CPM">#REF!</definedName>
    <definedName name="capstr">#REF!</definedName>
    <definedName name="CAPT">#REF!</definedName>
    <definedName name="CARCS">#REF!</definedName>
    <definedName name="Cash___Cash_Equivalents">#REF!</definedName>
    <definedName name="Cash___Cash_Equivalents___Beg_of_Period">#REF!</definedName>
    <definedName name="Cash___Cash_Equivalents___End_of_Period">#REF!</definedName>
    <definedName name="Cash_and_Cash_Equivalents">#REF!</definedName>
    <definedName name="Cash_Flow">#REF!</definedName>
    <definedName name="Cash_From__Used_for__Financing_Activities">#REF!</definedName>
    <definedName name="Cash_From__Used_for__Investing_Activities">#REF!</definedName>
    <definedName name="Cash_From__Used_For__Operations">#REF!</definedName>
    <definedName name="Cash_Taxes_CPM">#REF!</definedName>
    <definedName name="CBT">#REF!</definedName>
    <definedName name="ccc" localSheetId="1">"%,LACTUALS,SBAL,R,FACCOUNT,TFINANCIAL_REPORTS,NST_BORROWINGS,FBUSINESS_UNIT,VNVPWR"</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ents">#REF!</definedName>
    <definedName name="cf_90">#REF!</definedName>
    <definedName name="cf_91">#REF!</definedName>
    <definedName name="cf_92">#REF!</definedName>
    <definedName name="cf_93">#REF!</definedName>
    <definedName name="cf_94">#REF!</definedName>
    <definedName name="cf_95">#REF!</definedName>
    <definedName name="cf_96">#REF!</definedName>
    <definedName name="cf_97">#REF!</definedName>
    <definedName name="cf_98">#REF!</definedName>
    <definedName name="cf_99">#REF!</definedName>
    <definedName name="Changes_in_Assets___Liabilities">#REF!</definedName>
    <definedName name="CHECK">#REF!</definedName>
    <definedName name="CIPS_IL_EZ_parcels">#REF!</definedName>
    <definedName name="Citizens_Gas">#REF!</definedName>
    <definedName name="Citizens2003">#REF!</definedName>
    <definedName name="Citizens2004">#REF!</definedName>
    <definedName name="Citizens2005">#REF!</definedName>
    <definedName name="Citizens2006">#REF!</definedName>
    <definedName name="Citizens2007">#REF!</definedName>
    <definedName name="Citizens2008">#REF!</definedName>
    <definedName name="cleanup" hidden="1">{#N/A,#N/A,TRUE,"TAXPROV";#N/A,#N/A,TRUE,"FLOWTHRU";#N/A,#N/A,TRUE,"SCHEDULE M'S";#N/A,#N/A,TRUE,"PLANT M'S";#N/A,#N/A,TRUE,"TAXJE"}</definedName>
    <definedName name="CMARCS">#REF!</definedName>
    <definedName name="Coal_Bed_Methane_E_P">#REF!</definedName>
    <definedName name="Coal_Bed_Methane_Yates_Center">#REF!</definedName>
    <definedName name="Coal_Growth_YR_2003">#REF!</definedName>
    <definedName name="Coal_Growth_YR_2004">#REF!</definedName>
    <definedName name="Coal_Growth_YR_2005">#REF!</definedName>
    <definedName name="Coal_Growth_YR_2006">#REF!</definedName>
    <definedName name="Coal_Growth_YR_2007">#REF!</definedName>
    <definedName name="Coal_Growth_YR_2008">#REF!</definedName>
    <definedName name="Coal_Services">#REF!</definedName>
    <definedName name="CoEnergy___Purch_Acct_Sub_Total">#REF!</definedName>
    <definedName name="CoEnergy_Trading">#REF!</definedName>
    <definedName name="COGS_Affiliate_CPM">#REF!</definedName>
    <definedName name="ColorNames">#REF!</definedName>
    <definedName name="Commercial_Paper_CPM">#REF!</definedName>
    <definedName name="Common_Dividends_Payable">#REF!</definedName>
    <definedName name="COMMON_EQUITY">#REF!</definedName>
    <definedName name="Common_Equity___Retained_Earnings">#REF!</definedName>
    <definedName name="Common_Equity_CPM">#REF!</definedName>
    <definedName name="Common_Equity_excl._OCI_CPM">#REF!</definedName>
    <definedName name="Common_Stock">#REF!</definedName>
    <definedName name="CONSOLDEFTAXBAL">#REF!</definedName>
    <definedName name="CONSOLDEFTAXSUM">#REF!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ONSOLTAXPROV">#REF!</definedName>
    <definedName name="Contract_Services">#REF!</definedName>
    <definedName name="Conventions">#REF!</definedName>
    <definedName name="CONVERT_IT">#REF!</definedName>
    <definedName name="CONVERT_RTN">#REF!</definedName>
    <definedName name="Convertible_Equity_Units">#REF!</definedName>
    <definedName name="Corporate_Purch_Acct">#REF!</definedName>
    <definedName name="CORPPA2003">#REF!</definedName>
    <definedName name="CORPPA2004">#REF!</definedName>
    <definedName name="CORPPA2005">#REF!</definedName>
    <definedName name="CORPPA2006">#REF!</definedName>
    <definedName name="CORPPA2007">#REF!</definedName>
    <definedName name="CORPPA2008">#REF!</definedName>
    <definedName name="Cost_of_Goods_Sold">#REF!</definedName>
    <definedName name="Cost_of_Goods_Sold_CPM">#REF!</definedName>
    <definedName name="cover">#REF!</definedName>
    <definedName name="CPM">#REF!</definedName>
    <definedName name="cropdeftaxbalance">#REF!</definedName>
    <definedName name="CROPTAXPROV">#REF!</definedName>
    <definedName name="CSH">#REF!</definedName>
    <definedName name="CSHBCK">#REF!</definedName>
    <definedName name="CSHP">#REF!</definedName>
    <definedName name="CSHPBOD">#REF!</definedName>
    <definedName name="CTCPA2003">#REF!</definedName>
    <definedName name="CTCPA2004">#REF!</definedName>
    <definedName name="CTCPA2005">#REF!</definedName>
    <definedName name="CTCPA2006">#REF!</definedName>
    <definedName name="CTCPA2007">#REF!</definedName>
    <definedName name="CTCPA2008">#REF!</definedName>
    <definedName name="CUR_SENS_FACT">#REF!</definedName>
    <definedName name="Current_Asset_from_Risk_Mgt_Activities">#REF!</definedName>
    <definedName name="Current_Assets">#REF!</definedName>
    <definedName name="Current_Assets_CPM">#REF!</definedName>
    <definedName name="Current_Income_Tax_CPM">#REF!</definedName>
    <definedName name="CURRENT_LIABILITIES">#REF!</definedName>
    <definedName name="Current_Liabilities_CPM">#REF!</definedName>
    <definedName name="Current_Liability_from_Risk_Mgt_Activities">#REF!</definedName>
    <definedName name="CURRENT_MESSAGE">#REF!</definedName>
    <definedName name="current_month">#REF!</definedName>
    <definedName name="Current_Plan_Results">#REF!</definedName>
    <definedName name="Current_Plan_Results_Year_2">#REF!</definedName>
    <definedName name="Current_Plan_Results_Year_3">#REF!</definedName>
    <definedName name="Current_Plan_Sensitivity">#REF!</definedName>
    <definedName name="Current_Plan_Sensitivity_Year_2">#REF!</definedName>
    <definedName name="Current_Plan_Sensitivity_Year_3">#REF!</definedName>
    <definedName name="Current_Portion_Capital_Leases">#REF!</definedName>
    <definedName name="Current_Portion_Long_Term_Debt">#REF!</definedName>
    <definedName name="Current_Portion_of_Capital_Leases">#REF!</definedName>
    <definedName name="Current_Portion_of_LTD">#REF!</definedName>
    <definedName name="Current_Portion_of_Securitized_Bonds">#REF!</definedName>
    <definedName name="Current_Portion_Securitized_Bonds">#REF!</definedName>
    <definedName name="CURRENTPROVISION">#REF!</definedName>
    <definedName name="currprov">#REF!</definedName>
    <definedName name="D_Tech___Other_Wolverine">#REF!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ta">#REF!</definedName>
    <definedName name="DATA05">#REF!</definedName>
    <definedName name="Data06">#REF!</definedName>
    <definedName name="DATA14">#REF!</definedName>
    <definedName name="DATA5">#REF!</definedName>
    <definedName name="DATA6">#REF!</definedName>
    <definedName name="data97">#REF!</definedName>
    <definedName name="Database_MI">#REF!</definedName>
    <definedName name="DATE1">#REF!</definedName>
    <definedName name="DATE2">#REF!</definedName>
    <definedName name="DATE3">#REF!</definedName>
    <definedName name="DATE4">#REF!</definedName>
    <definedName name="DateTime">#REF!</definedName>
    <definedName name="DCIT">#REF!</definedName>
    <definedName name="debt">#REF!</definedName>
    <definedName name="DEBT___PREFERRED_FINANCING">#REF!</definedName>
    <definedName name="Debt__Capital">#REF!</definedName>
    <definedName name="Debt_Capital_Ratio">#REF!</definedName>
    <definedName name="Debt_Curr_Intercompany_Loan">#REF!</definedName>
    <definedName name="DEC">#REF!</definedName>
    <definedName name="Decommissioning_Rate">#REF!</definedName>
    <definedName name="Deferred_Assets">#REF!</definedName>
    <definedName name="Deferred_FIT___ITC_CPM">#REF!</definedName>
    <definedName name="Deferred_Income_Tax___Current_Benefit">#REF!</definedName>
    <definedName name="Deferred_Income_Tax_Benefit">#REF!</definedName>
    <definedName name="Deferred_Income_Tax_Obligation">#REF!</definedName>
    <definedName name="Deferred_Income_Tax_Obligation___Current">#REF!</definedName>
    <definedName name="Deferred_Income_Taxes">#REF!</definedName>
    <definedName name="Deferred_Income_Taxes_CPM">#REF!</definedName>
    <definedName name="Deferred_Tax___ITC_CPM">#REF!</definedName>
    <definedName name="Deferred_Tax_Calculation">#REF!</definedName>
    <definedName name="Deferred_Tax_Liability">#REF!</definedName>
    <definedName name="delete" hidden="1">{#N/A,#N/A,FALSE,"CURRENT"}</definedName>
    <definedName name="Depr___Amort_per_Income_Statement">#REF!</definedName>
    <definedName name="Depr___Amort_per_Income_Statement_CPM">#REF!</definedName>
    <definedName name="Deprec.___Amort._CPM">#REF!</definedName>
    <definedName name="Depreciation___Plant_Assets">#REF!</definedName>
    <definedName name="detail">#REF!</definedName>
    <definedName name="Detroit_Edison">#REF!</definedName>
    <definedName name="Distribution_Rate_Adjustment">#REF!</definedName>
    <definedName name="Dividend_from__Infusion_to__Consolidated_Sub">#REF!</definedName>
    <definedName name="Dividend_from_Consolidated_Subsidiary">#REF!</definedName>
    <definedName name="Dividend_from_Joint_Ventures">#REF!</definedName>
    <definedName name="Dividends_from_Joint_Ventures__input">#REF!</definedName>
    <definedName name="Dividends_Payable">#REF!</definedName>
    <definedName name="DPTSUM">#REF!</definedName>
    <definedName name="DSM_Rate">#REF!</definedName>
    <definedName name="DTAfedAMERICAS">#REF!</definedName>
    <definedName name="DTAfedCROP">#REF!</definedName>
    <definedName name="DTAfedFINANCE">#REF!</definedName>
    <definedName name="DTAfedGARSTSEEDS">#REF!</definedName>
    <definedName name="DTAfedGBBC">#REF!</definedName>
    <definedName name="DTAfedINVESTMENT">#REF!</definedName>
    <definedName name="DTAfedSANDOZ">#REF!</definedName>
    <definedName name="DTAfedSBI">#REF!</definedName>
    <definedName name="DTAfedSCORP">#REF!</definedName>
    <definedName name="DTAfedSEEDS">#REF!</definedName>
    <definedName name="DTAfedTMRI">#REF!</definedName>
    <definedName name="DTAfedWILMINGTON">#REF!</definedName>
    <definedName name="DTAfedZAPH">#REF!</definedName>
    <definedName name="DTAstAMERICAS">#REF!</definedName>
    <definedName name="DTAstCROP">#REF!</definedName>
    <definedName name="DTAstFINANCE">#REF!</definedName>
    <definedName name="DTAstGBBC">#REF!</definedName>
    <definedName name="DTAstINVESTMENT">#REF!</definedName>
    <definedName name="DTAstSANDOZ">#REF!</definedName>
    <definedName name="DTAstSBI">#REF!</definedName>
    <definedName name="DTAstSCORP">#REF!</definedName>
    <definedName name="DTAstSEEDS">#REF!</definedName>
    <definedName name="DTAstTMRI">#REF!</definedName>
    <definedName name="DTAstWILMINGTON">#REF!</definedName>
    <definedName name="DTAstZAPH">#REF!</definedName>
    <definedName name="DTE_CONSOL">#REF!</definedName>
    <definedName name="DTE_Corporate_Allocation">#REF!</definedName>
    <definedName name="DTE_Eliminations">#REF!</definedName>
    <definedName name="DTE_Enterprises_Corporate">#REF!</definedName>
    <definedName name="DTE_Holding_Co.">#REF!</definedName>
    <definedName name="DTE_HOLDING_CO___ELIMS">#REF!</definedName>
    <definedName name="DTech2003">#REF!</definedName>
    <definedName name="DTech2004">#REF!</definedName>
    <definedName name="DTech2005">#REF!</definedName>
    <definedName name="DTech2006">#REF!</definedName>
    <definedName name="DTech2007">#REF!</definedName>
    <definedName name="DTech2008">#REF!</definedName>
    <definedName name="dyqre100">#REF!</definedName>
    <definedName name="dyqre101">#REF!</definedName>
    <definedName name="dyqre102">#REF!</definedName>
    <definedName name="dyqre103">#REF!</definedName>
    <definedName name="dyqre99">#REF!</definedName>
    <definedName name="Edison_Development">#REF!</definedName>
    <definedName name="eee">"V2001-12-31"</definedName>
    <definedName name="eeee" hidden="1">{#N/A,#N/A,FALSE,"O&amp;M by processes";#N/A,#N/A,FALSE,"Elec Act vs Bud";#N/A,#N/A,FALSE,"G&amp;A";#N/A,#N/A,FALSE,"BGS";#N/A,#N/A,FALSE,"Res Cost"}</definedName>
    <definedName name="EG_NON_REGULATED">#REF!</definedName>
    <definedName name="EG_REGULATED">#REF!</definedName>
    <definedName name="EG_Regulated_Growth_YR_2003">#REF!</definedName>
    <definedName name="EG_Regulated_Growth_YR_2004">#REF!</definedName>
    <definedName name="EG_Regulated_Growth_YR_2005">#REF!</definedName>
    <definedName name="EG_Regulated_Growth_YR_2006">#REF!</definedName>
    <definedName name="EG_Regulated_Growth_YR_2007">#REF!</definedName>
    <definedName name="EG_Regulated_Growth_YR_2008">#REF!</definedName>
    <definedName name="EHPA2003">#REF!</definedName>
    <definedName name="EHPA2004">#REF!</definedName>
    <definedName name="EHPA2005">#REF!</definedName>
    <definedName name="EHPA2006">#REF!</definedName>
    <definedName name="EHPA2007">#REF!</definedName>
    <definedName name="EHPA2008">#REF!</definedName>
    <definedName name="elec">#REF!</definedName>
    <definedName name="elec06">#REF!</definedName>
    <definedName name="elec2">#REF!</definedName>
    <definedName name="Electric_Power">#REF!</definedName>
    <definedName name="Elim">#REF!</definedName>
    <definedName name="Elim_Yates_Center">#REF!</definedName>
    <definedName name="ENERGY">#REF!</definedName>
    <definedName name="Energy_Holdings_Purch_Acct">#REF!</definedName>
    <definedName name="Energy_Marketing">#REF!</definedName>
    <definedName name="Energy_Res_Inc.">#REF!</definedName>
    <definedName name="Energy_Resources__DEENE__Total">#REF!</definedName>
    <definedName name="Energy_Services">#REF!</definedName>
    <definedName name="Energy_Services_Growth_YR_2003">#REF!</definedName>
    <definedName name="Energy_Services_Growth_YR_2004">#REF!</definedName>
    <definedName name="Energy_Services_Growth_YR_2005">#REF!</definedName>
    <definedName name="Energy_Services_Growth_YR_2006">#REF!</definedName>
    <definedName name="Energy_Services_Growth_YR_2007">#REF!</definedName>
    <definedName name="Energy_Services_Growth_YR_2008">#REF!</definedName>
    <definedName name="Energy_Trading">#REF!</definedName>
    <definedName name="Equity__Earnings__Losses_of_Consol_Subs">#REF!</definedName>
    <definedName name="Equity__Earnings__Losses_of_Unconsol_Subs">#REF!</definedName>
    <definedName name="Equity_Earnings_CPM">#REF!</definedName>
    <definedName name="Equity_in_Earnings_of_Subs">#REF!</definedName>
    <definedName name="Equity_Infusion__Dividend____Automatic_Calc">#REF!</definedName>
    <definedName name="Equity_Infusion__Dividend____Manual_Input">#REF!</definedName>
    <definedName name="Equity_Issue__Dividend_Retained_Earnings">#REF!</definedName>
    <definedName name="Equity_Issue_CPM">#REF!</definedName>
    <definedName name="Equity_Linked_Debt_Securities">#REF!</definedName>
    <definedName name="Equity_Linked_Financing_CPM">#REF!</definedName>
    <definedName name="Equity_Linked_Securities_CPM">#REF!</definedName>
    <definedName name="ER_Eliminations">#REF!</definedName>
    <definedName name="ER_NON_REGULATED">#REF!</definedName>
    <definedName name="ER_Non_Regulated_Support">#REF!</definedName>
    <definedName name="ERROR">#REF!</definedName>
    <definedName name="ESPYMT">#REF!</definedName>
    <definedName name="EST_2005">#REF!</definedName>
    <definedName name="ETR">#REF!</definedName>
    <definedName name="EV__LASTREFTIME__">39773.6430324074</definedName>
    <definedName name="Expl___Prod_Growth_YR_2003">#REF!</definedName>
    <definedName name="Expl___Prod_Growth_YR_2004">#REF!</definedName>
    <definedName name="Expl___Prod_Growth_YR_2005">#REF!</definedName>
    <definedName name="Expl___Prod_Growth_YR_2006">#REF!</definedName>
    <definedName name="Expl___Prod_Growth_YR_2007">#REF!</definedName>
    <definedName name="Expl___Prod_Growth_YR_2008">#REF!</definedName>
    <definedName name="External_Customer__less_doubtful_accts">#REF!</definedName>
    <definedName name="External_Interest_Expense">#REF!</definedName>
    <definedName name="f1_respondent_id">#REF!</definedName>
    <definedName name="Facilities">1700</definedName>
    <definedName name="FB_CUSTOMERS">#REF!</definedName>
    <definedName name="FB_LINES">#REF!</definedName>
    <definedName name="fbp100d">#REF!</definedName>
    <definedName name="fbp100n">#REF!</definedName>
    <definedName name="fbp101d">#REF!</definedName>
    <definedName name="fbp101n">#REF!</definedName>
    <definedName name="fbp102d">#REF!</definedName>
    <definedName name="fbp102n">#REF!</definedName>
    <definedName name="fbp103d">#REF!</definedName>
    <definedName name="fbp103n">#REF!</definedName>
    <definedName name="fbp94d">#REF!</definedName>
    <definedName name="fbp94n">#REF!</definedName>
    <definedName name="fbp95d">#REF!</definedName>
    <definedName name="fbp95n">#REF!</definedName>
    <definedName name="fbp96d">#REF!</definedName>
    <definedName name="fbp96n">#REF!</definedName>
    <definedName name="fbp97d">#REF!</definedName>
    <definedName name="fbp97n">#REF!</definedName>
    <definedName name="fbp98d">#REF!</definedName>
    <definedName name="fbp98n">#REF!</definedName>
    <definedName name="fbp99d">#REF!</definedName>
    <definedName name="fbp99n">#REF!</definedName>
    <definedName name="FEB">#REF!</definedName>
    <definedName name="FED">#REF!</definedName>
    <definedName name="FEDDEFERREDTAX">#REF!</definedName>
    <definedName name="Federal___Other_Inc_Tax_CPM">#REF!</definedName>
    <definedName name="FIN">#REF!</definedName>
    <definedName name="Financing_Sources__Uses__CPM">#REF!</definedName>
    <definedName name="FINAWOFF">#REF!</definedName>
    <definedName name="FIT">#REF!</definedName>
    <definedName name="FORM">#REF!</definedName>
    <definedName name="Format">#REF!</definedName>
    <definedName name="Forms">#REF!</definedName>
    <definedName name="fp">#REF!</definedName>
    <definedName name="Free_Cash_Flow_CPM">#REF!</definedName>
    <definedName name="Fuel">#REF!</definedName>
    <definedName name="Fuel___PP_Cost_of_Gas">#REF!</definedName>
    <definedName name="Fuel___PP_Cost_of_Gas_CPM">#REF!</definedName>
    <definedName name="Fuel_and_Purchased_Power___Affiliate">#REF!</definedName>
    <definedName name="Fuel_and_Purchased_Power___External">#REF!</definedName>
    <definedName name="Fuel_Gas">#REF!</definedName>
    <definedName name="fullyrcredit100">#REF!</definedName>
    <definedName name="fullyrcredit101">#REF!</definedName>
    <definedName name="fullyrcredit102">#REF!</definedName>
    <definedName name="fullyrcredit103">#REF!</definedName>
    <definedName name="fullyrcredit99">#REF!</definedName>
    <definedName name="FY1999_AU_ACTY_ACCT">#REF!</definedName>
    <definedName name="FYY">#REF!</definedName>
    <definedName name="FYYYY">#REF!</definedName>
    <definedName name="Gain__Loss_on_Sale_of_Joint_Ventures">#REF!</definedName>
    <definedName name="Gas">#REF!</definedName>
    <definedName name="Gas_Dist_Purch_Acct">#REF!</definedName>
    <definedName name="Gas_Marketing_Purch_Acct">#REF!</definedName>
    <definedName name="Gas_Purchases___Affiliate">#REF!</definedName>
    <definedName name="Gas_Purchases___External">#REF!</definedName>
    <definedName name="Gas_Resources_Growth_YR_2003">#REF!</definedName>
    <definedName name="Gas_Resources_Growth_YR_2004">#REF!</definedName>
    <definedName name="Gas_Resources_Growth_YR_2005">#REF!</definedName>
    <definedName name="Gas_Resources_Growth_YR_2006">#REF!</definedName>
    <definedName name="Gas_Resources_Growth_YR_2007">#REF!</definedName>
    <definedName name="Gas_Resources_Growth_YR_2008">#REF!</definedName>
    <definedName name="Gas_Storage">#REF!</definedName>
    <definedName name="GASPA2003">#REF!</definedName>
    <definedName name="GASPA2004">#REF!</definedName>
    <definedName name="GASPA2005">#REF!</definedName>
    <definedName name="GASPA2006">#REF!</definedName>
    <definedName name="GASPA2007">#REF!</definedName>
    <definedName name="GASPA2008">#REF!</definedName>
    <definedName name="GasRes2003">#REF!</definedName>
    <definedName name="GasRes2004">#REF!</definedName>
    <definedName name="GasRes2005">#REF!</definedName>
    <definedName name="GasRes2006">#REF!</definedName>
    <definedName name="GasRes2007">#REF!</definedName>
    <definedName name="GasRes2008">#REF!</definedName>
    <definedName name="GBBCDEFTAXBAL">#REF!</definedName>
    <definedName name="GENERAL_HELP">#REF!</definedName>
    <definedName name="General_Taxes">#REF!</definedName>
    <definedName name="General_Taxes_Payable">#REF!</definedName>
    <definedName name="Generation">#REF!</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oodwill">#REF!</definedName>
    <definedName name="Goodwill_CPM">#REF!</definedName>
    <definedName name="GPURS">#REF!</definedName>
    <definedName name="GR">#REF!</definedName>
    <definedName name="GRAND_TOTAL_CAPITAL_INVESTMENTS">#REF!</definedName>
    <definedName name="GRAPH_SELECT">#REF!</definedName>
    <definedName name="GRAPH_TABLE">#REF!</definedName>
    <definedName name="grec84100">#REF!</definedName>
    <definedName name="grec84101">#REF!</definedName>
    <definedName name="grec84102">#REF!</definedName>
    <definedName name="grec84103">#REF!</definedName>
    <definedName name="grec8499">#REF!</definedName>
    <definedName name="grec85100">#REF!</definedName>
    <definedName name="grec85101">#REF!</definedName>
    <definedName name="grec85102">#REF!</definedName>
    <definedName name="grec85103">#REF!</definedName>
    <definedName name="grec8599">#REF!</definedName>
    <definedName name="grec86100">#REF!</definedName>
    <definedName name="grec86101">#REF!</definedName>
    <definedName name="grec86102">#REF!</definedName>
    <definedName name="grec86103">#REF!</definedName>
    <definedName name="grec8699">#REF!</definedName>
    <definedName name="grec87100">#REF!</definedName>
    <definedName name="grec87101">#REF!</definedName>
    <definedName name="grec87102">#REF!</definedName>
    <definedName name="grec87103">#REF!</definedName>
    <definedName name="grec8799">#REF!</definedName>
    <definedName name="grec88100">#REF!</definedName>
    <definedName name="grec88101">#REF!</definedName>
    <definedName name="grec88102">#REF!</definedName>
    <definedName name="grec88103">#REF!</definedName>
    <definedName name="grec8899">#REF!</definedName>
    <definedName name="GROSS_RECEIPTS">#REF!</definedName>
    <definedName name="GRT">#REF!</definedName>
    <definedName name="GTDAMERICAS">#REF!</definedName>
    <definedName name="GTDCROP">#REF!</definedName>
    <definedName name="GTDFINANCE">#REF!</definedName>
    <definedName name="GTDGARSTSEEDS">#REF!</definedName>
    <definedName name="GTDINVESTMENT">#REF!</definedName>
    <definedName name="GTDSANDOZ">#REF!</definedName>
    <definedName name="GTDSBI">#REF!</definedName>
    <definedName name="GTDSCORP">#REF!</definedName>
    <definedName name="GTDSEEDS">#REF!</definedName>
    <definedName name="GTDstGARSTSEEDS">#REF!</definedName>
    <definedName name="GTDTMRI">#REF!</definedName>
    <definedName name="GTDWILMINGTON">#REF!</definedName>
    <definedName name="GTDZAPH">#REF!</definedName>
    <definedName name="HEAD1">#REF!</definedName>
    <definedName name="Headcount___DTE_Employees">#REF!</definedName>
    <definedName name="Header">#REF!</definedName>
    <definedName name="HELP_LOCATOR">#REF!</definedName>
    <definedName name="historiccents">#REF!</definedName>
    <definedName name="HOLDING_CO___OTHER_TOTAL">#REF!</definedName>
    <definedName name="HOURS">#REF!</definedName>
    <definedName name="howToChange">#REF!</definedName>
    <definedName name="howToCheck">#REF!</definedName>
    <definedName name="HTML_CodePage">1252</definedName>
    <definedName name="HTML_Control">{"'Metretek HTML'!$A$7:$W$42"}</definedName>
    <definedName name="HTML_Description">"volumes shown are sendout = sales + line loss (KDths - wet)"</definedName>
    <definedName name="HTML_Email">""</definedName>
    <definedName name="HTML_Header">"Firm &amp; Interruptible Delivery Service &amp; Bundled Sales"</definedName>
    <definedName name="HTML_LastUpdate">"1/18/01"</definedName>
    <definedName name="HTML_LineAfter">FALSE</definedName>
    <definedName name="HTML_LineBefore">FALSE</definedName>
    <definedName name="HTML_Name">"Dispatch Operations  --  7-4371"</definedName>
    <definedName name="HTML_OBDlg2">TRUE</definedName>
    <definedName name="HTML_OBDlg4">TRUE</definedName>
    <definedName name="HTML_OS">0</definedName>
    <definedName name="HTML_PathFile">"I:\COMMON\DISPATCH\Daily Reports\HTML files FY 2000\metretekDec00.htm"</definedName>
    <definedName name="HTML_Title">"Metretek Readings - December 2000"</definedName>
    <definedName name="Hybrid_Securities_CPM">#REF!</definedName>
    <definedName name="IBMDirDoc">#REF!</definedName>
    <definedName name="IBMDirDollars">#REF!</definedName>
    <definedName name="IDN">#REF!</definedName>
    <definedName name="IFN">#REF!</definedName>
    <definedName name="Inactive">#REF!</definedName>
    <definedName name="INC">#REF!</definedName>
    <definedName name="Inc__Dec__Accounts_Payable">#REF!</definedName>
    <definedName name="Inc__Dec__Accrued_Interest_Payable">#REF!</definedName>
    <definedName name="Inc__Dec__Accrued_Payroll">#REF!</definedName>
    <definedName name="Inc__Dec__Commercial_Paper_CPM">#REF!</definedName>
    <definedName name="Inc__Dec__Dividends_Payable">#REF!</definedName>
    <definedName name="Inc__Dec__General_Taxes">#REF!</definedName>
    <definedName name="Inc__Dec__Income_Taxes">#REF!</definedName>
    <definedName name="Inc__Dec__Intercompany_Loan_CPM">#REF!</definedName>
    <definedName name="Inc__Dec__Liability_from_Risk_Mgt_Activity">#REF!</definedName>
    <definedName name="Inc__Dec__Minority_Interest">#REF!</definedName>
    <definedName name="Inc__Dec__Other_Current_Liabilities">#REF!</definedName>
    <definedName name="Inc__Dec__Other_Deferred_Liabilities">#REF!</definedName>
    <definedName name="Inc__Dec__Regulatory_Liabilities">#REF!</definedName>
    <definedName name="Inc__Dec__Securitized_Debt_CPM">#REF!</definedName>
    <definedName name="Inc__Dec_Accts_Receivable">#REF!</definedName>
    <definedName name="Inc__Dec_Asset_from_Risk_Mgt_Activity">#REF!</definedName>
    <definedName name="Inc__Dec_Inventories">#REF!</definedName>
    <definedName name="Inc__Dec_Nuclear_Decomm_Trust_Funds">#REF!</definedName>
    <definedName name="Inc__Dec_Other_Current_Assets">#REF!</definedName>
    <definedName name="Inc__Dec_Other_Deferred_Assets">#REF!</definedName>
    <definedName name="Inc__Dec_Other_Receivables">#REF!</definedName>
    <definedName name="Inc__Dec_Prepaid_Pensions">#REF!</definedName>
    <definedName name="Inc__Dec_Regulatory_Assets">#REF!</definedName>
    <definedName name="Inc__Dec_Unbilled_Revenue">#REF!</definedName>
    <definedName name="Income_Taxes">#REF!</definedName>
    <definedName name="Income_Taxes_CPM">#REF!</definedName>
    <definedName name="Income_Taxes_Federal">#REF!</definedName>
    <definedName name="Income_Taxes_Payable">#REF!</definedName>
    <definedName name="Income_Taxes_State__Local___Other">#REF!</definedName>
    <definedName name="IncomeStatementDates">#REF!</definedName>
    <definedName name="INCP">#REF!</definedName>
    <definedName name="INCPBOD">#REF!</definedName>
    <definedName name="INDEX">#REF!</definedName>
    <definedName name="InfoPane">#REF!</definedName>
    <definedName name="InformationPane">#REF!</definedName>
    <definedName name="INFOSYS">#REF!</definedName>
    <definedName name="InfpPane">#REF!</definedName>
    <definedName name="Infusion__Dividend__CPM">#REF!</definedName>
    <definedName name="INPUT">#REF!</definedName>
    <definedName name="INSERTRANGE">#REF!</definedName>
    <definedName name="int_rate">#REF!</definedName>
    <definedName name="intedp2data">#REF!</definedName>
    <definedName name="Intercompany_Loan">#REF!</definedName>
    <definedName name="Intercompany_Loan_CPM">#REF!</definedName>
    <definedName name="Interest___Preferred_Total_CPM">#REF!</definedName>
    <definedName name="Interest_Capitalized_CPM">#REF!</definedName>
    <definedName name="Interest_Expense___DTE_CPM">#REF!</definedName>
    <definedName name="Interest_Expense___Other__Inc__Ded">#REF!</definedName>
    <definedName name="Interest_Expense___Other_CPM">#REF!</definedName>
    <definedName name="Interest_Expense_CPM">#REF!</definedName>
    <definedName name="International_Trans._Co.">#REF!</definedName>
    <definedName name="Inv_JE">#REF!</definedName>
    <definedName name="Inv_wp">#REF!</definedName>
    <definedName name="Inventories">#REF!</definedName>
    <definedName name="Investment">#REF!</definedName>
    <definedName name="Investment_in_Goodwill">#REF!</definedName>
    <definedName name="Investment_in_Joint_Venture">#REF!</definedName>
    <definedName name="Investment_in_Other_Intangible_Assets">#REF!</definedName>
    <definedName name="Investments">#REF!</definedName>
    <definedName name="INVESTMENTS___PROPERTY">#REF!</definedName>
    <definedName name="JAN">#REF!</definedName>
    <definedName name="JE">#REF!</definedName>
    <definedName name="JE33WP">#REF!</definedName>
    <definedName name="Joint_Venture_and_Other_Investments">#REF!</definedName>
    <definedName name="JUL">#REF!</definedName>
    <definedName name="JULY">#REF!</definedName>
    <definedName name="JUN">#REF!</definedName>
    <definedName name="JUNE">#REF!</definedName>
    <definedName name="JV_Book_Gain__Loss">#REF!</definedName>
    <definedName name="JV_Sold_Book_Basis">#REF!</definedName>
    <definedName name="JV_Sold_Gross_Proceeds">#REF!</definedName>
    <definedName name="JV_Sold_Tax_Basis">#REF!</definedName>
    <definedName name="JV_Tax_Gain__Loss">#REF!</definedName>
    <definedName name="klio">{"'Metretek HTML'!$A$7:$W$42"}</definedName>
    <definedName name="LabHour">#REF!</definedName>
    <definedName name="Labor">#REF!</definedName>
    <definedName name="Labor__excl._Cost_of_Sales_labor">#REF!</definedName>
    <definedName name="Labor_Total">#REF!</definedName>
    <definedName name="LAYOUT">#REF!</definedName>
    <definedName name="LAYOUT_NAME">#REF!</definedName>
    <definedName name="Less_Accum_Depr__Depl___Amort">#REF!</definedName>
    <definedName name="Less_Accum_Depreciation___Amortization">#REF!</definedName>
    <definedName name="Less_Tax_Credits_Generated">#REF!</definedName>
    <definedName name="Levelized..FM1.ROR..print" localSheetId="8">#REF!</definedName>
    <definedName name="Levelized..FM1.ROR..print">#REF!</definedName>
    <definedName name="Liab_from_Risk_Mgt___Trading">#REF!</definedName>
    <definedName name="Liab_from_Risk_Mgt___Trading___Current">#REF!</definedName>
    <definedName name="Liabilities_from_Trans___Storage_Contracts">#REF!</definedName>
    <definedName name="LicenseCOS">0.01</definedName>
    <definedName name="limcount" hidden="1">1</definedName>
    <definedName name="LIST">#REF!</definedName>
    <definedName name="LK">{"'Metretek HTML'!$A$7:$W$42"}</definedName>
    <definedName name="LOAD">#REF!</definedName>
    <definedName name="Loan_from_Affiliate">#REF!</definedName>
    <definedName name="lob">#REF!</definedName>
    <definedName name="lobcolumn">#REF!</definedName>
    <definedName name="LOLD">1</definedName>
    <definedName name="LOLD_Capital">11</definedName>
    <definedName name="LOLD_Expense">11</definedName>
    <definedName name="LOLD_Table">10</definedName>
    <definedName name="Long_Term_Assets_from_Risk_Mgt_Activities">#REF!</definedName>
    <definedName name="Long_Term_Capital_Leases">#REF!</definedName>
    <definedName name="Long_Term_Capitalization">#REF!</definedName>
    <definedName name="Long_Term_Debt">#REF!</definedName>
    <definedName name="Long_Term_Debt_Issuance">#REF!</definedName>
    <definedName name="Long_Term_Debt_Issuance_CPM">#REF!</definedName>
    <definedName name="Long_Term_Debt_Redemption">#REF!</definedName>
    <definedName name="Long_Term_Debt_Redemption_CPM">#REF!</definedName>
    <definedName name="Long_Term_Financing">#REF!</definedName>
    <definedName name="Long_Term_Liabilities">#REF!</definedName>
    <definedName name="Long_Term_Liability_from_Risk_Mgt_Activities">#REF!</definedName>
    <definedName name="Long_Term_Notes_Receivable">#REF!</definedName>
    <definedName name="LOOP_1">#REF!</definedName>
    <definedName name="LOOP_2">#REF!</definedName>
    <definedName name="LOOP_3">#REF!</definedName>
    <definedName name="LTD_incl._Curr._Cap._Lease_CPM">#REF!</definedName>
    <definedName name="LTR_A">#REF!</definedName>
    <definedName name="LTR_B">#REF!</definedName>
    <definedName name="LTR_C">#REF!</definedName>
    <definedName name="LTR_D">#REF!</definedName>
    <definedName name="LTR_E">#REF!</definedName>
    <definedName name="LTR_F">#REF!</definedName>
    <definedName name="LTR_G">#REF!</definedName>
    <definedName name="LTR_H">#REF!</definedName>
    <definedName name="LTR_I">#REF!</definedName>
    <definedName name="LTR_J">#REF!</definedName>
    <definedName name="LTR_K">#REF!</definedName>
    <definedName name="LYN">#REF!</definedName>
    <definedName name="MACRO_1">#REF!</definedName>
    <definedName name="MACRO_2">#REF!</definedName>
    <definedName name="MACROS">#REF!</definedName>
    <definedName name="MACRS">#REF!</definedName>
    <definedName name="Maintenance">0.15</definedName>
    <definedName name="Management_Task_Detail_not_Available">#REF!</definedName>
    <definedName name="map.v1">#REF!</definedName>
    <definedName name="MAR">#REF!</definedName>
    <definedName name="Margin">#REF!</definedName>
    <definedName name="mark">#REF!</definedName>
    <definedName name="master">#REF!</definedName>
    <definedName name="Master_File_Tax_Results">#REF!</definedName>
    <definedName name="masterfile">#REF!</definedName>
    <definedName name="Masterfl">#REF!</definedName>
    <definedName name="masterii">#REF!</definedName>
    <definedName name="Material___Supplies">#REF!</definedName>
    <definedName name="Materials___Supplies">#REF!</definedName>
    <definedName name="MATRIX">#REF!</definedName>
    <definedName name="max_grid">#REF!</definedName>
    <definedName name="MAY">#REF!</definedName>
    <definedName name="MCGC_Elims">#REF!</definedName>
    <definedName name="MCGC_Subsidiaries">#REF!</definedName>
    <definedName name="MCGC2003">#REF!</definedName>
    <definedName name="MCGC2004">#REF!</definedName>
    <definedName name="MCGC2005">#REF!</definedName>
    <definedName name="MCGC2006">#REF!</definedName>
    <definedName name="MCGC2007">#REF!</definedName>
    <definedName name="MCGC2008">#REF!</definedName>
    <definedName name="MCH_Consol_Grand_Total">#REF!</definedName>
    <definedName name="MCH_Corp___Elims">#REF!</definedName>
    <definedName name="MENU">#REF!</definedName>
    <definedName name="MichCon_Cons___Purch_Acct_Total">#REF!</definedName>
    <definedName name="MichCon_Consol_Total">#REF!</definedName>
    <definedName name="MichCon_Subs__Holdings___Elims">#REF!</definedName>
    <definedName name="MichCon_Utility">#REF!</definedName>
    <definedName name="MichCon_Utility_YR_2003">#REF!</definedName>
    <definedName name="MichCon_Utility_YR_2004">#REF!</definedName>
    <definedName name="MichCon_Utility_YR_2005">#REF!</definedName>
    <definedName name="MichCon_Utility_YR_2006">#REF!</definedName>
    <definedName name="MichCon_Utility_YR_2007">#REF!</definedName>
    <definedName name="MichCon_Utility_YR_2008">#REF!</definedName>
    <definedName name="MidstPA2003">#REF!</definedName>
    <definedName name="MidstPA2004">#REF!</definedName>
    <definedName name="MidstPA2005">#REF!</definedName>
    <definedName name="MidstPA2006">#REF!</definedName>
    <definedName name="MidstPA2007">#REF!</definedName>
    <definedName name="MidstPA2008">#REF!</definedName>
    <definedName name="Midstream_Purch_Acct">#REF!</definedName>
    <definedName name="MILESTONES_1">#REF!</definedName>
    <definedName name="MILESTONES_2">#REF!</definedName>
    <definedName name="Millennium_Pipeline">#REF!</definedName>
    <definedName name="million">1000000</definedName>
    <definedName name="Minimum_Pension_Liability">#REF!</definedName>
    <definedName name="Minority_Interest">#REF!</definedName>
    <definedName name="Minority_Interest_Contra">#REF!</definedName>
    <definedName name="Minority_Interest_CPM">#REF!</definedName>
    <definedName name="Misc_Working_Capital_Adjustment">#REF!</definedName>
    <definedName name="mode">#REF!</definedName>
    <definedName name="MONTH_02">#REF!</definedName>
    <definedName name="MONTH_03">#REF!</definedName>
    <definedName name="MONTH_04">#REF!</definedName>
    <definedName name="MONTH_05">#REF!</definedName>
    <definedName name="MONTH_06">#REF!</definedName>
    <definedName name="MONTH_07">#REF!</definedName>
    <definedName name="MONTH_08">#REF!</definedName>
    <definedName name="MONTH_09">#REF!</definedName>
    <definedName name="MONTH_1">#REF!</definedName>
    <definedName name="MONTH_10">#REF!</definedName>
    <definedName name="MONTH_11">#REF!</definedName>
    <definedName name="MONTH_12">#REF!</definedName>
    <definedName name="MONTH_2">#REF!</definedName>
    <definedName name="MONTH_3">#REF!</definedName>
    <definedName name="Mortgage_Bonds__Notes___Other">#REF!</definedName>
    <definedName name="MTC_Type">#REF!</definedName>
    <definedName name="NavPane">#REF!</definedName>
    <definedName name="Net_Cash_From__Used_for__Financing">#REF!</definedName>
    <definedName name="Net_Cash_From__Used_for__Investing">#REF!</definedName>
    <definedName name="Net_Cash_From__Used_for__Investing_CPM">#REF!</definedName>
    <definedName name="Net_Cash_From_Operating_Activities">#REF!</definedName>
    <definedName name="Net_Cash_from_Operations_CPM">#REF!</definedName>
    <definedName name="Net_Income__Loss">#REF!</definedName>
    <definedName name="Net_Income__Loss__per_Income_Statement">#REF!</definedName>
    <definedName name="Net_Income__Loss__per_Income_Statement_CPM">#REF!</definedName>
    <definedName name="NET_INCOME_BEFORE_TAXES_BY_BUSINESS_AREA">#REF!</definedName>
    <definedName name="Net_Income_CPM">#REF!</definedName>
    <definedName name="Net_Income_incl._Purchase_Accounting">#REF!</definedName>
    <definedName name="Net_Operating_Income_CPM">#REF!</definedName>
    <definedName name="Net_PP_E___Investments_CPM">#REF!</definedName>
    <definedName name="netcredit100">#REF!</definedName>
    <definedName name="netcredit101">#REF!</definedName>
    <definedName name="netcredit102">#REF!</definedName>
    <definedName name="netcredit103">#REF!</definedName>
    <definedName name="netcredit84">#REF!</definedName>
    <definedName name="netcredit85">#REF!</definedName>
    <definedName name="netcredit86">#REF!</definedName>
    <definedName name="netcredit87">#REF!</definedName>
    <definedName name="netcredit88">#REF!</definedName>
    <definedName name="netcredit89">#REF!</definedName>
    <definedName name="netcredit90">#REF!</definedName>
    <definedName name="netcredit91">#REF!</definedName>
    <definedName name="netcredit92">#REF!</definedName>
    <definedName name="netcredit93">#REF!</definedName>
    <definedName name="netcredit94">#REF!</definedName>
    <definedName name="netcredit95">#REF!</definedName>
    <definedName name="netcredit96">#REF!</definedName>
    <definedName name="netcredit97">#REF!</definedName>
    <definedName name="netcredit98">#REF!</definedName>
    <definedName name="netcredit99">#REF!</definedName>
    <definedName name="new" hidden="1">{#N/A,#N/A,FALSE,"O&amp;M by processes";#N/A,#N/A,FALSE,"Elec Act vs Bud";#N/A,#N/A,FALSE,"G&amp;A";#N/A,#N/A,FALSE,"BGS";#N/A,#N/A,FALSE,"Res Cost"}</definedName>
    <definedName name="New_Investments___Plant_Retirements">#REF!</definedName>
    <definedName name="NEW_YEAR">#REF!</definedName>
    <definedName name="NewHire">8500</definedName>
    <definedName name="NON_PROCESS_DETAIL">#REF!</definedName>
    <definedName name="NON_PROCESS_PRESENTATION_PAGE">#REF!</definedName>
    <definedName name="Non_Utility_Interest_Capitalized">#REF!</definedName>
    <definedName name="Non_Utility_Plant_Expenditures">#REF!</definedName>
    <definedName name="Non_Utility_Plant_Removal_Costs">#REF!</definedName>
    <definedName name="Non_Utility_Plant_Retirements__input">#REF!</definedName>
    <definedName name="NONONMAN">#REF!</definedName>
    <definedName name="NOPEOPLE">#REF!</definedName>
    <definedName name="Note__Use_____signage_for_capital_inputs">#REF!</definedName>
    <definedName name="Notes_Receivable">#REF!</definedName>
    <definedName name="Notes_Receivable___Current">#REF!</definedName>
    <definedName name="NOV">#REF!</definedName>
    <definedName name="NPPBC">#REF!</definedName>
    <definedName name="Nuclear_Decommissioning">#REF!</definedName>
    <definedName name="Nuclear_Decommissioning_Trust_Funds">#REF!</definedName>
    <definedName name="NUTIL">#REF!</definedName>
    <definedName name="NvsASD">"V2000-12-31"</definedName>
    <definedName name="NvsAutoDrillOk">"VN"</definedName>
    <definedName name="NvsElapsedTime">0.0000140046249725856</definedName>
    <definedName name="NvsEndTime">37081.606168287</definedName>
    <definedName name="NvsInstLang">"VENG"</definedName>
    <definedName name="NvsInstSpec">"%,LACT_LEDGER,SYTD,FBUSINESS_UNIT,TCONSOLID,NDECO_BUNDL,FACCOUNT,TACCT_SUMMARY,NAMRT_DF_DPR_DEF_RT_P"</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"%,XZF.ACCOUNT.PSDetail"</definedName>
    <definedName name="NvsPanelBusUnit">"V"</definedName>
    <definedName name="NvsPanelEffdt">"V1992-12-10"</definedName>
    <definedName name="NvsPanelSetid">"VNEWGN"</definedName>
    <definedName name="NvsReqBU">"VDECO"</definedName>
    <definedName name="NvsReqBUOnly">"VY"</definedName>
    <definedName name="NvsTransLed">"VN"</definedName>
    <definedName name="NvsTreeASD">"V1997-01-01"</definedName>
    <definedName name="NvsValTbl.ACCOUNT">"GL_ACCOUNT_TBL"</definedName>
    <definedName name="NvsValTbl.ACCOUNTING_PERIOD">"CAL_DETP_TBL"</definedName>
    <definedName name="NvsValTbl.BUSINESS_UNIT">"BUS_UNIT_TBL_GL"</definedName>
    <definedName name="NvsValTbl.CURRENCY_CD">"CURRENCY_CD_TBL"</definedName>
    <definedName name="NvsValTbl.DEPTID">"DEPARTMENT_TBL"</definedName>
    <definedName name="NvsValTbl.PROJECT_ID">"PROJECT_FS"</definedName>
    <definedName name="NYEAR_CONT">#REF!</definedName>
    <definedName name="O_M___Accounting_Adjustments">#REF!</definedName>
    <definedName name="O_M___Affiliate_Other">#REF!</definedName>
    <definedName name="O_M___External__include_payroll_tax">#REF!</definedName>
    <definedName name="O_M_Affiliate_CPM">#REF!</definedName>
    <definedName name="O_M_Alloc___Corp_Support___Merger_Int">#REF!</definedName>
    <definedName name="O_M_Alloc___Marketing___Cust_Service">#REF!</definedName>
    <definedName name="O_M_Subtotal_CPM">#REF!</definedName>
    <definedName name="OCT">#REF!</definedName>
    <definedName name="Oil___Gas_E_P">#REF!</definedName>
    <definedName name="ok">"46A77S0J3A6DMSOD9MQSK0ZYO"</definedName>
    <definedName name="OLDTOT">#REF!</definedName>
    <definedName name="one">1</definedName>
    <definedName name="Operating_Expenses_CPM">#REF!</definedName>
    <definedName name="Operating_Labor_in_Cost_of_Sales__Non_Reg">#REF!</definedName>
    <definedName name="Operating_Revenue_CPM">#REF!</definedName>
    <definedName name="Operation___Maintenance_CPM">#REF!</definedName>
    <definedName name="OPERATOR_ID">#REF!</definedName>
    <definedName name="Other_Accounts_Receivable">#REF!</definedName>
    <definedName name="Other_Adjustment">#REF!</definedName>
    <definedName name="OTHER_ASSETS">#REF!</definedName>
    <definedName name="Other_Assets_and_Liabilities_CPM">#REF!</definedName>
    <definedName name="Other_Comp._Income_CPM">#REF!</definedName>
    <definedName name="Other_Cost_of_Goods_Sold___Affiliate">#REF!</definedName>
    <definedName name="Other_Cost_of_Goods_Sold___External">#REF!</definedName>
    <definedName name="Other_Current_Asset">#REF!</definedName>
    <definedName name="Other_Current_Assets">#REF!</definedName>
    <definedName name="Other_Current_Liabilities">#REF!</definedName>
    <definedName name="Other_Deferred_Asset">#REF!</definedName>
    <definedName name="Other_Deferred_Assets">#REF!</definedName>
    <definedName name="Other_Deferred_Assets_CPM">#REF!</definedName>
    <definedName name="Other_Deferred_Liabilities">#REF!</definedName>
    <definedName name="Other_EG_Reg__excl_MichCon_Util">#REF!</definedName>
    <definedName name="Other_Growth_YR_2003">#REF!</definedName>
    <definedName name="Other_Growth_YR_2004">#REF!</definedName>
    <definedName name="Other_Growth_YR_2005">#REF!</definedName>
    <definedName name="Other_Growth_YR_2006">#REF!</definedName>
    <definedName name="Other_Growth_YR_2007">#REF!</definedName>
    <definedName name="Other_Growth_YR_2008">#REF!</definedName>
    <definedName name="Other_Income_Deductions_CPM">#REF!</definedName>
    <definedName name="Other_Investing_Activity">#REF!</definedName>
    <definedName name="Other_Investing_Activity_CPM">#REF!</definedName>
    <definedName name="Other_Investment">#REF!</definedName>
    <definedName name="Other_Investments">#REF!</definedName>
    <definedName name="OTHER_LIABILITIES">#REF!</definedName>
    <definedName name="Other_Liabilities_CPM">#REF!</definedName>
    <definedName name="Other_Misc__Income__Deduction">#REF!</definedName>
    <definedName name="Other_Misc__Income__Loss">#REF!</definedName>
    <definedName name="Other_OID_CPM">#REF!</definedName>
    <definedName name="Other_Operating_Expenses">#REF!</definedName>
    <definedName name="OTHER_PLANT_RELATED_ACTIVITY">#REF!</definedName>
    <definedName name="OTHER_REPORTED_ITEMS">#REF!</definedName>
    <definedName name="Other_Temporary_Differences_CPM">#REF!</definedName>
    <definedName name="Out_of_Balance_Condition">#REF!</definedName>
    <definedName name="OUT_OF_BALANCE_CONDITION___Account_Detail">#REF!</definedName>
    <definedName name="Over_Recovery_of_Supply_Costs">#REF!</definedName>
    <definedName name="p">#REF!</definedName>
    <definedName name="P_MACRO">#REF!</definedName>
    <definedName name="P2_Records">#REF!</definedName>
    <definedName name="PAGE">#REF!</definedName>
    <definedName name="PAGE_1">#REF!</definedName>
    <definedName name="PAGE1">#REF!</definedName>
    <definedName name="PAGE2">#REF!</definedName>
    <definedName name="PAGE20">#REF!</definedName>
    <definedName name="PAGE21">#REF!</definedName>
    <definedName name="PAGE3">#REF!</definedName>
    <definedName name="PAGE4">#REF!</definedName>
    <definedName name="PAGE5">#REF!</definedName>
    <definedName name="PAGE6">#REF!</definedName>
    <definedName name="PAGE7">#REF!</definedName>
    <definedName name="PAGE8">#REF!</definedName>
    <definedName name="PAYROLL">#REF!</definedName>
    <definedName name="PED">#REF!</definedName>
    <definedName name="PEOPLE">#REF!</definedName>
    <definedName name="PER">#REF!</definedName>
    <definedName name="Permanent_Differences_CPM">#REF!</definedName>
    <definedName name="PG3A">#REF!</definedName>
    <definedName name="PGAUG">#REF!</definedName>
    <definedName name="PGPSA">#REF!</definedName>
    <definedName name="PHASE_HELP">#REF!</definedName>
    <definedName name="Pipe___Proc_Growth_YR_2003">#REF!</definedName>
    <definedName name="Pipe___Proc_Growth_YR_2004">#REF!</definedName>
    <definedName name="Pipe___Proc_Growth_YR_2005">#REF!</definedName>
    <definedName name="Pipe___Proc_Growth_YR_2006">#REF!</definedName>
    <definedName name="Pipe___Proc_Growth_YR_2007">#REF!</definedName>
    <definedName name="Pipe___Proc_Growth_YR_2008">#REF!</definedName>
    <definedName name="Pipe2003">#REF!</definedName>
    <definedName name="Pipe2004">#REF!</definedName>
    <definedName name="Pipe2005">#REF!</definedName>
    <definedName name="Pipe2006">#REF!</definedName>
    <definedName name="Pipe2007">#REF!</definedName>
    <definedName name="Pipe2008">#REF!</definedName>
    <definedName name="Pipeline___Processing_Group">#REF!</definedName>
    <definedName name="Pipeline_Eliminations">#REF!</definedName>
    <definedName name="Pipeline_Parent">#REF!</definedName>
    <definedName name="pla">#REF!</definedName>
    <definedName name="PLACE_HOLD">#REF!</definedName>
    <definedName name="Plant___Equipment_Expenditures">#REF!</definedName>
    <definedName name="Portland_Pipeline">#REF!</definedName>
    <definedName name="PP_E_Book_Gain__Loss">#REF!</definedName>
    <definedName name="PP_E_Sold_Book_Basis">#REF!</definedName>
    <definedName name="PP_E_Sold_Gross_Proceeds">#REF!</definedName>
    <definedName name="PP_E_Sold_Tax_Basis">#REF!</definedName>
    <definedName name="PP_E_Tax_Gain__Loss">#REF!</definedName>
    <definedName name="PRDSUM">#REF!</definedName>
    <definedName name="Preferred__QUIDS___Convertibles">#REF!</definedName>
    <definedName name="Preferred_Debt___Convertible_Equity">#REF!</definedName>
    <definedName name="Preferred_Dividends_Payable">#REF!</definedName>
    <definedName name="Preferred_Equity">#REF!</definedName>
    <definedName name="Preferred_Expense">#REF!</definedName>
    <definedName name="Preferred_Expense_CPM">#REF!</definedName>
    <definedName name="Preferred_Financing_CPM">#REF!</definedName>
    <definedName name="Preferred_Securities">#REF!</definedName>
    <definedName name="Preferred_Securities_CPM">#REF!</definedName>
    <definedName name="Prepaid_Pension_Assets">#REF!</definedName>
    <definedName name="Prepaid_Pensions">#REF!</definedName>
    <definedName name="Prepaid_Property_Taxes">#REF!</definedName>
    <definedName name="presentation">#REF!</definedName>
    <definedName name="PRESENTATION_PG_1">#REF!</definedName>
    <definedName name="Pretax_Book__Gain__Loss_CPM">#REF!</definedName>
    <definedName name="Pretax_Income_CPM">#REF!</definedName>
    <definedName name="PRINT">#REF!</definedName>
    <definedName name="Print.selection.print" localSheetId="8">#REF!</definedName>
    <definedName name="Print.selection.print">#REF!</definedName>
    <definedName name="PRINT_1">#REF!</definedName>
    <definedName name="PRINT_2">#REF!</definedName>
    <definedName name="PRINT_3">#REF!</definedName>
    <definedName name="_xlnm.Print_Area" localSheetId="2">'1B - ADIT Amortization'!$A$1:$S$203</definedName>
    <definedName name="_xlnm.Print_Area" localSheetId="4">'2 - Other Tax '!$A$1:$I$59</definedName>
    <definedName name="_xlnm.Print_Area" localSheetId="5">'3 - Revenue Credits'!$A$1:$D$43</definedName>
    <definedName name="_xlnm.Print_Area" localSheetId="8">'5a Affiliate Allocations'!$A$1:$M$169</definedName>
    <definedName name="_xlnm.Print_Area" localSheetId="0">'ATT H-1A'!$A$1:$H$344</definedName>
    <definedName name="_xlnm.Print_Area">#REF!</definedName>
    <definedName name="Print_Area_1">#REF!</definedName>
    <definedName name="Print_Area_MI">#REF!</definedName>
    <definedName name="Print_Area2">#REF!</definedName>
    <definedName name="PRINT_BUDGET">#REF!</definedName>
    <definedName name="PRINT_SET_UP">#REF!</definedName>
    <definedName name="_xlnm.Print_Titles" localSheetId="2">'1B - ADIT Amortization'!$1:$4</definedName>
    <definedName name="_xlnm.Print_Titles" localSheetId="7">'5 - Cost Support 1'!$1:$3</definedName>
    <definedName name="_xlnm.Print_Titles" localSheetId="0">'ATT H-1A'!$A:$G</definedName>
    <definedName name="PRINT2">#REF!</definedName>
    <definedName name="printarea">#REF!</definedName>
    <definedName name="printyearfrom">#REF!</definedName>
    <definedName name="printyearto">#REF!</definedName>
    <definedName name="Prior_Plan_Results">#REF!</definedName>
    <definedName name="Prior_Plan_Results_Year_2">#REF!</definedName>
    <definedName name="Prior_Plan_Results_Year_3">#REF!</definedName>
    <definedName name="Prior_Plan_Sensitivity">#REF!</definedName>
    <definedName name="Prior_Plan_Sensitivity_Year_2">#REF!</definedName>
    <definedName name="Prior_Plan_Sensitivity_Year_3">#REF!</definedName>
    <definedName name="Proc2003">#REF!</definedName>
    <definedName name="Proc2004">#REF!</definedName>
    <definedName name="Proc2005">#REF!</definedName>
    <definedName name="Proc2006">#REF!</definedName>
    <definedName name="Proc2007">#REF!</definedName>
    <definedName name="Proc2008">#REF!</definedName>
    <definedName name="Proceeds_from_Sale_of_Assets">#REF!</definedName>
    <definedName name="Proceeds_from_Sale_of_Assets_CPM">#REF!</definedName>
    <definedName name="process">#REF!</definedName>
    <definedName name="processcolumn">#REF!</definedName>
    <definedName name="Processing_Plants">#REF!</definedName>
    <definedName name="PROPERTY">#REF!</definedName>
    <definedName name="Property___Equipment">#REF!</definedName>
    <definedName name="Property___Other_Tax_CPM">#REF!</definedName>
    <definedName name="Property__Plant___Equipment">#REF!</definedName>
    <definedName name="Property__Plant___Equipment___Net">#REF!</definedName>
    <definedName name="Property_and_Equipment">#REF!</definedName>
    <definedName name="Property_and_Equipment_Total">#REF!</definedName>
    <definedName name="Property_Taxes_Assessed_to_Future_Periods">#REF!</definedName>
    <definedName name="Property_Under_Capital_Leases">#REF!</definedName>
    <definedName name="PRT_COMPARE">#REF!</definedName>
    <definedName name="PRT_GR">#REF!</definedName>
    <definedName name="PRT_GRAPH_RTN">#REF!</definedName>
    <definedName name="PRT_GRAPHS">#REF!</definedName>
    <definedName name="PRT_GRAPHS?">#REF!</definedName>
    <definedName name="PRT_GRPH_1">#REF!</definedName>
    <definedName name="PRT_GRPH_10">#REF!</definedName>
    <definedName name="PRT_GRPH_11">#REF!</definedName>
    <definedName name="PRT_GRPH_12">#REF!</definedName>
    <definedName name="PRT_GRPH_2">#REF!</definedName>
    <definedName name="PRT_GRPH_3">#REF!</definedName>
    <definedName name="PRT_GRPH_4">#REF!</definedName>
    <definedName name="PRT_GRPH_5">#REF!</definedName>
    <definedName name="PRT_GRPH_6">#REF!</definedName>
    <definedName name="PRT_GRPH_7">#REF!</definedName>
    <definedName name="PRT_GRPH_8">#REF!</definedName>
    <definedName name="PRT_GRPH_9">#REF!</definedName>
    <definedName name="PRT_MODEL">#REF!</definedName>
    <definedName name="PRT_QRES">#REF!</definedName>
    <definedName name="PRT_REPORT_RTN">#REF!</definedName>
    <definedName name="PRT_REPORTS">#REF!</definedName>
    <definedName name="PRT_REPORTS?">#REF!</definedName>
    <definedName name="PRT_RESET">#REF!</definedName>
    <definedName name="PTXDATE">#REF!</definedName>
    <definedName name="Purchase_Accounting_Reclass">#REF!</definedName>
    <definedName name="QRE_HELP">#REF!</definedName>
    <definedName name="QRE_MARGINS">#REF!</definedName>
    <definedName name="qryNVPWR2002">#REF!</definedName>
    <definedName name="qrySPPCO2002">#REF!</definedName>
    <definedName name="qryTab7_5">#REF!</definedName>
    <definedName name="Quarterly_Interest_Bearing_Debt__QUIDS">#REF!</definedName>
    <definedName name="Quarterly_Interest_Bearing_Debt__QUIDS__CPM">#REF!</definedName>
    <definedName name="qw">{"'Metretek HTML'!$A$7:$W$42"}</definedName>
    <definedName name="RANGE">#REF!</definedName>
    <definedName name="Rate_Reduction_Factor">#REF!</definedName>
    <definedName name="Rate_Relief">#REF!</definedName>
    <definedName name="Rate_Relief_CPM">#REF!</definedName>
    <definedName name="rate100">#REF!</definedName>
    <definedName name="rate101">#REF!</definedName>
    <definedName name="rate102">#REF!</definedName>
    <definedName name="rate103">#REF!</definedName>
    <definedName name="rate99">#REF!</definedName>
    <definedName name="RawData">#REF!</definedName>
    <definedName name="RECON">#REF!</definedName>
    <definedName name="RECONCILIATION">#REF!</definedName>
    <definedName name="Regulatory_Assets">#REF!</definedName>
    <definedName name="Regulatory_Assets_CPM">#REF!</definedName>
    <definedName name="Regulatory_Liabilities">#REF!</definedName>
    <definedName name="Regulatory_Liabilities_CPM">#REF!</definedName>
    <definedName name="Removal_Costs">#REF!</definedName>
    <definedName name="REMOVAL1">#REF!</definedName>
    <definedName name="REPORT_BU">#REF!</definedName>
    <definedName name="REPORT_NAME">#REF!</definedName>
    <definedName name="REPORT_SELECT">#REF!</definedName>
    <definedName name="REPORT_TABLE">#REF!</definedName>
    <definedName name="REPORT_TITLE">#REF!</definedName>
    <definedName name="REQUEST_BU">#REF!</definedName>
    <definedName name="REQUEST_BU_DESC">#REF!</definedName>
    <definedName name="Required_Supplemental_Data">#REF!</definedName>
    <definedName name="RESALE_CUSTOMERS">#REF!</definedName>
    <definedName name="RESALE_LINES">#REF!</definedName>
    <definedName name="RESERVE">#REF!</definedName>
    <definedName name="RESET">#REF!</definedName>
    <definedName name="RESET_SENS_FACT">#REF!</definedName>
    <definedName name="Restricted_Cash">#REF!</definedName>
    <definedName name="Restricted_Cash_Account">#REF!</definedName>
    <definedName name="Results">#REF!</definedName>
    <definedName name="Retained_Earnings">#REF!</definedName>
    <definedName name="RETIRE">#REF!</definedName>
    <definedName name="RETURN">#REF!</definedName>
    <definedName name="Return_on_Average_Equity">#REF!</definedName>
    <definedName name="Return_on_Average_Invested_Capital">#REF!</definedName>
    <definedName name="Return_on_Investment___Asset_Sales">#REF!</definedName>
    <definedName name="Revenue">#REF!</definedName>
    <definedName name="Revenue___Affiliate">#REF!</definedName>
    <definedName name="Revenue___External">#REF!</definedName>
    <definedName name="Revenue___Other">#REF!</definedName>
    <definedName name="Revenue_CPM">#REF!</definedName>
    <definedName name="Revenues">#REF!</definedName>
    <definedName name="RID">#REF!</definedName>
    <definedName name="RPT_B">#REF!</definedName>
    <definedName name="RPT_G">#REF!</definedName>
    <definedName name="RPTX">#REF!</definedName>
    <definedName name="rrrr" hidden="1">{#N/A,#N/A,FALSE,"O&amp;M by processes";#N/A,#N/A,FALSE,"Elec Act vs Bud";#N/A,#N/A,FALSE,"G&amp;A";#N/A,#N/A,FALSE,"BGS";#N/A,#N/A,FALSE,"Res Cost"}</definedName>
    <definedName name="RSUM">#REF!</definedName>
    <definedName name="RTT">#REF!</definedName>
    <definedName name="RunDateTime">#REF!</definedName>
    <definedName name="SAPBEXdnldView">"467GDHUY063FE1Q3S2Y9KSMQ8"</definedName>
    <definedName name="SAPBEXdnldView_1">"467GDHUY063FE1Q3S2Y9KSMQ8"</definedName>
    <definedName name="SAPBEXhrIndnt">"Wide"</definedName>
    <definedName name="SAPBEXrevision">1</definedName>
    <definedName name="SAPBEXsysID">"BWP"</definedName>
    <definedName name="SAPBEXwbID">"4AO3M5394FE1TJAHPAPP5YWL5"</definedName>
    <definedName name="SAPsysID">"708C5W7SBKP804JT78WJ0JNKI"</definedName>
    <definedName name="SAPwbID">"ARS"</definedName>
    <definedName name="SBU_SHEET_HELP">#REF!</definedName>
    <definedName name="SCD">#REF!</definedName>
    <definedName name="SCN">#REF!</definedName>
    <definedName name="Section_29_Tax_Credits">#REF!</definedName>
    <definedName name="sectionNames">#REF!</definedName>
    <definedName name="Securitization_Bonds">#REF!</definedName>
    <definedName name="Securitized_Bonds">#REF!</definedName>
    <definedName name="Securitized_Bonds_CPM">#REF!</definedName>
    <definedName name="Securitized_Regulatory_Assets">#REF!</definedName>
    <definedName name="SENS_DATA_RTN">#REF!</definedName>
    <definedName name="SENS_MESSAGE">#REF!</definedName>
    <definedName name="SEPT">#REF!</definedName>
    <definedName name="SFC">#REF!</definedName>
    <definedName name="SFD">#REF!</definedName>
    <definedName name="SFV">#REF!</definedName>
    <definedName name="Sheet1NvsInstanceHook">Collapse_Columns</definedName>
    <definedName name="shiva" hidden="1">{#N/A,#N/A,FALSE,"O&amp;M by processes";#N/A,#N/A,FALSE,"Elec Act vs Bud";#N/A,#N/A,FALSE,"G&amp;A";#N/A,#N/A,FALSE,"BGS";#N/A,#N/A,FALSE,"Res Cost"}</definedName>
    <definedName name="Short_Term_Borrowings">#REF!</definedName>
    <definedName name="Short_Term_Debt">#REF!</definedName>
    <definedName name="sixthyear">#REF!</definedName>
    <definedName name="So._Missouri">#REF!</definedName>
    <definedName name="solver_adj" localSheetId="0" hidden="1">'ATT H-1A'!#REF!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'ATT H-1A'!#REF!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SoMo2003">#REF!</definedName>
    <definedName name="SoMo2004">#REF!</definedName>
    <definedName name="SoMo2005">#REF!</definedName>
    <definedName name="SoMo2006">#REF!</definedName>
    <definedName name="SoMo2007">#REF!</definedName>
    <definedName name="SoMo2008">#REF!</definedName>
    <definedName name="SOSMIGR">#REF!</definedName>
    <definedName name="SOSMIGRDETAIL">#REF!</definedName>
    <definedName name="sr00">#REF!</definedName>
    <definedName name="sradj00">#REF!</definedName>
    <definedName name="sradj01">#REF!</definedName>
    <definedName name="sradj02">#REF!</definedName>
    <definedName name="sradj03">#REF!</definedName>
    <definedName name="sradj90">#REF!</definedName>
    <definedName name="sradj91">#REF!</definedName>
    <definedName name="sradj92">#REF!</definedName>
    <definedName name="sradj93">#REF!</definedName>
    <definedName name="sradj94">#REF!</definedName>
    <definedName name="sradj95">#REF!</definedName>
    <definedName name="sradj96">#REF!</definedName>
    <definedName name="sradj97">#REF!</definedName>
    <definedName name="sradj98">#REF!</definedName>
    <definedName name="sradj99">#REF!</definedName>
    <definedName name="ssssssssss">{"'Metretek HTML'!$A$7:$W$42"}</definedName>
    <definedName name="ST">#REF!</definedName>
    <definedName name="start00">#REF!</definedName>
    <definedName name="start01">#REF!</definedName>
    <definedName name="start02">#REF!</definedName>
    <definedName name="start03">#REF!</definedName>
    <definedName name="start1">#REF!</definedName>
    <definedName name="start99">#REF!</definedName>
    <definedName name="StateDef">#REF!</definedName>
    <definedName name="stats">#REF!</definedName>
    <definedName name="statsrevised" hidden="1">{#N/A,#N/A,FALSE,"O&amp;M by processes";#N/A,#N/A,FALSE,"Elec Act vs Bud";#N/A,#N/A,FALSE,"G&amp;A";#N/A,#N/A,FALSE,"BGS";#N/A,#N/A,FALSE,"Res Cost"}</definedName>
    <definedName name="STnabri">#REF!</definedName>
    <definedName name="Stor2003">#REF!</definedName>
    <definedName name="Stor2004">#REF!</definedName>
    <definedName name="Stor2005">#REF!</definedName>
    <definedName name="Stor2006">#REF!</definedName>
    <definedName name="Stor2007">#REF!</definedName>
    <definedName name="Stor2008">#REF!</definedName>
    <definedName name="Storage_Growth_YR_2003">#REF!</definedName>
    <definedName name="Storage_Growth_YR_2004">#REF!</definedName>
    <definedName name="Storage_Growth_YR_2005">#REF!</definedName>
    <definedName name="Storage_Growth_YR_2006">#REF!</definedName>
    <definedName name="Storage_Growth_YR_2007">#REF!</definedName>
    <definedName name="Storage_Growth_YR_2008">#REF!</definedName>
    <definedName name="STsai">#REF!</definedName>
    <definedName name="STscorp">#REF!</definedName>
    <definedName name="STseeds">#REF!</definedName>
    <definedName name="STsfc">#REF!</definedName>
    <definedName name="STtmri">#REF!</definedName>
    <definedName name="STzap">#REF!</definedName>
    <definedName name="Sub_Total_Current_Debt">#REF!</definedName>
    <definedName name="Sub_Total_Current_Liabilities_excl_Debt">#REF!</definedName>
    <definedName name="Subtotal">#REF!</definedName>
    <definedName name="Subtotal_Capital_Investments">#REF!</definedName>
    <definedName name="Subtotal_Common_Equity_excl_OCI">#REF!</definedName>
    <definedName name="Subtotal_Current_Debt">#REF!</definedName>
    <definedName name="Subtotal_Current_Liabilities_excl._Debt">#REF!</definedName>
    <definedName name="Subtotal_Debt">#REF!</definedName>
    <definedName name="Subtotal_Energy_Res_Consol">#REF!</definedName>
    <definedName name="Subtotal_Equity">#REF!</definedName>
    <definedName name="Subtotal_Funds_from_Operations">#REF!</definedName>
    <definedName name="Subtotal_Funds_from_Operations_CPM">#REF!</definedName>
    <definedName name="Subtotal_Inventories">#REF!</definedName>
    <definedName name="Subtotal_Working_Capital_Changes_from_B_S">#REF!</definedName>
    <definedName name="Subtotal_Working_Capital_CPM">#REF!</definedName>
    <definedName name="SUMM_1">#REF!</definedName>
    <definedName name="SUMM_10">#REF!</definedName>
    <definedName name="SUMM_11">#REF!</definedName>
    <definedName name="SUMM_12">#REF!</definedName>
    <definedName name="SUMM_2">#REF!</definedName>
    <definedName name="SUMM_3">#REF!</definedName>
    <definedName name="SUMM_4">#REF!</definedName>
    <definedName name="SUMM_5">#REF!</definedName>
    <definedName name="SUMM_6">#REF!</definedName>
    <definedName name="SUMM_7">#REF!</definedName>
    <definedName name="SUMM_8">#REF!</definedName>
    <definedName name="SUMM_9">#REF!</definedName>
    <definedName name="summary">#REF!</definedName>
    <definedName name="SUMMARYOFBOOKINCOME">#REF!</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SUT">#REF!</definedName>
    <definedName name="Syndeco_Realty">#REF!</definedName>
    <definedName name="Synfuel_Gain__Loss__CPM">#REF!</definedName>
    <definedName name="TABLE">#REF!</definedName>
    <definedName name="TABLE_A">#REF!</definedName>
    <definedName name="TABLE_A2">#REF!</definedName>
    <definedName name="TABLE_B">#REF!</definedName>
    <definedName name="Tax_Credits_CPM">#REF!</definedName>
    <definedName name="Tax_Rate">#REF!</definedName>
    <definedName name="Taxes" localSheetId="1">0.085</definedName>
    <definedName name="TAXES">#REF!</definedName>
    <definedName name="TAXREMOV">#REF!</definedName>
    <definedName name="TBL1_3">#REF!</definedName>
    <definedName name="TBL13_5">#REF!</definedName>
    <definedName name="TBL5_7">#REF!</definedName>
    <definedName name="TBL9_11">#REF!</definedName>
    <definedName name="tblActivity_Key">#REF!</definedName>
    <definedName name="tblAssetBldg">#REF!</definedName>
    <definedName name="tblAssetBldgii">#REF!</definedName>
    <definedName name="TEFA">#REF!</definedName>
    <definedName name="Temp_Investment___Affiliate">#REF!</definedName>
    <definedName name="test">{"'Metretek HTML'!$A$7:$W$42"}</definedName>
    <definedName name="TEST0">#REF!</definedName>
    <definedName name="TEST1">#REF!</definedName>
    <definedName name="TEST2">#REF!</definedName>
    <definedName name="TEST3">#REF!</definedName>
    <definedName name="TESTKEYS">#REF!</definedName>
    <definedName name="TESTVKEY">#REF!</definedName>
    <definedName name="TEXT">{"'Metretek HTML'!$A$7:$W$42"}</definedName>
    <definedName name="thousand">1000</definedName>
    <definedName name="TITLES">#REF!</definedName>
    <definedName name="TMRI">#REF!</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ppage">#REF!</definedName>
    <definedName name="TOT">#REF!</definedName>
    <definedName name="total">#REF!</definedName>
    <definedName name="Total_Assets">#REF!</definedName>
    <definedName name="Total_Assets_CPM">#REF!</definedName>
    <definedName name="Total_Capitalization">#REF!</definedName>
    <definedName name="Total_Capitalization_CPM">#REF!</definedName>
    <definedName name="Total_Current_Assets">#REF!</definedName>
    <definedName name="Total_Current_Liabilities">#REF!</definedName>
    <definedName name="TOTAL_CUSTOMERS">#REF!</definedName>
    <definedName name="Total_Deferred_Liabilities">#REF!</definedName>
    <definedName name="Total_Income_Taxes">#REF!</definedName>
    <definedName name="Total_Infusion__Dividend__per_Cash_Flow">#REF!</definedName>
    <definedName name="Total_Interest_Expense_and_Other">#REF!</definedName>
    <definedName name="Total_Investments">#REF!</definedName>
    <definedName name="Total_Liabilities___Shareholder_s_Equity">#REF!</definedName>
    <definedName name="Total_Liabilities_and_Equity">#REF!</definedName>
    <definedName name="Total_Liabilities_and_Equity_CPM">#REF!</definedName>
    <definedName name="Total_Liabilities_CPM">#REF!</definedName>
    <definedName name="TOTAL_LINES">#REF!</definedName>
    <definedName name="Total_Long_Term_Capitalization">#REF!</definedName>
    <definedName name="Total_Long_Term_Debt">#REF!</definedName>
    <definedName name="Total_Long_Term_Liabilities">#REF!</definedName>
    <definedName name="Total_LT___ST_Debt_CPM">#REF!</definedName>
    <definedName name="Total_LT_and_ST_Debt_incl._Current_and_Interco.">#REF!</definedName>
    <definedName name="Total_Non_Utility_Expenditures">#REF!</definedName>
    <definedName name="Total_Operating_Revenues">#REF!</definedName>
    <definedName name="Total_Other_Assets">#REF!</definedName>
    <definedName name="Total_Property_and_Equipment__net">#REF!</definedName>
    <definedName name="Total_Shareholder_s_Equity">#REF!</definedName>
    <definedName name="Total_Utility_Expenditures">#REF!</definedName>
    <definedName name="Total_Utility_Plant_Direct">#REF!</definedName>
    <definedName name="total100">#REF!</definedName>
    <definedName name="total101">#REF!</definedName>
    <definedName name="total102">#REF!</definedName>
    <definedName name="total103">#REF!</definedName>
    <definedName name="total99">#REF!</definedName>
    <definedName name="TotalAssets">#REF!</definedName>
    <definedName name="TotalCapitalization">#REF!</definedName>
    <definedName name="TotalCapLiab">#REF!</definedName>
    <definedName name="TotalCurrentAssets">#REF!</definedName>
    <definedName name="TotalCurrentLiabilities">#REF!</definedName>
    <definedName name="TotalDeferredCredits">#REF!</definedName>
    <definedName name="TotalDeferredDebits">#REF!</definedName>
    <definedName name="TotalLiabilities">#REF!</definedName>
    <definedName name="TotalStockholdersEquity">#REF!</definedName>
    <definedName name="TP_Footer_Path">"S:\04291\05ret\othsys\team\disclosure\"</definedName>
    <definedName name="TP_Footer_User">"Amy Conoscenti"</definedName>
    <definedName name="TP_Footer_Version">"v3.00"</definedName>
    <definedName name="Trading___Mkting_Growth_YR_2003">#REF!</definedName>
    <definedName name="Trading___Mkting_Growth_YR_2004">#REF!</definedName>
    <definedName name="Trading___Mkting_Growth_YR_2005">#REF!</definedName>
    <definedName name="Trading___Mkting_Growth_YR_2006">#REF!</definedName>
    <definedName name="Trading___Mkting_Growth_YR_2007">#REF!</definedName>
    <definedName name="Trading___Mkting_Growth_YR_2008">#REF!</definedName>
    <definedName name="trandis">#REF!</definedName>
    <definedName name="trandiscolumn">#REF!</definedName>
    <definedName name="TRWP_43">#REF!</definedName>
    <definedName name="TRWP16">#REF!</definedName>
    <definedName name="tsgsf">"467GDHUY063FE1Q3S2Y9KSMQ8"</definedName>
    <definedName name="UE_IL_EZ_parcels">#REF!</definedName>
    <definedName name="Unamortized_Investment_Tax_Credit">#REF!</definedName>
    <definedName name="Uncollectible">#REF!</definedName>
    <definedName name="Underrecovery_of_Supply_Costs">#REF!</definedName>
    <definedName name="Units">#REF!</definedName>
    <definedName name="UTIL">#REF!</definedName>
    <definedName name="Utility_Plant_Expenditures">#REF!</definedName>
    <definedName name="Utility_Plant_Retirements__input">#REF!</definedName>
    <definedName name="UTILRANGE">#REF!</definedName>
    <definedName name="Vector_Pipeline">#REF!</definedName>
    <definedName name="we">{"'Metretek HTML'!$A$7:$W$42"}</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ILM">#REF!</definedName>
    <definedName name="Work_Performed_report">#REF!</definedName>
    <definedName name="Working_Capital_Changes">#REF!</definedName>
    <definedName name="Working_Capital_CPM">#REF!</definedName>
    <definedName name="WORKSHEET">#REF!</definedName>
    <definedName name="WORKSHEET2">#REF!</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a">{"'Metretek HTML'!$A$7:$W$42"}</definedName>
    <definedName name="xls">{"'Metretek HTML'!$A$7:$W$42"}</definedName>
    <definedName name="XO">{"'Metretek HTML'!$A$7:$W$42"}</definedName>
    <definedName name="xs">{"'Metretek HTML'!$A$7:$W$42"}</definedName>
    <definedName name="xx">{"'Metretek HTML'!$A$7:$W$42"}</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xxxxxxx">{"'Metretek HTML'!$A$7:$W$42"}</definedName>
    <definedName name="XXXXXXXXXXXXXX">{"'Metretek HTML'!$A$7:$W$42"}</definedName>
    <definedName name="xy">{"'Metretek HTML'!$A$7:$W$42"}</definedName>
    <definedName name="XZ">{"'Metretek HTML'!$A$7:$W$42"}</definedName>
    <definedName name="Yates_Center_E_P">#REF!</definedName>
    <definedName name="year" localSheetId="1">{"'Metretek HTML'!$A$7:$W$42"}</definedName>
    <definedName name="Year">#REF!</definedName>
    <definedName name="Year_2001">#REF!</definedName>
    <definedName name="Year_2002">#REF!</definedName>
    <definedName name="Year_2003">#REF!</definedName>
    <definedName name="Year_2004">#REF!</definedName>
    <definedName name="Year_2005">#REF!</definedName>
    <definedName name="Year_2006">#REF!</definedName>
    <definedName name="Year_2007">#REF!</definedName>
    <definedName name="YEDATE">#REF!</definedName>
    <definedName name="ytd">#REF!</definedName>
    <definedName name="yy">{"'Metretek HTML'!$A$7:$W$42"}</definedName>
    <definedName name="Z_16DB5A78_C639_4ECB_80E4_51FAC46025D9_.wvu.PrintArea" localSheetId="4" hidden="1">'2 - Other Tax '!$A$1:$I$57</definedName>
    <definedName name="Z_16DB5A78_C639_4ECB_80E4_51FAC46025D9_.wvu.PrintArea" localSheetId="7" hidden="1">'5 - Cost Support 1'!$A$1:$Q$170</definedName>
    <definedName name="Z_16DB5A78_C639_4ECB_80E4_51FAC46025D9_.wvu.PrintArea" localSheetId="0" hidden="1">'ATT H-1A'!$A$1:$H$347</definedName>
    <definedName name="Z_16DB5A78_C639_4ECB_80E4_51FAC46025D9_.wvu.PrintTitles" localSheetId="7" hidden="1">'5 - Cost Support 1'!$1:$3</definedName>
    <definedName name="Z_16DB5A78_C639_4ECB_80E4_51FAC46025D9_.wvu.PrintTitles" localSheetId="0" hidden="1">'ATT H-1A'!$A:$G</definedName>
    <definedName name="Z_253E2A63_7F54_436E_9A6A_CE7AFBB6B9A8_.wvu.PrintArea" localSheetId="4" hidden="1">'2 - Other Tax '!$A$1:$I$57</definedName>
    <definedName name="Z_253E2A63_7F54_436E_9A6A_CE7AFBB6B9A8_.wvu.PrintArea" localSheetId="7" hidden="1">'5 - Cost Support 1'!$A$1:$Q$170</definedName>
    <definedName name="Z_253E2A63_7F54_436E_9A6A_CE7AFBB6B9A8_.wvu.PrintArea" localSheetId="0" hidden="1">'ATT H-1A'!$A$1:$H$347</definedName>
    <definedName name="Z_253E2A63_7F54_436E_9A6A_CE7AFBB6B9A8_.wvu.PrintTitles" localSheetId="7" hidden="1">'5 - Cost Support 1'!$1:$3</definedName>
    <definedName name="Z_253E2A63_7F54_436E_9A6A_CE7AFBB6B9A8_.wvu.PrintTitles" localSheetId="0" hidden="1">'ATT H-1A'!$A:$G</definedName>
    <definedName name="Z_253E2A63_7F54_436E_9A6A_CE7AFBB6B9A8_.wvu.Rows" localSheetId="6" hidden="1">'4 - 100 Basis Pt ROE'!$21:$21</definedName>
    <definedName name="Z_253E2A63_7F54_436E_9A6A_CE7AFBB6B9A8_.wvu.Rows" localSheetId="7" hidden="1">'5 - Cost Support 1'!$28:$29</definedName>
    <definedName name="Z_28948E05_8F34_4F1E_96FB_A80A6A844600_.wvu.Cols" localSheetId="10" hidden="1">'7 - Cap Add WS'!$U:$AB</definedName>
    <definedName name="Z_28948E05_8F34_4F1E_96FB_A80A6A844600_.wvu.PrintTitles" localSheetId="10" hidden="1">'7 - Cap Add WS'!$C:$D</definedName>
    <definedName name="Z_623CAC5F_951F_44AA_9AF9_EE999A8FEBA6_.wvu.PrintArea" localSheetId="7" hidden="1">'5 - Cost Support 1'!$A$1:$Q$170</definedName>
    <definedName name="Z_623CAC5F_951F_44AA_9AF9_EE999A8FEBA6_.wvu.PrintArea" localSheetId="0" hidden="1">'ATT H-1A'!$A$1:$H$347</definedName>
    <definedName name="Z_623CAC5F_951F_44AA_9AF9_EE999A8FEBA6_.wvu.PrintTitles" localSheetId="7" hidden="1">'5 - Cost Support 1'!$1:$3</definedName>
    <definedName name="Z_623CAC5F_951F_44AA_9AF9_EE999A8FEBA6_.wvu.PrintTitles" localSheetId="0" hidden="1">'ATT H-1A'!$A:$G</definedName>
    <definedName name="Z_623CAC5F_951F_44AA_9AF9_EE999A8FEBA6_.wvu.Rows" localSheetId="6" hidden="1">'4 - 100 Basis Pt ROE'!$21:$21,'4 - 100 Basis Pt ROE'!#REF!</definedName>
    <definedName name="Z_623CAC5F_951F_44AA_9AF9_EE999A8FEBA6_.wvu.Rows" localSheetId="7" hidden="1">'5 - Cost Support 1'!$28:$29</definedName>
    <definedName name="Z_623CAC5F_951F_44AA_9AF9_EE999A8FEBA6_.wvu.Rows" localSheetId="0" hidden="1">'ATT H-1A'!#REF!</definedName>
    <definedName name="Z_63011E91_4609_4523_98FE_FD252E915668_.wvu.Cols" localSheetId="10" hidden="1">'7 - Cap Add WS'!$U:$AB</definedName>
    <definedName name="Z_63011E91_4609_4523_98FE_FD252E915668_.wvu.PrintArea" localSheetId="9" hidden="1">'6- Est &amp; Reconcile WS'!$A$1:$Q$168</definedName>
    <definedName name="Z_63011E91_4609_4523_98FE_FD252E915668_.wvu.PrintArea" localSheetId="10" hidden="1">'7 - Cap Add WS'!$C$1:$AV$80</definedName>
    <definedName name="Z_63011E91_4609_4523_98FE_FD252E915668_.wvu.PrintTitles" localSheetId="10" hidden="1">'7 - Cap Add WS'!$C:$D</definedName>
    <definedName name="Z_71B42B22_A376_44B5_B0C1_23FC1AA3DBA2_.wvu.Cols" localSheetId="10" hidden="1">'7 - Cap Add WS'!$U:$AB</definedName>
    <definedName name="Z_71B42B22_A376_44B5_B0C1_23FC1AA3DBA2_.wvu.PrintTitles" localSheetId="10" hidden="1">'7 - Cap Add WS'!$C:$D</definedName>
    <definedName name="Z_835C01C7_C4D4_4B78_B001_C5A0B4AA9432_.wvu.PrintArea" localSheetId="4" hidden="1">'2 - Other Tax '!$A$1:$I$60</definedName>
    <definedName name="Z_835C01C7_C4D4_4B78_B001_C5A0B4AA9432_.wvu.PrintArea" localSheetId="7" hidden="1">'5 - Cost Support 1'!$A$1:$Q$170</definedName>
    <definedName name="Z_835C01C7_C4D4_4B78_B001_C5A0B4AA9432_.wvu.PrintArea" localSheetId="0" hidden="1">'ATT H-1A'!$A$1:$H$347</definedName>
    <definedName name="Z_835C01C7_C4D4_4B78_B001_C5A0B4AA9432_.wvu.PrintTitles" localSheetId="7" hidden="1">'5 - Cost Support 1'!$1:$3</definedName>
    <definedName name="Z_835C01C7_C4D4_4B78_B001_C5A0B4AA9432_.wvu.PrintTitles" localSheetId="0" hidden="1">'ATT H-1A'!$A:$G</definedName>
    <definedName name="Z_835C01C7_C4D4_4B78_B001_C5A0B4AA9432_.wvu.Rows" localSheetId="7" hidden="1">'5 - Cost Support 1'!$28:$29</definedName>
    <definedName name="Z_912808F1_C250_4C36_9229_7E2FB96FDAF1_.wvu.PrintArea" localSheetId="4" hidden="1">'2 - Other Tax '!$A$1:$I$57</definedName>
    <definedName name="Z_912808F1_C250_4C36_9229_7E2FB96FDAF1_.wvu.PrintArea" localSheetId="7" hidden="1">'5 - Cost Support 1'!$A$1:$Q$170</definedName>
    <definedName name="Z_912808F1_C250_4C36_9229_7E2FB96FDAF1_.wvu.PrintArea" localSheetId="0" hidden="1">'ATT H-1A'!$A$1:$H$347</definedName>
    <definedName name="Z_912808F1_C250_4C36_9229_7E2FB96FDAF1_.wvu.PrintTitles" localSheetId="7" hidden="1">'5 - Cost Support 1'!$1:$3</definedName>
    <definedName name="Z_912808F1_C250_4C36_9229_7E2FB96FDAF1_.wvu.PrintTitles" localSheetId="0" hidden="1">'ATT H-1A'!$A:$G</definedName>
    <definedName name="Z_912808F1_C250_4C36_9229_7E2FB96FDAF1_.wvu.Rows" localSheetId="7" hidden="1">'5 - Cost Support 1'!$28:$29</definedName>
    <definedName name="Z_B647CB7F_C846_4278_B6B1_1EF7F3C004F5_.wvu.Cols" localSheetId="10" hidden="1">'7 - Cap Add WS'!$U:$AB</definedName>
    <definedName name="Z_B647CB7F_C846_4278_B6B1_1EF7F3C004F5_.wvu.PrintTitles" localSheetId="10" hidden="1">'7 - Cap Add WS'!$C:$D</definedName>
    <definedName name="Z_DC91DEF3_837B_4BB9_A81E_3B78C5914E6C_.wvu.Cols" localSheetId="10" hidden="1">'7 - Cap Add WS'!$U:$AB</definedName>
    <definedName name="Z_DC91DEF3_837B_4BB9_A81E_3B78C5914E6C_.wvu.PrintTitles" localSheetId="10" hidden="1">'7 - Cap Add WS'!$C:$D</definedName>
    <definedName name="Z_EEA00B4A_CCC0_42F9_99E9_585AC1E39AC7_.wvu.PrintArea" localSheetId="4" hidden="1">'2 - Other Tax '!$A$1:$I$60</definedName>
    <definedName name="Z_EEA00B4A_CCC0_42F9_99E9_585AC1E39AC7_.wvu.PrintArea" localSheetId="7" hidden="1">'5 - Cost Support 1'!$A$1:$R$172</definedName>
    <definedName name="Z_EEA00B4A_CCC0_42F9_99E9_585AC1E39AC7_.wvu.PrintArea" localSheetId="0" hidden="1">'ATT H-1A'!$A$1:$H$347</definedName>
    <definedName name="Z_EEA00B4A_CCC0_42F9_99E9_585AC1E39AC7_.wvu.PrintTitles" localSheetId="7" hidden="1">'5 - Cost Support 1'!$1:$3</definedName>
    <definedName name="Z_EEA00B4A_CCC0_42F9_99E9_585AC1E39AC7_.wvu.PrintTitles" localSheetId="0" hidden="1">'ATT H-1A'!$A:$G</definedName>
    <definedName name="Z_EEA00B4A_CCC0_42F9_99E9_585AC1E39AC7_.wvu.Rows" localSheetId="7" hidden="1">'5 - Cost Support 1'!$28:$29</definedName>
    <definedName name="Z_FAAD9AAC_1337_43AB_BF1F_CCF9DFCF5B78_.wvu.Cols" localSheetId="10" hidden="1">'7 - Cap Add WS'!$U:$AB</definedName>
    <definedName name="Z_FAAD9AAC_1337_43AB_BF1F_CCF9DFCF5B78_.wvu.PrintTitles" localSheetId="10" hidden="1">'7 - Cap Add WS'!$C:$D</definedName>
    <definedName name="zaph">#REF!</definedName>
    <definedName name="zero">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2" i="4" l="1"/>
  <c r="D38" i="4"/>
  <c r="H237" i="6" l="1"/>
  <c r="H101" i="1" l="1"/>
  <c r="F123" i="11" l="1"/>
  <c r="G80" i="5" l="1"/>
  <c r="F94" i="19" l="1"/>
  <c r="I94" i="19"/>
  <c r="H94" i="19"/>
  <c r="G94" i="19"/>
  <c r="G90" i="19"/>
  <c r="H233" i="1" l="1"/>
  <c r="I140" i="19"/>
  <c r="I101" i="19"/>
  <c r="I67" i="19"/>
  <c r="G165" i="19"/>
  <c r="G169" i="19" s="1"/>
  <c r="F165" i="19"/>
  <c r="F169" i="19" s="1"/>
  <c r="I138" i="19"/>
  <c r="E136" i="19"/>
  <c r="E135" i="19"/>
  <c r="E134" i="19"/>
  <c r="E133" i="19"/>
  <c r="I131" i="19"/>
  <c r="H131" i="19"/>
  <c r="H138" i="19" s="1"/>
  <c r="G131" i="19"/>
  <c r="G138" i="19" s="1"/>
  <c r="G144" i="19" s="1"/>
  <c r="G13" i="19" s="1"/>
  <c r="F131" i="19"/>
  <c r="F138" i="19" s="1"/>
  <c r="F144" i="19" s="1"/>
  <c r="E130" i="19"/>
  <c r="E129" i="19"/>
  <c r="E128" i="19"/>
  <c r="E127" i="19"/>
  <c r="E126" i="19"/>
  <c r="E125" i="19"/>
  <c r="E124" i="19"/>
  <c r="E123" i="19"/>
  <c r="E122" i="19"/>
  <c r="E131" i="19" s="1"/>
  <c r="E138" i="19" s="1"/>
  <c r="E97" i="19"/>
  <c r="I96" i="19"/>
  <c r="E96" i="19"/>
  <c r="I95" i="19"/>
  <c r="H95" i="19"/>
  <c r="G95" i="19"/>
  <c r="F95" i="19"/>
  <c r="E95" i="19" s="1"/>
  <c r="E94" i="19"/>
  <c r="I92" i="19"/>
  <c r="I99" i="19" s="1"/>
  <c r="I105" i="19" s="1"/>
  <c r="I12" i="19" s="1"/>
  <c r="H92" i="19"/>
  <c r="H99" i="19" s="1"/>
  <c r="G92" i="19"/>
  <c r="F92" i="19"/>
  <c r="F99" i="19" s="1"/>
  <c r="F105" i="19" s="1"/>
  <c r="E91" i="19"/>
  <c r="E90" i="19"/>
  <c r="E89" i="19"/>
  <c r="E88" i="19"/>
  <c r="H65" i="19"/>
  <c r="I63" i="19"/>
  <c r="H63" i="19"/>
  <c r="G63" i="19"/>
  <c r="F63" i="19"/>
  <c r="E63" i="19"/>
  <c r="I62" i="19"/>
  <c r="H62" i="19"/>
  <c r="G62" i="19"/>
  <c r="F62" i="19"/>
  <c r="E62" i="19" s="1"/>
  <c r="I61" i="19"/>
  <c r="H61" i="19"/>
  <c r="G61" i="19"/>
  <c r="F61" i="19"/>
  <c r="E61" i="19" s="1"/>
  <c r="E60" i="19"/>
  <c r="I58" i="19"/>
  <c r="I65" i="19" s="1"/>
  <c r="H58" i="19"/>
  <c r="G58" i="19"/>
  <c r="G65" i="19" s="1"/>
  <c r="G71" i="19" s="1"/>
  <c r="G10" i="19" s="1"/>
  <c r="F58" i="19"/>
  <c r="F65" i="19" s="1"/>
  <c r="F71" i="19" s="1"/>
  <c r="E57" i="19"/>
  <c r="E56" i="19"/>
  <c r="E55" i="19"/>
  <c r="E54" i="19"/>
  <c r="E53" i="19"/>
  <c r="E52" i="19"/>
  <c r="E51" i="19"/>
  <c r="E50" i="19"/>
  <c r="E49" i="19"/>
  <c r="E48" i="19"/>
  <c r="E47" i="19"/>
  <c r="E46" i="19"/>
  <c r="E45" i="19"/>
  <c r="E44" i="19"/>
  <c r="E43" i="19"/>
  <c r="E42" i="19"/>
  <c r="E41" i="19"/>
  <c r="E40" i="19"/>
  <c r="E39" i="19"/>
  <c r="E38" i="19"/>
  <c r="E58" i="19" s="1"/>
  <c r="E37" i="19"/>
  <c r="E36" i="19"/>
  <c r="E35" i="19"/>
  <c r="E20" i="19"/>
  <c r="E11" i="19"/>
  <c r="B11" i="19"/>
  <c r="B12" i="19" s="1"/>
  <c r="B13" i="19" s="1"/>
  <c r="B15" i="19" s="1"/>
  <c r="B20" i="19" s="1"/>
  <c r="K37" i="20"/>
  <c r="K36" i="20"/>
  <c r="K35" i="20"/>
  <c r="K34" i="20"/>
  <c r="K39" i="20" s="1"/>
  <c r="K28" i="20"/>
  <c r="K71" i="20" s="1"/>
  <c r="K27" i="20"/>
  <c r="K26" i="20"/>
  <c r="K25" i="20"/>
  <c r="K30" i="20" s="1"/>
  <c r="K19" i="20"/>
  <c r="K18" i="20"/>
  <c r="K17" i="20"/>
  <c r="K16" i="20"/>
  <c r="O16" i="20" s="1"/>
  <c r="O169" i="20"/>
  <c r="M169" i="20"/>
  <c r="K169" i="20"/>
  <c r="Q155" i="20"/>
  <c r="O140" i="20"/>
  <c r="M140" i="20"/>
  <c r="Q140" i="20" s="1"/>
  <c r="K140" i="20"/>
  <c r="Q139" i="20"/>
  <c r="O139" i="20"/>
  <c r="M139" i="20"/>
  <c r="K139" i="20"/>
  <c r="Q138" i="20"/>
  <c r="O138" i="20"/>
  <c r="M138" i="20"/>
  <c r="K138" i="20"/>
  <c r="O137" i="20"/>
  <c r="O142" i="20" s="1"/>
  <c r="M137" i="20"/>
  <c r="K137" i="20"/>
  <c r="K142" i="20" s="1"/>
  <c r="O128" i="20"/>
  <c r="Q126" i="20"/>
  <c r="O126" i="20"/>
  <c r="M126" i="20"/>
  <c r="K126" i="20"/>
  <c r="Q124" i="20"/>
  <c r="Q123" i="20"/>
  <c r="Q122" i="20"/>
  <c r="Q121" i="20"/>
  <c r="O117" i="20"/>
  <c r="M117" i="20"/>
  <c r="K117" i="20"/>
  <c r="Q115" i="20"/>
  <c r="Q114" i="20"/>
  <c r="Q113" i="20"/>
  <c r="Q112" i="20"/>
  <c r="Q117" i="20" s="1"/>
  <c r="Q108" i="20"/>
  <c r="O108" i="20"/>
  <c r="M108" i="20"/>
  <c r="M128" i="20" s="1"/>
  <c r="K108" i="20"/>
  <c r="K128" i="20" s="1"/>
  <c r="Q106" i="20"/>
  <c r="Q105" i="20"/>
  <c r="Q104" i="20"/>
  <c r="Q103" i="20"/>
  <c r="Q86" i="20"/>
  <c r="M71" i="20"/>
  <c r="M70" i="20"/>
  <c r="M69" i="20"/>
  <c r="M68" i="20"/>
  <c r="M73" i="20" s="1"/>
  <c r="M57" i="20"/>
  <c r="M59" i="20" s="1"/>
  <c r="Q55" i="20"/>
  <c r="Q54" i="20"/>
  <c r="O54" i="20"/>
  <c r="O57" i="20" s="1"/>
  <c r="O59" i="20" s="1"/>
  <c r="K54" i="20"/>
  <c r="K57" i="20" s="1"/>
  <c r="K59" i="20" s="1"/>
  <c r="Q53" i="20"/>
  <c r="Q52" i="20"/>
  <c r="Q57" i="20" s="1"/>
  <c r="Q59" i="20" s="1"/>
  <c r="M39" i="20"/>
  <c r="Q37" i="20"/>
  <c r="O36" i="20"/>
  <c r="Q36" i="20" s="1"/>
  <c r="Q35" i="20"/>
  <c r="Q34" i="20"/>
  <c r="M30" i="20"/>
  <c r="M41" i="20" s="1"/>
  <c r="O27" i="20"/>
  <c r="Q27" i="20" s="1"/>
  <c r="O26" i="20"/>
  <c r="Q26" i="20" s="1"/>
  <c r="O25" i="20"/>
  <c r="M21" i="20"/>
  <c r="O19" i="20"/>
  <c r="K70" i="20"/>
  <c r="C16" i="20"/>
  <c r="C17" i="20" s="1"/>
  <c r="C18" i="20" s="1"/>
  <c r="C19" i="20" s="1"/>
  <c r="C21" i="20" s="1"/>
  <c r="C23" i="20" s="1"/>
  <c r="C25" i="20" s="1"/>
  <c r="C26" i="20" s="1"/>
  <c r="C27" i="20" s="1"/>
  <c r="C28" i="20" s="1"/>
  <c r="C30" i="20" s="1"/>
  <c r="C32" i="20" s="1"/>
  <c r="C34" i="20" s="1"/>
  <c r="C35" i="20" s="1"/>
  <c r="C36" i="20" s="1"/>
  <c r="C37" i="20" s="1"/>
  <c r="C39" i="20" s="1"/>
  <c r="C41" i="20" s="1"/>
  <c r="C50" i="20" s="1"/>
  <c r="C52" i="20" s="1"/>
  <c r="C53" i="20" s="1"/>
  <c r="C54" i="20" s="1"/>
  <c r="C55" i="20" s="1"/>
  <c r="C57" i="20" s="1"/>
  <c r="C59" i="20" s="1"/>
  <c r="C68" i="20" s="1"/>
  <c r="C69" i="20" s="1"/>
  <c r="C70" i="20" s="1"/>
  <c r="C71" i="20" s="1"/>
  <c r="C73" i="20" s="1"/>
  <c r="C75" i="20" s="1"/>
  <c r="C77" i="20" s="1"/>
  <c r="C86" i="20" s="1"/>
  <c r="C87" i="20" s="1"/>
  <c r="C89" i="20" s="1"/>
  <c r="C101" i="20" s="1"/>
  <c r="C103" i="20" s="1"/>
  <c r="C104" i="20" s="1"/>
  <c r="C105" i="20" s="1"/>
  <c r="C106" i="20" s="1"/>
  <c r="C108" i="20" s="1"/>
  <c r="C110" i="20" s="1"/>
  <c r="C112" i="20" s="1"/>
  <c r="C113" i="20" s="1"/>
  <c r="C114" i="20" s="1"/>
  <c r="C115" i="20" s="1"/>
  <c r="C117" i="20" s="1"/>
  <c r="C119" i="20" s="1"/>
  <c r="C121" i="20" s="1"/>
  <c r="C122" i="20" s="1"/>
  <c r="C123" i="20" s="1"/>
  <c r="C124" i="20" s="1"/>
  <c r="C126" i="20" s="1"/>
  <c r="C128" i="20" s="1"/>
  <c r="C137" i="20" s="1"/>
  <c r="C138" i="20" s="1"/>
  <c r="C139" i="20" s="1"/>
  <c r="C140" i="20" s="1"/>
  <c r="C142" i="20" s="1"/>
  <c r="C144" i="20" s="1"/>
  <c r="C146" i="20" s="1"/>
  <c r="C155" i="20" s="1"/>
  <c r="C156" i="20" s="1"/>
  <c r="C158" i="20" s="1"/>
  <c r="C169" i="20" s="1"/>
  <c r="C170" i="20" s="1"/>
  <c r="C172" i="20" s="1"/>
  <c r="C14" i="20"/>
  <c r="G99" i="19" l="1"/>
  <c r="G105" i="19" s="1"/>
  <c r="G12" i="19" s="1"/>
  <c r="G15" i="19" s="1"/>
  <c r="E92" i="19"/>
  <c r="E99" i="19" s="1"/>
  <c r="I144" i="19"/>
  <c r="I13" i="19" s="1"/>
  <c r="I71" i="19"/>
  <c r="I10" i="19" s="1"/>
  <c r="I15" i="19" s="1"/>
  <c r="F12" i="19"/>
  <c r="E65" i="19"/>
  <c r="F10" i="19"/>
  <c r="F13" i="19"/>
  <c r="Q137" i="20"/>
  <c r="O28" i="20"/>
  <c r="Q28" i="20" s="1"/>
  <c r="K21" i="20"/>
  <c r="K41" i="20" s="1"/>
  <c r="Q128" i="20"/>
  <c r="K69" i="20"/>
  <c r="Q39" i="20"/>
  <c r="O39" i="20"/>
  <c r="O68" i="20"/>
  <c r="Q19" i="20"/>
  <c r="O71" i="20"/>
  <c r="Q71" i="20" s="1"/>
  <c r="Q16" i="20"/>
  <c r="O30" i="20"/>
  <c r="Q25" i="20"/>
  <c r="Q30" i="20" s="1"/>
  <c r="Q142" i="20"/>
  <c r="K68" i="20"/>
  <c r="Q169" i="20"/>
  <c r="M142" i="20"/>
  <c r="O17" i="20"/>
  <c r="O18" i="20"/>
  <c r="V122" i="21"/>
  <c r="T122" i="21"/>
  <c r="O122" i="21"/>
  <c r="N122" i="21"/>
  <c r="H122" i="21"/>
  <c r="F122" i="21"/>
  <c r="P121" i="21"/>
  <c r="O121" i="21"/>
  <c r="M121" i="21"/>
  <c r="L121" i="21"/>
  <c r="J121" i="21"/>
  <c r="R121" i="21" s="1"/>
  <c r="X121" i="21" s="1"/>
  <c r="AF121" i="21" s="1"/>
  <c r="I121" i="21"/>
  <c r="G121" i="21"/>
  <c r="O120" i="21"/>
  <c r="M120" i="21"/>
  <c r="P120" i="21" s="1"/>
  <c r="L120" i="21"/>
  <c r="I120" i="21"/>
  <c r="G120" i="21"/>
  <c r="J120" i="21" s="1"/>
  <c r="R120" i="21" s="1"/>
  <c r="X120" i="21" s="1"/>
  <c r="AF120" i="21" s="1"/>
  <c r="P119" i="21"/>
  <c r="O119" i="21"/>
  <c r="M119" i="21"/>
  <c r="L119" i="21"/>
  <c r="J119" i="21"/>
  <c r="R119" i="21" s="1"/>
  <c r="X119" i="21" s="1"/>
  <c r="AF119" i="21" s="1"/>
  <c r="I119" i="21"/>
  <c r="G119" i="21"/>
  <c r="O118" i="21"/>
  <c r="M118" i="21"/>
  <c r="P118" i="21" s="1"/>
  <c r="L118" i="21"/>
  <c r="I118" i="21"/>
  <c r="G118" i="21"/>
  <c r="J118" i="21" s="1"/>
  <c r="P117" i="21"/>
  <c r="O117" i="21"/>
  <c r="M117" i="21"/>
  <c r="L117" i="21"/>
  <c r="J117" i="21"/>
  <c r="R117" i="21" s="1"/>
  <c r="X117" i="21" s="1"/>
  <c r="AF117" i="21" s="1"/>
  <c r="I117" i="21"/>
  <c r="G117" i="21"/>
  <c r="O116" i="21"/>
  <c r="M116" i="21"/>
  <c r="P116" i="21" s="1"/>
  <c r="L116" i="21"/>
  <c r="I116" i="21"/>
  <c r="G116" i="21"/>
  <c r="J116" i="21" s="1"/>
  <c r="R116" i="21" s="1"/>
  <c r="X116" i="21" s="1"/>
  <c r="AF116" i="21" s="1"/>
  <c r="P115" i="21"/>
  <c r="O115" i="21"/>
  <c r="M115" i="21"/>
  <c r="L115" i="21"/>
  <c r="J115" i="21"/>
  <c r="R115" i="21" s="1"/>
  <c r="X115" i="21" s="1"/>
  <c r="AF115" i="21" s="1"/>
  <c r="I115" i="21"/>
  <c r="G115" i="21"/>
  <c r="O114" i="21"/>
  <c r="M114" i="21"/>
  <c r="P114" i="21" s="1"/>
  <c r="L114" i="21"/>
  <c r="I114" i="21"/>
  <c r="G114" i="21"/>
  <c r="J114" i="21" s="1"/>
  <c r="P113" i="21"/>
  <c r="O113" i="21"/>
  <c r="M113" i="21"/>
  <c r="L113" i="21"/>
  <c r="J113" i="21"/>
  <c r="R113" i="21" s="1"/>
  <c r="X113" i="21" s="1"/>
  <c r="AF113" i="21" s="1"/>
  <c r="I113" i="21"/>
  <c r="G113" i="21"/>
  <c r="O112" i="21"/>
  <c r="M112" i="21"/>
  <c r="P112" i="21" s="1"/>
  <c r="L112" i="21"/>
  <c r="I112" i="21"/>
  <c r="G112" i="21"/>
  <c r="J112" i="21" s="1"/>
  <c r="R112" i="21" s="1"/>
  <c r="X112" i="21" s="1"/>
  <c r="AF112" i="21" s="1"/>
  <c r="P111" i="21"/>
  <c r="O111" i="21"/>
  <c r="M111" i="21"/>
  <c r="L111" i="21"/>
  <c r="J111" i="21"/>
  <c r="R111" i="21" s="1"/>
  <c r="X111" i="21" s="1"/>
  <c r="AF111" i="21" s="1"/>
  <c r="I111" i="21"/>
  <c r="G111" i="21"/>
  <c r="O110" i="21"/>
  <c r="M110" i="21"/>
  <c r="P110" i="21" s="1"/>
  <c r="L110" i="21"/>
  <c r="I110" i="21"/>
  <c r="G110" i="21"/>
  <c r="J110" i="21" s="1"/>
  <c r="P109" i="21"/>
  <c r="O109" i="21"/>
  <c r="M109" i="21"/>
  <c r="L109" i="21"/>
  <c r="J109" i="21"/>
  <c r="R109" i="21" s="1"/>
  <c r="X109" i="21" s="1"/>
  <c r="AF109" i="21" s="1"/>
  <c r="I109" i="21"/>
  <c r="G109" i="21"/>
  <c r="O108" i="21"/>
  <c r="M108" i="21"/>
  <c r="P108" i="21" s="1"/>
  <c r="L108" i="21"/>
  <c r="I108" i="21"/>
  <c r="G108" i="21"/>
  <c r="J108" i="21" s="1"/>
  <c r="R108" i="21" s="1"/>
  <c r="X108" i="21" s="1"/>
  <c r="AF108" i="21" s="1"/>
  <c r="P107" i="21"/>
  <c r="O107" i="21"/>
  <c r="M107" i="21"/>
  <c r="L107" i="21"/>
  <c r="J107" i="21"/>
  <c r="R107" i="21" s="1"/>
  <c r="X107" i="21" s="1"/>
  <c r="AF107" i="21" s="1"/>
  <c r="I107" i="21"/>
  <c r="G107" i="21"/>
  <c r="O106" i="21"/>
  <c r="M106" i="21"/>
  <c r="P106" i="21" s="1"/>
  <c r="L106" i="21"/>
  <c r="I106" i="21"/>
  <c r="G106" i="21"/>
  <c r="J106" i="21" s="1"/>
  <c r="P105" i="21"/>
  <c r="O105" i="21"/>
  <c r="M105" i="21"/>
  <c r="L105" i="21"/>
  <c r="J105" i="21"/>
  <c r="R105" i="21" s="1"/>
  <c r="X105" i="21" s="1"/>
  <c r="AF105" i="21" s="1"/>
  <c r="I105" i="21"/>
  <c r="G105" i="21"/>
  <c r="O104" i="21"/>
  <c r="M104" i="21"/>
  <c r="P104" i="21" s="1"/>
  <c r="L104" i="21"/>
  <c r="I104" i="21"/>
  <c r="G104" i="21"/>
  <c r="J104" i="21" s="1"/>
  <c r="R104" i="21" s="1"/>
  <c r="X104" i="21" s="1"/>
  <c r="AF104" i="21" s="1"/>
  <c r="P103" i="21"/>
  <c r="O103" i="21"/>
  <c r="M103" i="21"/>
  <c r="L103" i="21"/>
  <c r="J103" i="21"/>
  <c r="R103" i="21" s="1"/>
  <c r="X103" i="21" s="1"/>
  <c r="AF103" i="21" s="1"/>
  <c r="I103" i="21"/>
  <c r="G103" i="21"/>
  <c r="O102" i="21"/>
  <c r="M102" i="21"/>
  <c r="P102" i="21" s="1"/>
  <c r="L102" i="21"/>
  <c r="I102" i="21"/>
  <c r="G102" i="21"/>
  <c r="J102" i="21" s="1"/>
  <c r="P101" i="21"/>
  <c r="O101" i="21"/>
  <c r="M101" i="21"/>
  <c r="L101" i="21"/>
  <c r="J101" i="21"/>
  <c r="R101" i="21" s="1"/>
  <c r="X101" i="21" s="1"/>
  <c r="AF101" i="21" s="1"/>
  <c r="I101" i="21"/>
  <c r="G101" i="21"/>
  <c r="O100" i="21"/>
  <c r="M100" i="21"/>
  <c r="P100" i="21" s="1"/>
  <c r="L100" i="21"/>
  <c r="I100" i="21"/>
  <c r="G100" i="21"/>
  <c r="J100" i="21" s="1"/>
  <c r="R100" i="21" s="1"/>
  <c r="X100" i="21" s="1"/>
  <c r="AF100" i="21" s="1"/>
  <c r="P99" i="21"/>
  <c r="O99" i="21"/>
  <c r="M99" i="21"/>
  <c r="L99" i="21"/>
  <c r="J99" i="21"/>
  <c r="R99" i="21" s="1"/>
  <c r="X99" i="21" s="1"/>
  <c r="AF99" i="21" s="1"/>
  <c r="I99" i="21"/>
  <c r="G99" i="21"/>
  <c r="O98" i="21"/>
  <c r="M98" i="21"/>
  <c r="P98" i="21" s="1"/>
  <c r="L98" i="21"/>
  <c r="I98" i="21"/>
  <c r="G98" i="21"/>
  <c r="J98" i="21" s="1"/>
  <c r="P97" i="21"/>
  <c r="O97" i="21"/>
  <c r="M97" i="21"/>
  <c r="L97" i="21"/>
  <c r="J97" i="21"/>
  <c r="R97" i="21" s="1"/>
  <c r="X97" i="21" s="1"/>
  <c r="AF97" i="21" s="1"/>
  <c r="I97" i="21"/>
  <c r="G97" i="21"/>
  <c r="O96" i="21"/>
  <c r="M96" i="21"/>
  <c r="P96" i="21" s="1"/>
  <c r="L96" i="21"/>
  <c r="I96" i="21"/>
  <c r="G96" i="21"/>
  <c r="J96" i="21" s="1"/>
  <c r="R96" i="21" s="1"/>
  <c r="X96" i="21" s="1"/>
  <c r="AF96" i="21" s="1"/>
  <c r="P95" i="21"/>
  <c r="O95" i="21"/>
  <c r="M95" i="21"/>
  <c r="L95" i="21"/>
  <c r="J95" i="21"/>
  <c r="R95" i="21" s="1"/>
  <c r="X95" i="21" s="1"/>
  <c r="AF95" i="21" s="1"/>
  <c r="I95" i="21"/>
  <c r="G95" i="21"/>
  <c r="O94" i="21"/>
  <c r="M94" i="21"/>
  <c r="P94" i="21" s="1"/>
  <c r="L94" i="21"/>
  <c r="I94" i="21"/>
  <c r="G94" i="21"/>
  <c r="J94" i="21" s="1"/>
  <c r="P93" i="21"/>
  <c r="O93" i="21"/>
  <c r="M93" i="21"/>
  <c r="L93" i="21"/>
  <c r="J93" i="21"/>
  <c r="R93" i="21" s="1"/>
  <c r="X93" i="21" s="1"/>
  <c r="AF93" i="21" s="1"/>
  <c r="I93" i="21"/>
  <c r="G93" i="21"/>
  <c r="O92" i="21"/>
  <c r="M92" i="21"/>
  <c r="P92" i="21" s="1"/>
  <c r="L92" i="21"/>
  <c r="I92" i="21"/>
  <c r="G92" i="21"/>
  <c r="J92" i="21" s="1"/>
  <c r="R92" i="21" s="1"/>
  <c r="X92" i="21" s="1"/>
  <c r="AF92" i="21" s="1"/>
  <c r="P91" i="21"/>
  <c r="O91" i="21"/>
  <c r="M91" i="21"/>
  <c r="L91" i="21"/>
  <c r="J91" i="21"/>
  <c r="R91" i="21" s="1"/>
  <c r="X91" i="21" s="1"/>
  <c r="AF91" i="21" s="1"/>
  <c r="I91" i="21"/>
  <c r="G91" i="21"/>
  <c r="O90" i="21"/>
  <c r="M90" i="21"/>
  <c r="L90" i="21"/>
  <c r="L122" i="21" s="1"/>
  <c r="I90" i="21"/>
  <c r="I122" i="21" s="1"/>
  <c r="G90" i="21"/>
  <c r="V86" i="21"/>
  <c r="T86" i="21"/>
  <c r="N86" i="21"/>
  <c r="H86" i="21"/>
  <c r="F86" i="21"/>
  <c r="O85" i="21"/>
  <c r="L85" i="21"/>
  <c r="M85" i="21" s="1"/>
  <c r="P85" i="21" s="1"/>
  <c r="I85" i="21"/>
  <c r="G85" i="21"/>
  <c r="J85" i="21" s="1"/>
  <c r="R85" i="21" s="1"/>
  <c r="X85" i="21" s="1"/>
  <c r="AF85" i="21" s="1"/>
  <c r="O84" i="21"/>
  <c r="L84" i="21"/>
  <c r="M84" i="21" s="1"/>
  <c r="P84" i="21" s="1"/>
  <c r="I84" i="21"/>
  <c r="J84" i="21" s="1"/>
  <c r="R84" i="21" s="1"/>
  <c r="X84" i="21" s="1"/>
  <c r="AF84" i="21" s="1"/>
  <c r="G84" i="21"/>
  <c r="O83" i="21"/>
  <c r="L83" i="21"/>
  <c r="M83" i="21" s="1"/>
  <c r="P83" i="21" s="1"/>
  <c r="I83" i="21"/>
  <c r="G83" i="21"/>
  <c r="J83" i="21" s="1"/>
  <c r="R82" i="21"/>
  <c r="X82" i="21" s="1"/>
  <c r="AF82" i="21" s="1"/>
  <c r="O82" i="21"/>
  <c r="L82" i="21"/>
  <c r="M82" i="21" s="1"/>
  <c r="P82" i="21" s="1"/>
  <c r="I82" i="21"/>
  <c r="J82" i="21" s="1"/>
  <c r="G82" i="21"/>
  <c r="O81" i="21"/>
  <c r="L81" i="21"/>
  <c r="M81" i="21" s="1"/>
  <c r="P81" i="21" s="1"/>
  <c r="I81" i="21"/>
  <c r="G81" i="21"/>
  <c r="J81" i="21" s="1"/>
  <c r="R81" i="21" s="1"/>
  <c r="X81" i="21" s="1"/>
  <c r="AF81" i="21" s="1"/>
  <c r="O80" i="21"/>
  <c r="L80" i="21"/>
  <c r="M80" i="21" s="1"/>
  <c r="P80" i="21" s="1"/>
  <c r="I80" i="21"/>
  <c r="J80" i="21" s="1"/>
  <c r="R80" i="21" s="1"/>
  <c r="X80" i="21" s="1"/>
  <c r="AF80" i="21" s="1"/>
  <c r="G80" i="21"/>
  <c r="O79" i="21"/>
  <c r="L79" i="21"/>
  <c r="M79" i="21" s="1"/>
  <c r="P79" i="21" s="1"/>
  <c r="I79" i="21"/>
  <c r="G79" i="21"/>
  <c r="J79" i="21" s="1"/>
  <c r="R78" i="21"/>
  <c r="X78" i="21" s="1"/>
  <c r="AF78" i="21" s="1"/>
  <c r="O78" i="21"/>
  <c r="L78" i="21"/>
  <c r="M78" i="21" s="1"/>
  <c r="P78" i="21" s="1"/>
  <c r="I78" i="21"/>
  <c r="J78" i="21" s="1"/>
  <c r="G78" i="21"/>
  <c r="O77" i="21"/>
  <c r="L77" i="21"/>
  <c r="M77" i="21" s="1"/>
  <c r="P77" i="21" s="1"/>
  <c r="I77" i="21"/>
  <c r="G77" i="21"/>
  <c r="J77" i="21" s="1"/>
  <c r="R77" i="21" s="1"/>
  <c r="X77" i="21" s="1"/>
  <c r="AF77" i="21" s="1"/>
  <c r="O76" i="21"/>
  <c r="L76" i="21"/>
  <c r="M76" i="21" s="1"/>
  <c r="P76" i="21" s="1"/>
  <c r="I76" i="21"/>
  <c r="J76" i="21" s="1"/>
  <c r="R76" i="21" s="1"/>
  <c r="X76" i="21" s="1"/>
  <c r="G76" i="21"/>
  <c r="O75" i="21"/>
  <c r="O86" i="21" s="1"/>
  <c r="L75" i="21"/>
  <c r="M75" i="21" s="1"/>
  <c r="I75" i="21"/>
  <c r="I86" i="21" s="1"/>
  <c r="G75" i="21"/>
  <c r="G86" i="21" s="1"/>
  <c r="T71" i="21"/>
  <c r="T124" i="21" s="1"/>
  <c r="N71" i="21"/>
  <c r="H71" i="21"/>
  <c r="H124" i="21" s="1"/>
  <c r="F71" i="21"/>
  <c r="F124" i="21" s="1"/>
  <c r="O70" i="21"/>
  <c r="P70" i="21" s="1"/>
  <c r="R70" i="21" s="1"/>
  <c r="M70" i="21"/>
  <c r="J70" i="21"/>
  <c r="I70" i="21"/>
  <c r="G70" i="21"/>
  <c r="O69" i="21"/>
  <c r="L69" i="21"/>
  <c r="M69" i="21" s="1"/>
  <c r="P69" i="21" s="1"/>
  <c r="I69" i="21"/>
  <c r="G69" i="21"/>
  <c r="J69" i="21" s="1"/>
  <c r="R69" i="21" s="1"/>
  <c r="V69" i="21" s="1"/>
  <c r="O68" i="21"/>
  <c r="M68" i="21"/>
  <c r="P68" i="21" s="1"/>
  <c r="L68" i="21"/>
  <c r="I68" i="21"/>
  <c r="G68" i="21"/>
  <c r="J68" i="21" s="1"/>
  <c r="P67" i="21"/>
  <c r="O67" i="21"/>
  <c r="M67" i="21"/>
  <c r="L67" i="21"/>
  <c r="J67" i="21"/>
  <c r="R67" i="21" s="1"/>
  <c r="X67" i="21" s="1"/>
  <c r="AF67" i="21" s="1"/>
  <c r="I67" i="21"/>
  <c r="G67" i="21"/>
  <c r="O66" i="21"/>
  <c r="M66" i="21"/>
  <c r="P66" i="21" s="1"/>
  <c r="L66" i="21"/>
  <c r="I66" i="21"/>
  <c r="G66" i="21"/>
  <c r="J66" i="21" s="1"/>
  <c r="P65" i="21"/>
  <c r="O65" i="21"/>
  <c r="M65" i="21"/>
  <c r="L65" i="21"/>
  <c r="J65" i="21"/>
  <c r="R65" i="21" s="1"/>
  <c r="X65" i="21" s="1"/>
  <c r="AF65" i="21" s="1"/>
  <c r="I65" i="21"/>
  <c r="G65" i="21"/>
  <c r="P64" i="21"/>
  <c r="O64" i="21"/>
  <c r="M64" i="21"/>
  <c r="L64" i="21"/>
  <c r="J64" i="21"/>
  <c r="R64" i="21" s="1"/>
  <c r="X64" i="21" s="1"/>
  <c r="AF64" i="21" s="1"/>
  <c r="I64" i="21"/>
  <c r="G64" i="21"/>
  <c r="P63" i="21"/>
  <c r="O63" i="21"/>
  <c r="M63" i="21"/>
  <c r="L63" i="21"/>
  <c r="J63" i="21"/>
  <c r="R63" i="21" s="1"/>
  <c r="X63" i="21" s="1"/>
  <c r="AF63" i="21" s="1"/>
  <c r="I63" i="21"/>
  <c r="G63" i="21"/>
  <c r="O62" i="21"/>
  <c r="L62" i="21"/>
  <c r="M62" i="21" s="1"/>
  <c r="P62" i="21" s="1"/>
  <c r="I62" i="21"/>
  <c r="G62" i="21"/>
  <c r="J62" i="21" s="1"/>
  <c r="R62" i="21" s="1"/>
  <c r="X62" i="21" s="1"/>
  <c r="AF62" i="21" s="1"/>
  <c r="O61" i="21"/>
  <c r="M61" i="21"/>
  <c r="P61" i="21" s="1"/>
  <c r="L61" i="21"/>
  <c r="I61" i="21"/>
  <c r="G61" i="21"/>
  <c r="J61" i="21" s="1"/>
  <c r="R61" i="21" s="1"/>
  <c r="X61" i="21" s="1"/>
  <c r="AF61" i="21" s="1"/>
  <c r="O60" i="21"/>
  <c r="L60" i="21"/>
  <c r="M60" i="21" s="1"/>
  <c r="P60" i="21" s="1"/>
  <c r="J60" i="21"/>
  <c r="R60" i="21" s="1"/>
  <c r="X60" i="21" s="1"/>
  <c r="AF60" i="21" s="1"/>
  <c r="I60" i="21"/>
  <c r="G60" i="21"/>
  <c r="P59" i="21"/>
  <c r="O59" i="21"/>
  <c r="M59" i="21"/>
  <c r="L59" i="21"/>
  <c r="J59" i="21"/>
  <c r="R59" i="21" s="1"/>
  <c r="X59" i="21" s="1"/>
  <c r="AF59" i="21" s="1"/>
  <c r="I59" i="21"/>
  <c r="G59" i="21"/>
  <c r="O58" i="21"/>
  <c r="L58" i="21"/>
  <c r="M58" i="21" s="1"/>
  <c r="P58" i="21" s="1"/>
  <c r="I58" i="21"/>
  <c r="G58" i="21"/>
  <c r="J58" i="21" s="1"/>
  <c r="R58" i="21" s="1"/>
  <c r="X58" i="21" s="1"/>
  <c r="AF58" i="21" s="1"/>
  <c r="O57" i="21"/>
  <c r="L57" i="21"/>
  <c r="M57" i="21" s="1"/>
  <c r="P57" i="21" s="1"/>
  <c r="I57" i="21"/>
  <c r="J57" i="21" s="1"/>
  <c r="G57" i="21"/>
  <c r="O56" i="21"/>
  <c r="L56" i="21"/>
  <c r="M56" i="21" s="1"/>
  <c r="P56" i="21" s="1"/>
  <c r="I56" i="21"/>
  <c r="G56" i="21"/>
  <c r="J56" i="21" s="1"/>
  <c r="R56" i="21" s="1"/>
  <c r="X56" i="21" s="1"/>
  <c r="AF56" i="21" s="1"/>
  <c r="AF55" i="21"/>
  <c r="O55" i="21"/>
  <c r="L55" i="21"/>
  <c r="M55" i="21" s="1"/>
  <c r="P55" i="21" s="1"/>
  <c r="I55" i="21"/>
  <c r="J55" i="21" s="1"/>
  <c r="R55" i="21" s="1"/>
  <c r="X55" i="21" s="1"/>
  <c r="G55" i="21"/>
  <c r="O54" i="21"/>
  <c r="L54" i="21"/>
  <c r="M54" i="21" s="1"/>
  <c r="P54" i="21" s="1"/>
  <c r="I54" i="21"/>
  <c r="G54" i="21"/>
  <c r="J54" i="21" s="1"/>
  <c r="R54" i="21" s="1"/>
  <c r="X54" i="21" s="1"/>
  <c r="AF54" i="21" s="1"/>
  <c r="O53" i="21"/>
  <c r="L53" i="21"/>
  <c r="M53" i="21" s="1"/>
  <c r="P53" i="21" s="1"/>
  <c r="I53" i="21"/>
  <c r="J53" i="21" s="1"/>
  <c r="G53" i="21"/>
  <c r="O52" i="21"/>
  <c r="L52" i="21"/>
  <c r="M52" i="21" s="1"/>
  <c r="P52" i="21" s="1"/>
  <c r="R52" i="21" s="1"/>
  <c r="X52" i="21" s="1"/>
  <c r="AF52" i="21" s="1"/>
  <c r="I52" i="21"/>
  <c r="G52" i="21"/>
  <c r="J52" i="21" s="1"/>
  <c r="O51" i="21"/>
  <c r="P51" i="21" s="1"/>
  <c r="L51" i="21"/>
  <c r="M51" i="21" s="1"/>
  <c r="I51" i="21"/>
  <c r="J51" i="21" s="1"/>
  <c r="G51" i="21"/>
  <c r="O50" i="21"/>
  <c r="M50" i="21"/>
  <c r="P50" i="21" s="1"/>
  <c r="L50" i="21"/>
  <c r="I50" i="21"/>
  <c r="G50" i="21"/>
  <c r="J50" i="21" s="1"/>
  <c r="R50" i="21" s="1"/>
  <c r="X50" i="21" s="1"/>
  <c r="AF50" i="21" s="1"/>
  <c r="O49" i="21"/>
  <c r="L49" i="21"/>
  <c r="M49" i="21" s="1"/>
  <c r="P49" i="21" s="1"/>
  <c r="J49" i="21"/>
  <c r="I49" i="21"/>
  <c r="G49" i="21"/>
  <c r="O48" i="21"/>
  <c r="L48" i="21"/>
  <c r="M48" i="21" s="1"/>
  <c r="P48" i="21" s="1"/>
  <c r="R48" i="21" s="1"/>
  <c r="X48" i="21" s="1"/>
  <c r="AF48" i="21" s="1"/>
  <c r="I48" i="21"/>
  <c r="G48" i="21"/>
  <c r="J48" i="21" s="1"/>
  <c r="O47" i="21"/>
  <c r="P47" i="21" s="1"/>
  <c r="L47" i="21"/>
  <c r="M47" i="21" s="1"/>
  <c r="I47" i="21"/>
  <c r="J47" i="21" s="1"/>
  <c r="R47" i="21" s="1"/>
  <c r="X47" i="21" s="1"/>
  <c r="AF47" i="21" s="1"/>
  <c r="G47" i="21"/>
  <c r="O46" i="21"/>
  <c r="M46" i="21"/>
  <c r="P46" i="21" s="1"/>
  <c r="L46" i="21"/>
  <c r="I46" i="21"/>
  <c r="G46" i="21"/>
  <c r="J46" i="21" s="1"/>
  <c r="R46" i="21" s="1"/>
  <c r="X46" i="21" s="1"/>
  <c r="AF46" i="21" s="1"/>
  <c r="O45" i="21"/>
  <c r="L45" i="21"/>
  <c r="M45" i="21" s="1"/>
  <c r="P45" i="21" s="1"/>
  <c r="J45" i="21"/>
  <c r="I45" i="21"/>
  <c r="G45" i="21"/>
  <c r="O44" i="21"/>
  <c r="L44" i="21"/>
  <c r="M44" i="21" s="1"/>
  <c r="P44" i="21" s="1"/>
  <c r="R44" i="21" s="1"/>
  <c r="X44" i="21" s="1"/>
  <c r="AF44" i="21" s="1"/>
  <c r="I44" i="21"/>
  <c r="G44" i="21"/>
  <c r="J44" i="21" s="1"/>
  <c r="O43" i="21"/>
  <c r="P43" i="21" s="1"/>
  <c r="L43" i="21"/>
  <c r="M43" i="21" s="1"/>
  <c r="I43" i="21"/>
  <c r="J43" i="21" s="1"/>
  <c r="G43" i="21"/>
  <c r="O42" i="21"/>
  <c r="M42" i="21"/>
  <c r="P42" i="21" s="1"/>
  <c r="L42" i="21"/>
  <c r="I42" i="21"/>
  <c r="G42" i="21"/>
  <c r="J42" i="21" s="1"/>
  <c r="R42" i="21" s="1"/>
  <c r="X42" i="21" s="1"/>
  <c r="AF42" i="21" s="1"/>
  <c r="O41" i="21"/>
  <c r="L41" i="21"/>
  <c r="M41" i="21" s="1"/>
  <c r="P41" i="21" s="1"/>
  <c r="J41" i="21"/>
  <c r="I41" i="21"/>
  <c r="G41" i="21"/>
  <c r="O40" i="21"/>
  <c r="M40" i="21"/>
  <c r="P40" i="21" s="1"/>
  <c r="L40" i="21"/>
  <c r="I40" i="21"/>
  <c r="G40" i="21"/>
  <c r="J40" i="21" s="1"/>
  <c r="R40" i="21" s="1"/>
  <c r="X40" i="21" s="1"/>
  <c r="AF40" i="21" s="1"/>
  <c r="O39" i="21"/>
  <c r="L39" i="21"/>
  <c r="M39" i="21" s="1"/>
  <c r="P39" i="21" s="1"/>
  <c r="J39" i="21"/>
  <c r="R39" i="21" s="1"/>
  <c r="X39" i="21" s="1"/>
  <c r="AF39" i="21" s="1"/>
  <c r="I39" i="21"/>
  <c r="G39" i="21"/>
  <c r="O38" i="21"/>
  <c r="M38" i="21"/>
  <c r="P38" i="21" s="1"/>
  <c r="L38" i="21"/>
  <c r="I38" i="21"/>
  <c r="G38" i="21"/>
  <c r="J38" i="21" s="1"/>
  <c r="R38" i="21" s="1"/>
  <c r="X38" i="21" s="1"/>
  <c r="AF38" i="21" s="1"/>
  <c r="O37" i="21"/>
  <c r="L37" i="21"/>
  <c r="M37" i="21" s="1"/>
  <c r="P37" i="21" s="1"/>
  <c r="J37" i="21"/>
  <c r="I37" i="21"/>
  <c r="G37" i="21"/>
  <c r="O36" i="21"/>
  <c r="M36" i="21"/>
  <c r="P36" i="21" s="1"/>
  <c r="L36" i="21"/>
  <c r="I36" i="21"/>
  <c r="G36" i="21"/>
  <c r="J36" i="21" s="1"/>
  <c r="R36" i="21" s="1"/>
  <c r="X36" i="21" s="1"/>
  <c r="AF36" i="21" s="1"/>
  <c r="O35" i="21"/>
  <c r="L35" i="21"/>
  <c r="M35" i="21" s="1"/>
  <c r="P35" i="21" s="1"/>
  <c r="J35" i="21"/>
  <c r="R35" i="21" s="1"/>
  <c r="X35" i="21" s="1"/>
  <c r="AF35" i="21" s="1"/>
  <c r="I35" i="21"/>
  <c r="G35" i="21"/>
  <c r="O34" i="21"/>
  <c r="M34" i="21"/>
  <c r="P34" i="21" s="1"/>
  <c r="L34" i="21"/>
  <c r="I34" i="21"/>
  <c r="G34" i="21"/>
  <c r="J34" i="21" s="1"/>
  <c r="R34" i="21" s="1"/>
  <c r="X34" i="21" s="1"/>
  <c r="AF34" i="21" s="1"/>
  <c r="O33" i="21"/>
  <c r="L33" i="21"/>
  <c r="M33" i="21" s="1"/>
  <c r="P33" i="21" s="1"/>
  <c r="J33" i="21"/>
  <c r="I33" i="21"/>
  <c r="G33" i="21"/>
  <c r="O32" i="21"/>
  <c r="M32" i="21"/>
  <c r="P32" i="21" s="1"/>
  <c r="L32" i="21"/>
  <c r="I32" i="21"/>
  <c r="G32" i="21"/>
  <c r="J32" i="21" s="1"/>
  <c r="R32" i="21" s="1"/>
  <c r="X32" i="21" s="1"/>
  <c r="AF32" i="21" s="1"/>
  <c r="O31" i="21"/>
  <c r="L31" i="21"/>
  <c r="M31" i="21" s="1"/>
  <c r="P31" i="21" s="1"/>
  <c r="J31" i="21"/>
  <c r="R31" i="21" s="1"/>
  <c r="X31" i="21" s="1"/>
  <c r="AF31" i="21" s="1"/>
  <c r="I31" i="21"/>
  <c r="G31" i="21"/>
  <c r="O30" i="21"/>
  <c r="M30" i="21"/>
  <c r="P30" i="21" s="1"/>
  <c r="L30" i="21"/>
  <c r="I30" i="21"/>
  <c r="G30" i="21"/>
  <c r="J30" i="21" s="1"/>
  <c r="R30" i="21" s="1"/>
  <c r="X30" i="21" s="1"/>
  <c r="AF30" i="21" s="1"/>
  <c r="O29" i="21"/>
  <c r="L29" i="21"/>
  <c r="M29" i="21" s="1"/>
  <c r="P29" i="21" s="1"/>
  <c r="J29" i="21"/>
  <c r="I29" i="21"/>
  <c r="G29" i="21"/>
  <c r="O28" i="21"/>
  <c r="M28" i="21"/>
  <c r="P28" i="21" s="1"/>
  <c r="L28" i="21"/>
  <c r="I28" i="21"/>
  <c r="G28" i="21"/>
  <c r="J28" i="21" s="1"/>
  <c r="R28" i="21" s="1"/>
  <c r="X28" i="21" s="1"/>
  <c r="AF28" i="21" s="1"/>
  <c r="O27" i="21"/>
  <c r="L27" i="21"/>
  <c r="M27" i="21" s="1"/>
  <c r="P27" i="21" s="1"/>
  <c r="J27" i="21"/>
  <c r="R27" i="21" s="1"/>
  <c r="X27" i="21" s="1"/>
  <c r="AF27" i="21" s="1"/>
  <c r="I27" i="21"/>
  <c r="G27" i="21"/>
  <c r="O26" i="21"/>
  <c r="M26" i="21"/>
  <c r="P26" i="21" s="1"/>
  <c r="L26" i="21"/>
  <c r="I26" i="21"/>
  <c r="G26" i="21"/>
  <c r="J26" i="21" s="1"/>
  <c r="R26" i="21" s="1"/>
  <c r="X26" i="21" s="1"/>
  <c r="AF26" i="21" s="1"/>
  <c r="O25" i="21"/>
  <c r="L25" i="21"/>
  <c r="M25" i="21" s="1"/>
  <c r="P25" i="21" s="1"/>
  <c r="J25" i="21"/>
  <c r="I25" i="21"/>
  <c r="G25" i="21"/>
  <c r="O24" i="21"/>
  <c r="M24" i="21"/>
  <c r="P24" i="21" s="1"/>
  <c r="L24" i="21"/>
  <c r="I24" i="21"/>
  <c r="G24" i="21"/>
  <c r="J24" i="21" s="1"/>
  <c r="R24" i="21" s="1"/>
  <c r="X24" i="21" s="1"/>
  <c r="AF24" i="21" s="1"/>
  <c r="O23" i="21"/>
  <c r="L23" i="21"/>
  <c r="M23" i="21" s="1"/>
  <c r="P23" i="21" s="1"/>
  <c r="J23" i="21"/>
  <c r="R23" i="21" s="1"/>
  <c r="X23" i="21" s="1"/>
  <c r="AF23" i="21" s="1"/>
  <c r="I23" i="21"/>
  <c r="G23" i="21"/>
  <c r="O22" i="21"/>
  <c r="M22" i="21"/>
  <c r="P22" i="21" s="1"/>
  <c r="L22" i="21"/>
  <c r="I22" i="21"/>
  <c r="G22" i="21"/>
  <c r="J22" i="21" s="1"/>
  <c r="O21" i="21"/>
  <c r="L21" i="21"/>
  <c r="M21" i="21" s="1"/>
  <c r="P21" i="21" s="1"/>
  <c r="J21" i="21"/>
  <c r="I21" i="21"/>
  <c r="G21" i="21"/>
  <c r="O20" i="21"/>
  <c r="M20" i="21"/>
  <c r="P20" i="21" s="1"/>
  <c r="L20" i="21"/>
  <c r="I20" i="21"/>
  <c r="G20" i="21"/>
  <c r="J20" i="21" s="1"/>
  <c r="R20" i="21" s="1"/>
  <c r="X20" i="21" s="1"/>
  <c r="AF20" i="21" s="1"/>
  <c r="O19" i="21"/>
  <c r="L19" i="21"/>
  <c r="M19" i="21" s="1"/>
  <c r="P19" i="21" s="1"/>
  <c r="J19" i="21"/>
  <c r="R19" i="21" s="1"/>
  <c r="X19" i="21" s="1"/>
  <c r="AF19" i="21" s="1"/>
  <c r="I19" i="21"/>
  <c r="G19" i="21"/>
  <c r="O18" i="21"/>
  <c r="M18" i="21"/>
  <c r="P18" i="21" s="1"/>
  <c r="L18" i="21"/>
  <c r="I18" i="21"/>
  <c r="G18" i="21"/>
  <c r="J18" i="21" s="1"/>
  <c r="O17" i="21"/>
  <c r="L17" i="21"/>
  <c r="M17" i="21" s="1"/>
  <c r="P17" i="21" s="1"/>
  <c r="J17" i="21"/>
  <c r="I17" i="21"/>
  <c r="G17" i="21"/>
  <c r="O16" i="21"/>
  <c r="M16" i="21"/>
  <c r="P16" i="21" s="1"/>
  <c r="L16" i="21"/>
  <c r="I16" i="21"/>
  <c r="G16" i="21"/>
  <c r="J16" i="21" s="1"/>
  <c r="R16" i="21" s="1"/>
  <c r="X16" i="21" s="1"/>
  <c r="AF16" i="21" s="1"/>
  <c r="O15" i="21"/>
  <c r="L15" i="21"/>
  <c r="M15" i="21" s="1"/>
  <c r="P15" i="21" s="1"/>
  <c r="J15" i="21"/>
  <c r="R15" i="21" s="1"/>
  <c r="X15" i="21" s="1"/>
  <c r="AF15" i="21" s="1"/>
  <c r="I15" i="21"/>
  <c r="G15" i="21"/>
  <c r="O14" i="21"/>
  <c r="M14" i="21"/>
  <c r="P14" i="21" s="1"/>
  <c r="L14" i="21"/>
  <c r="I14" i="21"/>
  <c r="G14" i="21"/>
  <c r="J14" i="21" s="1"/>
  <c r="O13" i="21"/>
  <c r="L13" i="21"/>
  <c r="M13" i="21" s="1"/>
  <c r="P13" i="21" s="1"/>
  <c r="J13" i="21"/>
  <c r="I13" i="21"/>
  <c r="G13" i="21"/>
  <c r="O12" i="21"/>
  <c r="M12" i="21"/>
  <c r="L12" i="21"/>
  <c r="I12" i="21"/>
  <c r="I71" i="21" s="1"/>
  <c r="G12" i="21"/>
  <c r="G71" i="21" s="1"/>
  <c r="F15" i="19" l="1"/>
  <c r="Q18" i="20"/>
  <c r="O70" i="20"/>
  <c r="Q70" i="20" s="1"/>
  <c r="O69" i="20"/>
  <c r="Q69" i="20" s="1"/>
  <c r="Q17" i="20"/>
  <c r="Q21" i="20" s="1"/>
  <c r="Q41" i="20" s="1"/>
  <c r="K73" i="20"/>
  <c r="O21" i="20"/>
  <c r="O41" i="20" s="1"/>
  <c r="Q68" i="20"/>
  <c r="R22" i="21"/>
  <c r="X22" i="21" s="1"/>
  <c r="AF22" i="21" s="1"/>
  <c r="R14" i="21"/>
  <c r="X14" i="21" s="1"/>
  <c r="AF14" i="21" s="1"/>
  <c r="R18" i="21"/>
  <c r="X18" i="21" s="1"/>
  <c r="AF18" i="21" s="1"/>
  <c r="R13" i="21"/>
  <c r="X13" i="21" s="1"/>
  <c r="AF13" i="21" s="1"/>
  <c r="R17" i="21"/>
  <c r="X17" i="21" s="1"/>
  <c r="AF17" i="21" s="1"/>
  <c r="R21" i="21"/>
  <c r="X21" i="21" s="1"/>
  <c r="AF21" i="21" s="1"/>
  <c r="R25" i="21"/>
  <c r="X25" i="21" s="1"/>
  <c r="AF25" i="21" s="1"/>
  <c r="R29" i="21"/>
  <c r="X29" i="21" s="1"/>
  <c r="AF29" i="21" s="1"/>
  <c r="R33" i="21"/>
  <c r="X33" i="21" s="1"/>
  <c r="AF33" i="21" s="1"/>
  <c r="R37" i="21"/>
  <c r="X37" i="21" s="1"/>
  <c r="AF37" i="21" s="1"/>
  <c r="R41" i="21"/>
  <c r="X41" i="21" s="1"/>
  <c r="AF41" i="21" s="1"/>
  <c r="R43" i="21"/>
  <c r="X43" i="21" s="1"/>
  <c r="AF43" i="21" s="1"/>
  <c r="R51" i="21"/>
  <c r="X51" i="21" s="1"/>
  <c r="AF51" i="21" s="1"/>
  <c r="M71" i="21"/>
  <c r="O71" i="21"/>
  <c r="O124" i="21" s="1"/>
  <c r="X69" i="21"/>
  <c r="AF69" i="21" s="1"/>
  <c r="M86" i="21"/>
  <c r="P75" i="21"/>
  <c r="P86" i="21" s="1"/>
  <c r="R45" i="21"/>
  <c r="X45" i="21" s="1"/>
  <c r="AF45" i="21" s="1"/>
  <c r="R49" i="21"/>
  <c r="X49" i="21" s="1"/>
  <c r="AF76" i="21"/>
  <c r="J12" i="21"/>
  <c r="P12" i="21"/>
  <c r="P71" i="21" s="1"/>
  <c r="V70" i="21"/>
  <c r="X70" i="21" s="1"/>
  <c r="AF70" i="21" s="1"/>
  <c r="I124" i="21"/>
  <c r="L71" i="21"/>
  <c r="R53" i="21"/>
  <c r="X53" i="21" s="1"/>
  <c r="AF53" i="21" s="1"/>
  <c r="R57" i="21"/>
  <c r="X57" i="21" s="1"/>
  <c r="AF57" i="21" s="1"/>
  <c r="R66" i="21"/>
  <c r="X66" i="21" s="1"/>
  <c r="AF66" i="21" s="1"/>
  <c r="R94" i="21"/>
  <c r="X94" i="21" s="1"/>
  <c r="AF94" i="21" s="1"/>
  <c r="R102" i="21"/>
  <c r="X102" i="21" s="1"/>
  <c r="AF102" i="21" s="1"/>
  <c r="R110" i="21"/>
  <c r="X110" i="21" s="1"/>
  <c r="AF110" i="21" s="1"/>
  <c r="R118" i="21"/>
  <c r="X118" i="21" s="1"/>
  <c r="AF118" i="21" s="1"/>
  <c r="R68" i="21"/>
  <c r="N124" i="21"/>
  <c r="R79" i="21"/>
  <c r="X79" i="21" s="1"/>
  <c r="AF79" i="21" s="1"/>
  <c r="R83" i="21"/>
  <c r="X83" i="21" s="1"/>
  <c r="AF83" i="21" s="1"/>
  <c r="M122" i="21"/>
  <c r="P90" i="21"/>
  <c r="P122" i="21" s="1"/>
  <c r="J90" i="21"/>
  <c r="G122" i="21"/>
  <c r="G124" i="21" s="1"/>
  <c r="R98" i="21"/>
  <c r="X98" i="21" s="1"/>
  <c r="AF98" i="21" s="1"/>
  <c r="R106" i="21"/>
  <c r="X106" i="21" s="1"/>
  <c r="AF106" i="21" s="1"/>
  <c r="R114" i="21"/>
  <c r="X114" i="21" s="1"/>
  <c r="AF114" i="21" s="1"/>
  <c r="J75" i="21"/>
  <c r="L86" i="21"/>
  <c r="O73" i="20" l="1"/>
  <c r="Q73" i="20"/>
  <c r="P124" i="21"/>
  <c r="AF49" i="21"/>
  <c r="R90" i="21"/>
  <c r="J122" i="21"/>
  <c r="J71" i="21"/>
  <c r="R12" i="21"/>
  <c r="X128" i="21"/>
  <c r="M124" i="21"/>
  <c r="R75" i="21"/>
  <c r="J86" i="21"/>
  <c r="X68" i="21"/>
  <c r="AF68" i="21" s="1"/>
  <c r="V68" i="21"/>
  <c r="V71" i="21" s="1"/>
  <c r="V124" i="21" s="1"/>
  <c r="L124" i="21"/>
  <c r="AF128" i="21"/>
  <c r="R122" i="21" l="1"/>
  <c r="X90" i="21"/>
  <c r="R71" i="21"/>
  <c r="X12" i="21"/>
  <c r="R86" i="21"/>
  <c r="X75" i="21"/>
  <c r="J124" i="21"/>
  <c r="X86" i="21" l="1"/>
  <c r="AF75" i="21"/>
  <c r="X126" i="21"/>
  <c r="X122" i="21"/>
  <c r="AF90" i="21"/>
  <c r="AF122" i="21" s="1"/>
  <c r="X129" i="21"/>
  <c r="X131" i="21" s="1"/>
  <c r="X71" i="21"/>
  <c r="AF12" i="21"/>
  <c r="R124" i="21"/>
  <c r="AF129" i="21" l="1"/>
  <c r="AF131" i="21" s="1"/>
  <c r="AF71" i="21"/>
  <c r="X124" i="21"/>
  <c r="AF86" i="21"/>
  <c r="AF126" i="21"/>
  <c r="AF133" i="21" s="1"/>
  <c r="X133" i="21"/>
  <c r="AF124" i="21" l="1"/>
  <c r="C61" i="1" l="1"/>
  <c r="C60" i="1"/>
  <c r="C267" i="1"/>
  <c r="C281" i="1"/>
  <c r="C292" i="1"/>
  <c r="A259" i="6" l="1"/>
  <c r="A258" i="6"/>
  <c r="A257" i="6"/>
  <c r="A256" i="6"/>
  <c r="A254" i="6"/>
  <c r="H78" i="1"/>
  <c r="H83" i="1"/>
  <c r="C331" i="1"/>
  <c r="C330" i="1"/>
  <c r="C329" i="1"/>
  <c r="L257" i="6" l="1"/>
  <c r="H160" i="1" l="1"/>
  <c r="G240" i="6" l="1"/>
  <c r="H235" i="6"/>
  <c r="H236" i="6" s="1"/>
  <c r="AP56" i="12" l="1"/>
  <c r="AP57" i="12"/>
  <c r="AP58" i="12"/>
  <c r="AP59" i="12" s="1"/>
  <c r="AP60" i="12"/>
  <c r="AP61" i="12"/>
  <c r="AP62" i="12"/>
  <c r="AP63" i="12" s="1"/>
  <c r="AP64" i="12"/>
  <c r="AP65" i="12"/>
  <c r="AP66" i="12"/>
  <c r="AP67" i="12" s="1"/>
  <c r="AP68" i="12"/>
  <c r="AP69" i="12"/>
  <c r="AP70" i="12"/>
  <c r="AP71" i="12" s="1"/>
  <c r="AP72" i="12"/>
  <c r="AP73" i="12"/>
  <c r="AP74" i="12"/>
  <c r="AP75" i="12" s="1"/>
  <c r="AP52" i="12"/>
  <c r="AO52" i="12"/>
  <c r="AP55" i="12"/>
  <c r="AP54" i="12"/>
  <c r="AP53" i="12"/>
  <c r="AO53" i="12"/>
  <c r="AT37" i="12"/>
  <c r="AT36" i="12"/>
  <c r="AT51" i="12"/>
  <c r="AT52" i="12"/>
  <c r="AT53" i="12"/>
  <c r="AT54" i="12"/>
  <c r="AT55" i="12"/>
  <c r="AT56" i="12"/>
  <c r="AT57" i="12"/>
  <c r="AT58" i="12"/>
  <c r="AT59" i="12"/>
  <c r="AT60" i="12"/>
  <c r="AT61" i="12"/>
  <c r="AT62" i="12"/>
  <c r="AT63" i="12"/>
  <c r="AT64" i="12"/>
  <c r="AT65" i="12"/>
  <c r="AT66" i="12"/>
  <c r="AT67" i="12"/>
  <c r="AT68" i="12"/>
  <c r="AT69" i="12"/>
  <c r="AT70" i="12"/>
  <c r="AT71" i="12"/>
  <c r="AT72" i="12"/>
  <c r="AT73" i="12"/>
  <c r="AT74" i="12"/>
  <c r="AT75" i="12"/>
  <c r="AT40" i="12"/>
  <c r="AT41" i="12"/>
  <c r="AT42" i="12"/>
  <c r="AT43" i="12"/>
  <c r="AT44" i="12"/>
  <c r="AT45" i="12"/>
  <c r="AT46" i="12"/>
  <c r="AT47" i="12"/>
  <c r="AT48" i="12"/>
  <c r="AT49" i="12"/>
  <c r="AT50" i="12"/>
  <c r="AT39" i="12"/>
  <c r="AT38" i="12"/>
  <c r="AS37" i="12"/>
  <c r="AS36" i="12"/>
  <c r="AS31" i="12"/>
  <c r="J60" i="12"/>
  <c r="N60" i="12"/>
  <c r="R60" i="12"/>
  <c r="V60" i="12"/>
  <c r="Z60" i="12"/>
  <c r="AD60" i="12"/>
  <c r="AH60" i="12"/>
  <c r="AL60" i="12"/>
  <c r="AQ53" i="12" l="1"/>
  <c r="AQ52" i="12"/>
  <c r="AU36" i="12"/>
  <c r="Q60" i="12"/>
  <c r="S60" i="12" s="1"/>
  <c r="AG60" i="12"/>
  <c r="AI60" i="12" s="1"/>
  <c r="M60" i="12"/>
  <c r="O60" i="12" s="1"/>
  <c r="AC60" i="12"/>
  <c r="AE60" i="12" s="1"/>
  <c r="I60" i="12"/>
  <c r="K60" i="12" s="1"/>
  <c r="Y60" i="12"/>
  <c r="AA60" i="12" s="1"/>
  <c r="AO54" i="12" l="1"/>
  <c r="AU37" i="12"/>
  <c r="AK60" i="12"/>
  <c r="AM60" i="12" s="1"/>
  <c r="U60" i="12"/>
  <c r="W60" i="12" s="1"/>
  <c r="E60" i="12"/>
  <c r="AO55" i="12" l="1"/>
  <c r="AQ55" i="12" s="1"/>
  <c r="AQ54" i="12"/>
  <c r="AS38" i="12"/>
  <c r="AO56" i="12" l="1"/>
  <c r="AU38" i="12"/>
  <c r="AS39" i="12"/>
  <c r="AU39" i="12" s="1"/>
  <c r="AQ56" i="12" l="1"/>
  <c r="AO57" i="12"/>
  <c r="AQ57" i="12" s="1"/>
  <c r="AS40" i="12"/>
  <c r="AO58" i="12" l="1"/>
  <c r="AS41" i="12"/>
  <c r="AU41" i="12" s="1"/>
  <c r="AU40" i="12"/>
  <c r="AQ58" i="12" l="1"/>
  <c r="AO59" i="12"/>
  <c r="AQ59" i="12" s="1"/>
  <c r="AS42" i="12"/>
  <c r="AO60" i="12" l="1"/>
  <c r="AU42" i="12"/>
  <c r="AS43" i="12"/>
  <c r="AU43" i="12" s="1"/>
  <c r="AO61" i="12" l="1"/>
  <c r="AQ61" i="12" s="1"/>
  <c r="AQ60" i="12"/>
  <c r="AS44" i="12"/>
  <c r="AO62" i="12" l="1"/>
  <c r="AS45" i="12"/>
  <c r="AU45" i="12" s="1"/>
  <c r="AU44" i="12"/>
  <c r="AQ62" i="12" l="1"/>
  <c r="AO63" i="12"/>
  <c r="AQ63" i="12" s="1"/>
  <c r="AS46" i="12"/>
  <c r="AO64" i="12" l="1"/>
  <c r="AS47" i="12"/>
  <c r="AU47" i="12" s="1"/>
  <c r="AU46" i="12"/>
  <c r="AO65" i="12" l="1"/>
  <c r="AQ65" i="12" s="1"/>
  <c r="AQ64" i="12"/>
  <c r="AS48" i="12"/>
  <c r="AO66" i="12" l="1"/>
  <c r="AS49" i="12"/>
  <c r="AU49" i="12" s="1"/>
  <c r="AU48" i="12"/>
  <c r="AQ66" i="12" l="1"/>
  <c r="AO67" i="12"/>
  <c r="AQ67" i="12" s="1"/>
  <c r="AS50" i="12"/>
  <c r="AO68" i="12" l="1"/>
  <c r="AU50" i="12"/>
  <c r="AS51" i="12"/>
  <c r="AU51" i="12" s="1"/>
  <c r="AO69" i="12" l="1"/>
  <c r="AQ69" i="12" s="1"/>
  <c r="AQ68" i="12"/>
  <c r="AS52" i="12"/>
  <c r="AO70" i="12" l="1"/>
  <c r="AS53" i="12"/>
  <c r="AU53" i="12" s="1"/>
  <c r="AU52" i="12"/>
  <c r="AO71" i="12" l="1"/>
  <c r="AQ71" i="12" s="1"/>
  <c r="AQ70" i="12"/>
  <c r="AS54" i="12"/>
  <c r="AO72" i="12" l="1"/>
  <c r="AS55" i="12"/>
  <c r="AU55" i="12" s="1"/>
  <c r="AU54" i="12"/>
  <c r="AQ72" i="12" l="1"/>
  <c r="AO73" i="12"/>
  <c r="AQ73" i="12" s="1"/>
  <c r="AS56" i="12"/>
  <c r="AO74" i="12" l="1"/>
  <c r="AS57" i="12"/>
  <c r="AU57" i="12" s="1"/>
  <c r="AU56" i="12"/>
  <c r="AO75" i="12" l="1"/>
  <c r="AQ75" i="12" s="1"/>
  <c r="AQ74" i="12"/>
  <c r="AS58" i="12"/>
  <c r="AS59" i="12" l="1"/>
  <c r="AU59" i="12" s="1"/>
  <c r="AU58" i="12"/>
  <c r="AS60" i="12" l="1"/>
  <c r="AS61" i="12" l="1"/>
  <c r="AU61" i="12" s="1"/>
  <c r="AU60" i="12"/>
  <c r="AS62" i="12" l="1"/>
  <c r="AS63" i="12" l="1"/>
  <c r="AU63" i="12" s="1"/>
  <c r="AU62" i="12"/>
  <c r="AS64" i="12" l="1"/>
  <c r="AU64" i="12" l="1"/>
  <c r="AS65" i="12"/>
  <c r="AU65" i="12" s="1"/>
  <c r="AS66" i="12" l="1"/>
  <c r="AS67" i="12" l="1"/>
  <c r="AU67" i="12" s="1"/>
  <c r="AU66" i="12"/>
  <c r="AS68" i="12" l="1"/>
  <c r="AS69" i="12" l="1"/>
  <c r="AU69" i="12" s="1"/>
  <c r="AU68" i="12"/>
  <c r="AS70" i="12" l="1"/>
  <c r="AS71" i="12" l="1"/>
  <c r="AU71" i="12" s="1"/>
  <c r="AU70" i="12"/>
  <c r="AS72" i="12" l="1"/>
  <c r="AU72" i="12" l="1"/>
  <c r="AS73" i="12"/>
  <c r="AU73" i="12" s="1"/>
  <c r="AS74" i="12" l="1"/>
  <c r="AS75" i="12" l="1"/>
  <c r="AU75" i="12" s="1"/>
  <c r="AU74" i="12"/>
  <c r="AS32" i="12" l="1"/>
  <c r="AO32" i="12"/>
  <c r="M114" i="11" l="1"/>
  <c r="L114" i="11"/>
  <c r="M89" i="11"/>
  <c r="L89" i="11"/>
  <c r="M44" i="11"/>
  <c r="L44" i="11"/>
  <c r="E24" i="3" l="1"/>
  <c r="E148" i="1" l="1"/>
  <c r="E144" i="1"/>
  <c r="E101" i="1"/>
  <c r="H197" i="1" l="1"/>
  <c r="H184" i="1" l="1"/>
  <c r="L211" i="6" l="1"/>
  <c r="G181" i="6" l="1"/>
  <c r="J205" i="6" l="1"/>
  <c r="J203" i="6"/>
  <c r="J201" i="6"/>
  <c r="G194" i="6" l="1"/>
  <c r="G205" i="6"/>
  <c r="H55" i="6" l="1"/>
  <c r="E78" i="1" l="1"/>
  <c r="G81" i="5" l="1"/>
  <c r="G79" i="5"/>
  <c r="F249" i="1"/>
  <c r="F245" i="1"/>
  <c r="F243" i="1"/>
  <c r="G70" i="5"/>
  <c r="F86" i="1" l="1"/>
  <c r="F84" i="1"/>
  <c r="F79" i="1"/>
  <c r="A13" i="6" l="1"/>
  <c r="H242" i="1"/>
  <c r="H241" i="1" l="1"/>
  <c r="L256" i="6" l="1"/>
  <c r="H240" i="1" s="1"/>
  <c r="H82" i="1" l="1"/>
  <c r="H75" i="1" l="1"/>
  <c r="E242" i="1"/>
  <c r="E241" i="1"/>
  <c r="E240" i="1"/>
  <c r="E239" i="1"/>
  <c r="E232" i="1"/>
  <c r="E226" i="1"/>
  <c r="E225" i="1"/>
  <c r="E82" i="1"/>
  <c r="E83" i="1"/>
  <c r="E77" i="1"/>
  <c r="E76" i="1"/>
  <c r="E75" i="1"/>
  <c r="E13" i="6" l="1"/>
  <c r="C13" i="6"/>
  <c r="E74" i="1"/>
  <c r="I78" i="5" l="1"/>
  <c r="I77" i="5"/>
  <c r="I76" i="5"/>
  <c r="I69" i="5"/>
  <c r="A70" i="5" l="1"/>
  <c r="A71" i="5" l="1"/>
  <c r="A83" i="5" s="1"/>
  <c r="G85" i="5" s="1"/>
  <c r="G72" i="5"/>
  <c r="F244" i="1"/>
  <c r="F234" i="1"/>
  <c r="A234" i="1"/>
  <c r="A235" i="1" l="1"/>
  <c r="F236" i="1"/>
  <c r="H84" i="1"/>
  <c r="H27" i="6" l="1"/>
  <c r="H132" i="1" l="1"/>
  <c r="H148" i="1" l="1"/>
  <c r="K202" i="6" l="1"/>
  <c r="K203" i="6"/>
  <c r="H24" i="1" s="1"/>
  <c r="K204" i="6"/>
  <c r="K206" i="6"/>
  <c r="K201" i="6"/>
  <c r="H131" i="1" l="1"/>
  <c r="H40" i="1" l="1"/>
  <c r="K205" i="6" l="1"/>
  <c r="H59" i="1" l="1"/>
  <c r="H23" i="1"/>
  <c r="I179" i="6"/>
  <c r="I181" i="6"/>
  <c r="I178" i="6"/>
  <c r="I184" i="6" l="1"/>
  <c r="H45" i="1" l="1"/>
  <c r="H19" i="1"/>
  <c r="I180" i="6" l="1"/>
  <c r="H60" i="1" s="1"/>
  <c r="H20" i="1" l="1"/>
  <c r="H147" i="1" l="1"/>
  <c r="I185" i="6" l="1"/>
  <c r="H161" i="1" s="1"/>
  <c r="H200" i="1" l="1"/>
  <c r="H57" i="6" l="1"/>
  <c r="J10" i="16" l="1"/>
  <c r="J11" i="16"/>
  <c r="J12" i="16"/>
  <c r="J13" i="16"/>
  <c r="J14" i="16"/>
  <c r="J15" i="16"/>
  <c r="J16" i="16"/>
  <c r="J17" i="16"/>
  <c r="J18" i="16"/>
  <c r="J19" i="16"/>
  <c r="J20" i="16"/>
  <c r="J21" i="16"/>
  <c r="J22" i="16"/>
  <c r="J23" i="16"/>
  <c r="J24" i="16"/>
  <c r="J25" i="16"/>
  <c r="J26" i="16"/>
  <c r="J27" i="16"/>
  <c r="J28" i="16"/>
  <c r="J29" i="16"/>
  <c r="J30" i="16"/>
  <c r="J31" i="16"/>
  <c r="J9" i="16"/>
  <c r="I49" i="5" l="1"/>
  <c r="H134" i="1" l="1"/>
  <c r="D170" i="11" l="1"/>
  <c r="D166" i="11"/>
  <c r="A170" i="11" l="1"/>
  <c r="A166" i="11"/>
  <c r="H162" i="11"/>
  <c r="AK32" i="12" l="1"/>
  <c r="AL74" i="12" l="1"/>
  <c r="AL75" i="12" s="1"/>
  <c r="AL61" i="12"/>
  <c r="AL62" i="12"/>
  <c r="AL63" i="12" s="1"/>
  <c r="AL64" i="12"/>
  <c r="AL65" i="12" s="1"/>
  <c r="AL66" i="12"/>
  <c r="AL67" i="12" s="1"/>
  <c r="AL68" i="12"/>
  <c r="AL69" i="12" s="1"/>
  <c r="AL70" i="12"/>
  <c r="AL71" i="12" s="1"/>
  <c r="AL72" i="12"/>
  <c r="AL73" i="12" s="1"/>
  <c r="E226" i="6"/>
  <c r="AK61" i="12" l="1"/>
  <c r="AM61" i="12" s="1"/>
  <c r="AK62" i="12" s="1"/>
  <c r="AM62" i="12" l="1"/>
  <c r="AK63" i="12"/>
  <c r="AM63" i="12" s="1"/>
  <c r="AK64" i="12" s="1"/>
  <c r="AM64" i="12" l="1"/>
  <c r="AK65" i="12"/>
  <c r="AM65" i="12" s="1"/>
  <c r="AK66" i="12" s="1"/>
  <c r="AM66" i="12" l="1"/>
  <c r="AK67" i="12"/>
  <c r="AM67" i="12" s="1"/>
  <c r="AK68" i="12" s="1"/>
  <c r="AM68" i="12" l="1"/>
  <c r="AK69" i="12"/>
  <c r="AM69" i="12" s="1"/>
  <c r="AK70" i="12" s="1"/>
  <c r="D33" i="16"/>
  <c r="F33" i="16"/>
  <c r="H33" i="16"/>
  <c r="B33" i="16"/>
  <c r="J33" i="16" l="1"/>
  <c r="AM70" i="12"/>
  <c r="AK71" i="12"/>
  <c r="AM71" i="12" s="1"/>
  <c r="AK72" i="12" s="1"/>
  <c r="I195" i="6"/>
  <c r="I194" i="6"/>
  <c r="I193" i="6"/>
  <c r="I192" i="6"/>
  <c r="AM72" i="12" l="1"/>
  <c r="AK73" i="12"/>
  <c r="AM73" i="12" s="1"/>
  <c r="AK74" i="12" s="1"/>
  <c r="AG32" i="12"/>
  <c r="AH74" i="12" l="1"/>
  <c r="AH75" i="12" s="1"/>
  <c r="AM74" i="12"/>
  <c r="AK75" i="12"/>
  <c r="AM75" i="12" s="1"/>
  <c r="AH61" i="12"/>
  <c r="AH62" i="12"/>
  <c r="AH63" i="12" s="1"/>
  <c r="AH64" i="12"/>
  <c r="AH65" i="12" s="1"/>
  <c r="AH66" i="12"/>
  <c r="AH67" i="12" s="1"/>
  <c r="AH68" i="12"/>
  <c r="AH69" i="12" s="1"/>
  <c r="AH70" i="12"/>
  <c r="AH71" i="12" s="1"/>
  <c r="AH72" i="12"/>
  <c r="AH73" i="12" s="1"/>
  <c r="AG61" i="12" l="1"/>
  <c r="AI61" i="12" s="1"/>
  <c r="AG62" i="12" s="1"/>
  <c r="AC32" i="12"/>
  <c r="AI62" i="12" l="1"/>
  <c r="AG63" i="12"/>
  <c r="AI63" i="12" s="1"/>
  <c r="AG64" i="12" s="1"/>
  <c r="AD74" i="12"/>
  <c r="AD75" i="12" s="1"/>
  <c r="AD72" i="12"/>
  <c r="AD73" i="12" s="1"/>
  <c r="AD70" i="12"/>
  <c r="AD71" i="12" s="1"/>
  <c r="AD68" i="12"/>
  <c r="AD69" i="12" s="1"/>
  <c r="AD66" i="12"/>
  <c r="AD67" i="12" s="1"/>
  <c r="AD64" i="12"/>
  <c r="AD65" i="12" s="1"/>
  <c r="AD62" i="12"/>
  <c r="AD63" i="12" s="1"/>
  <c r="AD61" i="12"/>
  <c r="AG65" i="12" l="1"/>
  <c r="AI65" i="12" s="1"/>
  <c r="AG66" i="12" s="1"/>
  <c r="AI64" i="12"/>
  <c r="AG67" i="12" l="1"/>
  <c r="AI67" i="12" s="1"/>
  <c r="AG68" i="12" s="1"/>
  <c r="AI66" i="12"/>
  <c r="H303" i="1"/>
  <c r="AI68" i="12" l="1"/>
  <c r="AG69" i="12"/>
  <c r="AI69" i="12" s="1"/>
  <c r="AG70" i="12" s="1"/>
  <c r="AI70" i="12" l="1"/>
  <c r="AG71" i="12"/>
  <c r="AI71" i="12" s="1"/>
  <c r="AG72" i="12" s="1"/>
  <c r="I183" i="6"/>
  <c r="I182" i="6"/>
  <c r="H121" i="1" s="1"/>
  <c r="AI72" i="12" l="1"/>
  <c r="AG73" i="12"/>
  <c r="AI73" i="12" s="1"/>
  <c r="AG74" i="12" s="1"/>
  <c r="AI74" i="12" l="1"/>
  <c r="AG75" i="12"/>
  <c r="AI75" i="12" s="1"/>
  <c r="AC61" i="12"/>
  <c r="AE61" i="12" s="1"/>
  <c r="AC62" i="12" s="1"/>
  <c r="D130" i="6"/>
  <c r="AE62" i="12" l="1"/>
  <c r="AC63" i="12"/>
  <c r="AE63" i="12" s="1"/>
  <c r="AC64" i="12" s="1"/>
  <c r="AE64" i="12" l="1"/>
  <c r="AC65" i="12"/>
  <c r="AE65" i="12" s="1"/>
  <c r="AC66" i="12" s="1"/>
  <c r="AE66" i="12" l="1"/>
  <c r="AC67" i="12"/>
  <c r="AE67" i="12" s="1"/>
  <c r="AC68" i="12" s="1"/>
  <c r="AE68" i="12" l="1"/>
  <c r="AC69" i="12"/>
  <c r="AE69" i="12" s="1"/>
  <c r="AC70" i="12" s="1"/>
  <c r="AE70" i="12" l="1"/>
  <c r="AC71" i="12"/>
  <c r="AE71" i="12" s="1"/>
  <c r="AC72" i="12" s="1"/>
  <c r="BA36" i="12"/>
  <c r="BA37" i="12"/>
  <c r="BA38" i="12"/>
  <c r="BA39" i="12"/>
  <c r="BA40" i="12"/>
  <c r="BA41" i="12"/>
  <c r="AE72" i="12" l="1"/>
  <c r="AC73" i="12"/>
  <c r="AE73" i="12" s="1"/>
  <c r="AC74" i="12" s="1"/>
  <c r="Y32" i="12"/>
  <c r="Z74" i="12" s="1"/>
  <c r="Z75" i="12" s="1"/>
  <c r="AE74" i="12" l="1"/>
  <c r="AC75" i="12"/>
  <c r="AE75" i="12" s="1"/>
  <c r="Z61" i="12"/>
  <c r="Z62" i="12"/>
  <c r="Z63" i="12" s="1"/>
  <c r="Z64" i="12"/>
  <c r="Z65" i="12" s="1"/>
  <c r="Z66" i="12"/>
  <c r="Z67" i="12" s="1"/>
  <c r="Z68" i="12"/>
  <c r="Z69" i="12" s="1"/>
  <c r="Z70" i="12"/>
  <c r="Z71" i="12" s="1"/>
  <c r="Z72" i="12"/>
  <c r="Z73" i="12" s="1"/>
  <c r="Y61" i="12" l="1"/>
  <c r="AA61" i="12" s="1"/>
  <c r="Y62" i="12" s="1"/>
  <c r="AA62" i="12" l="1"/>
  <c r="Y63" i="12"/>
  <c r="AA63" i="12" s="1"/>
  <c r="Y64" i="12" s="1"/>
  <c r="Y65" i="12" l="1"/>
  <c r="AA65" i="12" s="1"/>
  <c r="Y66" i="12" s="1"/>
  <c r="AA64" i="12"/>
  <c r="AA66" i="12" l="1"/>
  <c r="Y67" i="12"/>
  <c r="AA67" i="12" s="1"/>
  <c r="Y68" i="12" s="1"/>
  <c r="AA68" i="12" l="1"/>
  <c r="Y69" i="12"/>
  <c r="AA69" i="12" s="1"/>
  <c r="Y70" i="12" s="1"/>
  <c r="AA70" i="12" l="1"/>
  <c r="Y71" i="12"/>
  <c r="AA71" i="12" s="1"/>
  <c r="Y72" i="12" s="1"/>
  <c r="U32" i="12"/>
  <c r="AA72" i="12" l="1"/>
  <c r="Y73" i="12"/>
  <c r="AA73" i="12" s="1"/>
  <c r="Y74" i="12" s="1"/>
  <c r="AA74" i="12" l="1"/>
  <c r="Y75" i="12"/>
  <c r="AA75" i="12" s="1"/>
  <c r="D123" i="11"/>
  <c r="C1" i="12" l="1"/>
  <c r="E18" i="12" l="1"/>
  <c r="E13" i="12"/>
  <c r="E12" i="12"/>
  <c r="BB77" i="12" l="1"/>
  <c r="BC76" i="12"/>
  <c r="BB41" i="12"/>
  <c r="BC40" i="12"/>
  <c r="BB39" i="12"/>
  <c r="D39" i="12"/>
  <c r="D41" i="12" s="1"/>
  <c r="D43" i="12" s="1"/>
  <c r="D45" i="12" s="1"/>
  <c r="D47" i="12" s="1"/>
  <c r="D49" i="12" s="1"/>
  <c r="D51" i="12" s="1"/>
  <c r="D53" i="12" s="1"/>
  <c r="D57" i="12" s="1"/>
  <c r="D59" i="12" s="1"/>
  <c r="D61" i="12" s="1"/>
  <c r="D63" i="12" s="1"/>
  <c r="D65" i="12" s="1"/>
  <c r="D67" i="12" s="1"/>
  <c r="D69" i="12" s="1"/>
  <c r="D71" i="12" s="1"/>
  <c r="D73" i="12" s="1"/>
  <c r="D75" i="12" s="1"/>
  <c r="C39" i="12"/>
  <c r="C41" i="12" s="1"/>
  <c r="C43" i="12" s="1"/>
  <c r="C45" i="12" s="1"/>
  <c r="C47" i="12" s="1"/>
  <c r="C49" i="12" s="1"/>
  <c r="C51" i="12" s="1"/>
  <c r="C53" i="12" s="1"/>
  <c r="C57" i="12" s="1"/>
  <c r="C59" i="12" s="1"/>
  <c r="C61" i="12" s="1"/>
  <c r="C63" i="12" s="1"/>
  <c r="C65" i="12" s="1"/>
  <c r="C67" i="12" s="1"/>
  <c r="C69" i="12" s="1"/>
  <c r="C71" i="12" s="1"/>
  <c r="C73" i="12" s="1"/>
  <c r="C75" i="12" s="1"/>
  <c r="BC38" i="12"/>
  <c r="D38" i="12"/>
  <c r="D40" i="12" s="1"/>
  <c r="D42" i="12" s="1"/>
  <c r="D44" i="12" s="1"/>
  <c r="D46" i="12" s="1"/>
  <c r="D48" i="12" s="1"/>
  <c r="D50" i="12" s="1"/>
  <c r="D52" i="12" s="1"/>
  <c r="D56" i="12" s="1"/>
  <c r="D58" i="12" s="1"/>
  <c r="D60" i="12" s="1"/>
  <c r="D62" i="12" s="1"/>
  <c r="D64" i="12" s="1"/>
  <c r="D66" i="12" s="1"/>
  <c r="D68" i="12" s="1"/>
  <c r="D70" i="12" s="1"/>
  <c r="D72" i="12" s="1"/>
  <c r="D74" i="12" s="1"/>
  <c r="BB37" i="12"/>
  <c r="BC36" i="12"/>
  <c r="C36" i="12"/>
  <c r="C38" i="12" s="1"/>
  <c r="C40" i="12" s="1"/>
  <c r="C42" i="12" s="1"/>
  <c r="C44" i="12" s="1"/>
  <c r="C46" i="12" s="1"/>
  <c r="C48" i="12" s="1"/>
  <c r="C50" i="12" s="1"/>
  <c r="C52" i="12" s="1"/>
  <c r="C56" i="12" s="1"/>
  <c r="C58" i="12" s="1"/>
  <c r="C60" i="12" s="1"/>
  <c r="C62" i="12" s="1"/>
  <c r="C64" i="12" s="1"/>
  <c r="C66" i="12" s="1"/>
  <c r="C68" i="12" s="1"/>
  <c r="C70" i="12" s="1"/>
  <c r="C72" i="12" s="1"/>
  <c r="C74" i="12" s="1"/>
  <c r="A33" i="12"/>
  <c r="A36" i="12" s="1"/>
  <c r="A37" i="12" s="1"/>
  <c r="A38" i="12" s="1"/>
  <c r="A39" i="12" s="1"/>
  <c r="A40" i="12" s="1"/>
  <c r="A41" i="12" s="1"/>
  <c r="A42" i="12" s="1"/>
  <c r="A43" i="12" s="1"/>
  <c r="A44" i="12" s="1"/>
  <c r="A45" i="12" s="1"/>
  <c r="A46" i="12" s="1"/>
  <c r="A47" i="12" s="1"/>
  <c r="A48" i="12" s="1"/>
  <c r="A49" i="12" s="1"/>
  <c r="A50" i="12" s="1"/>
  <c r="A51" i="12" s="1"/>
  <c r="A52" i="12" s="1"/>
  <c r="A53"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Q32" i="12"/>
  <c r="M32" i="12"/>
  <c r="I32" i="12"/>
  <c r="E32" i="12"/>
  <c r="F60" i="12" s="1"/>
  <c r="G60" i="12" s="1"/>
  <c r="J72" i="12" l="1"/>
  <c r="J73" i="12" s="1"/>
  <c r="J68" i="12"/>
  <c r="J69" i="12" s="1"/>
  <c r="J74" i="12"/>
  <c r="J75" i="12" s="1"/>
  <c r="J70" i="12"/>
  <c r="J71" i="12" s="1"/>
  <c r="J66" i="12"/>
  <c r="J67" i="12" s="1"/>
  <c r="J64" i="12"/>
  <c r="J65" i="12" s="1"/>
  <c r="J62" i="12"/>
  <c r="J63" i="12" s="1"/>
  <c r="J61" i="12"/>
  <c r="N72" i="12"/>
  <c r="N73" i="12" s="1"/>
  <c r="N68" i="12"/>
  <c r="N69" i="12" s="1"/>
  <c r="N64" i="12"/>
  <c r="N65" i="12" s="1"/>
  <c r="N74" i="12"/>
  <c r="N75" i="12" s="1"/>
  <c r="N70" i="12"/>
  <c r="N71" i="12" s="1"/>
  <c r="N66" i="12"/>
  <c r="N67" i="12" s="1"/>
  <c r="N62" i="12"/>
  <c r="N63" i="12" s="1"/>
  <c r="N61" i="12"/>
  <c r="R72" i="12"/>
  <c r="R73" i="12" s="1"/>
  <c r="R68" i="12"/>
  <c r="R69" i="12" s="1"/>
  <c r="R64" i="12"/>
  <c r="R65" i="12" s="1"/>
  <c r="R74" i="12"/>
  <c r="R75" i="12" s="1"/>
  <c r="R70" i="12"/>
  <c r="R71" i="12" s="1"/>
  <c r="R66" i="12"/>
  <c r="R67" i="12" s="1"/>
  <c r="R62" i="12"/>
  <c r="R63" i="12" s="1"/>
  <c r="R61" i="12"/>
  <c r="F72" i="12"/>
  <c r="F73" i="12" s="1"/>
  <c r="F68" i="12"/>
  <c r="F69" i="12" s="1"/>
  <c r="F74" i="12"/>
  <c r="F75" i="12" s="1"/>
  <c r="G75" i="12" s="1"/>
  <c r="F70" i="12"/>
  <c r="F71" i="12" s="1"/>
  <c r="F64" i="12"/>
  <c r="F65" i="12" s="1"/>
  <c r="F62" i="12"/>
  <c r="F63" i="12" s="1"/>
  <c r="F66" i="12"/>
  <c r="F67" i="12" s="1"/>
  <c r="F61" i="12"/>
  <c r="V72" i="12"/>
  <c r="V73" i="12" s="1"/>
  <c r="V68" i="12"/>
  <c r="V69" i="12" s="1"/>
  <c r="V64" i="12"/>
  <c r="V65" i="12" s="1"/>
  <c r="V74" i="12"/>
  <c r="V75" i="12" s="1"/>
  <c r="V70" i="12"/>
  <c r="V71" i="12" s="1"/>
  <c r="V66" i="12"/>
  <c r="V67" i="12" s="1"/>
  <c r="V61" i="12"/>
  <c r="V62" i="12"/>
  <c r="V63" i="12" s="1"/>
  <c r="E61" i="12" l="1"/>
  <c r="G61" i="12" s="1"/>
  <c r="I61" i="12" l="1"/>
  <c r="K61" i="12" s="1"/>
  <c r="U61" i="12"/>
  <c r="W61" i="12" s="1"/>
  <c r="E62" i="12"/>
  <c r="M61" i="12"/>
  <c r="O61" i="12" s="1"/>
  <c r="Q61" i="12"/>
  <c r="S61" i="12" s="1"/>
  <c r="M62" i="12" l="1"/>
  <c r="U62" i="12"/>
  <c r="Q62" i="12"/>
  <c r="G62" i="12"/>
  <c r="E63" i="12"/>
  <c r="G63" i="12" s="1"/>
  <c r="I62" i="12"/>
  <c r="K62" i="12" l="1"/>
  <c r="I63" i="12"/>
  <c r="K63" i="12" s="1"/>
  <c r="S62" i="12"/>
  <c r="Q63" i="12"/>
  <c r="S63" i="12" s="1"/>
  <c r="W62" i="12"/>
  <c r="U63" i="12"/>
  <c r="W63" i="12" s="1"/>
  <c r="E64" i="12"/>
  <c r="O62" i="12"/>
  <c r="M63" i="12"/>
  <c r="O63" i="12" s="1"/>
  <c r="E65" i="12" l="1"/>
  <c r="G65" i="12" s="1"/>
  <c r="G64" i="12"/>
  <c r="M64" i="12"/>
  <c r="U64" i="12"/>
  <c r="I64" i="12"/>
  <c r="Q64" i="12"/>
  <c r="E66" i="12" l="1"/>
  <c r="I65" i="12"/>
  <c r="K65" i="12" s="1"/>
  <c r="K64" i="12"/>
  <c r="M65" i="12"/>
  <c r="O65" i="12" s="1"/>
  <c r="O64" i="12"/>
  <c r="Q65" i="12"/>
  <c r="S65" i="12" s="1"/>
  <c r="S64" i="12"/>
  <c r="U65" i="12"/>
  <c r="W65" i="12" s="1"/>
  <c r="W64" i="12"/>
  <c r="U66" i="12" l="1"/>
  <c r="M66" i="12"/>
  <c r="Q66" i="12"/>
  <c r="I66" i="12"/>
  <c r="E67" i="12"/>
  <c r="G67" i="12" s="1"/>
  <c r="G66" i="12"/>
  <c r="E68" i="12" l="1"/>
  <c r="Q67" i="12"/>
  <c r="S67" i="12" s="1"/>
  <c r="S66" i="12"/>
  <c r="M67" i="12"/>
  <c r="O67" i="12" s="1"/>
  <c r="O66" i="12"/>
  <c r="I67" i="12"/>
  <c r="K67" i="12" s="1"/>
  <c r="K66" i="12"/>
  <c r="U67" i="12"/>
  <c r="W67" i="12" s="1"/>
  <c r="W66" i="12"/>
  <c r="M68" i="12" l="1"/>
  <c r="Q68" i="12"/>
  <c r="U68" i="12"/>
  <c r="I68" i="12"/>
  <c r="E69" i="12"/>
  <c r="G69" i="12" s="1"/>
  <c r="G68" i="12"/>
  <c r="E70" i="12" l="1"/>
  <c r="Q69" i="12"/>
  <c r="S69" i="12" s="1"/>
  <c r="S68" i="12"/>
  <c r="M69" i="12"/>
  <c r="O69" i="12" s="1"/>
  <c r="O68" i="12"/>
  <c r="U69" i="12"/>
  <c r="W69" i="12" s="1"/>
  <c r="W68" i="12"/>
  <c r="I69" i="12"/>
  <c r="K69" i="12" s="1"/>
  <c r="K68" i="12"/>
  <c r="I70" i="12" l="1"/>
  <c r="Q70" i="12"/>
  <c r="M70" i="12"/>
  <c r="U70" i="12"/>
  <c r="E71" i="12"/>
  <c r="G71" i="12" s="1"/>
  <c r="G70" i="12"/>
  <c r="Q71" i="12" l="1"/>
  <c r="S71" i="12" s="1"/>
  <c r="S70" i="12"/>
  <c r="E72" i="12"/>
  <c r="I71" i="12"/>
  <c r="K71" i="12" s="1"/>
  <c r="K70" i="12"/>
  <c r="M71" i="12"/>
  <c r="O71" i="12" s="1"/>
  <c r="O70" i="12"/>
  <c r="U71" i="12"/>
  <c r="W71" i="12" s="1"/>
  <c r="W70" i="12"/>
  <c r="M72" i="12" l="1"/>
  <c r="E73" i="12"/>
  <c r="G73" i="12" s="1"/>
  <c r="G72" i="12"/>
  <c r="U72" i="12"/>
  <c r="I72" i="12"/>
  <c r="Q72" i="12"/>
  <c r="M73" i="12" l="1"/>
  <c r="O73" i="12" s="1"/>
  <c r="O72" i="12"/>
  <c r="Q73" i="12"/>
  <c r="S73" i="12" s="1"/>
  <c r="S72" i="12"/>
  <c r="I73" i="12"/>
  <c r="K73" i="12" s="1"/>
  <c r="K72" i="12"/>
  <c r="E74" i="12"/>
  <c r="G74" i="12" s="1"/>
  <c r="U73" i="12"/>
  <c r="W73" i="12" s="1"/>
  <c r="W72" i="12"/>
  <c r="I74" i="12" l="1"/>
  <c r="M74" i="12"/>
  <c r="U74" i="12"/>
  <c r="Q74" i="12"/>
  <c r="W74" i="12" l="1"/>
  <c r="U75" i="12"/>
  <c r="W75" i="12" s="1"/>
  <c r="S74" i="12"/>
  <c r="Q75" i="12"/>
  <c r="S75" i="12" s="1"/>
  <c r="O74" i="12"/>
  <c r="M75" i="12"/>
  <c r="O75" i="12" s="1"/>
  <c r="K74" i="12"/>
  <c r="I75" i="12"/>
  <c r="K75" i="12" s="1"/>
  <c r="D8" i="4" l="1"/>
  <c r="E27" i="3" l="1"/>
  <c r="E19" i="3"/>
  <c r="H226" i="1" l="1"/>
  <c r="E229" i="6" s="1"/>
  <c r="G156" i="6" l="1"/>
  <c r="H14" i="1" l="1"/>
  <c r="H16" i="1" s="1"/>
  <c r="H47" i="1"/>
  <c r="H21" i="1"/>
  <c r="H201" i="1"/>
  <c r="I20" i="5"/>
  <c r="H185" i="1"/>
  <c r="I21" i="5" s="1"/>
  <c r="I43" i="5"/>
  <c r="I39" i="5"/>
  <c r="I24" i="5"/>
  <c r="I44" i="5"/>
  <c r="I45" i="5"/>
  <c r="H61" i="1"/>
  <c r="H62" i="1"/>
  <c r="H27" i="1"/>
  <c r="H122" i="1"/>
  <c r="H212" i="1"/>
  <c r="H216" i="1" s="1"/>
  <c r="H217" i="1"/>
  <c r="H144" i="1"/>
  <c r="H110" i="1"/>
  <c r="H111" i="1"/>
  <c r="H228" i="1"/>
  <c r="J254" i="6" s="1"/>
  <c r="L254" i="6" s="1"/>
  <c r="H167" i="1"/>
  <c r="H166" i="1"/>
  <c r="H162" i="1"/>
  <c r="H268" i="1"/>
  <c r="H267" i="1"/>
  <c r="H276" i="1"/>
  <c r="H282" i="1"/>
  <c r="H292" i="1" s="1"/>
  <c r="E89" i="11"/>
  <c r="H69" i="11" s="1"/>
  <c r="H299" i="1"/>
  <c r="D31" i="4"/>
  <c r="E225" i="6" s="1"/>
  <c r="E34" i="3"/>
  <c r="E44" i="3" s="1"/>
  <c r="D21" i="4"/>
  <c r="D56" i="11"/>
  <c r="H192" i="1"/>
  <c r="L102" i="11"/>
  <c r="P102" i="11" s="1"/>
  <c r="I103" i="11"/>
  <c r="J103" i="11" s="1"/>
  <c r="N103" i="11" s="1"/>
  <c r="H51" i="1"/>
  <c r="H15" i="6"/>
  <c r="H98" i="1" s="1"/>
  <c r="I78" i="11"/>
  <c r="I79" i="11" s="1"/>
  <c r="I33" i="11"/>
  <c r="I34" i="11" s="1"/>
  <c r="I35" i="11" s="1"/>
  <c r="I36" i="11" s="1"/>
  <c r="I37" i="11" s="1"/>
  <c r="I38" i="11" s="1"/>
  <c r="I39" i="11" s="1"/>
  <c r="I40" i="11" s="1"/>
  <c r="I41" i="11" s="1"/>
  <c r="M102" i="11"/>
  <c r="Q102" i="11" s="1"/>
  <c r="J102" i="11"/>
  <c r="N102" i="11" s="1"/>
  <c r="A19" i="1"/>
  <c r="A20" i="1" s="1"/>
  <c r="A21" i="1" s="1"/>
  <c r="A23" i="1" s="1"/>
  <c r="A24" i="1" s="1"/>
  <c r="A25" i="1" s="1"/>
  <c r="A26" i="1" s="1"/>
  <c r="A27" i="1" s="1"/>
  <c r="A29" i="1" s="1"/>
  <c r="A31" i="1" s="1"/>
  <c r="A32" i="1" s="1"/>
  <c r="A34" i="1" s="1"/>
  <c r="A35" i="1" s="1"/>
  <c r="F235" i="1" s="1"/>
  <c r="G71" i="5" s="1"/>
  <c r="G129" i="11"/>
  <c r="H130" i="11"/>
  <c r="H131" i="11" s="1"/>
  <c r="E114" i="11"/>
  <c r="A1" i="11"/>
  <c r="H114" i="11"/>
  <c r="G114" i="11"/>
  <c r="F114" i="11"/>
  <c r="K102" i="11"/>
  <c r="O102" i="11" s="1"/>
  <c r="Q100" i="11"/>
  <c r="P100" i="11"/>
  <c r="O100" i="11"/>
  <c r="N100" i="11"/>
  <c r="M100" i="11"/>
  <c r="L100" i="11"/>
  <c r="K100" i="11"/>
  <c r="J100" i="11"/>
  <c r="H89" i="11"/>
  <c r="G89" i="11"/>
  <c r="F89" i="11"/>
  <c r="M77" i="11"/>
  <c r="Q77" i="11" s="1"/>
  <c r="L77" i="11"/>
  <c r="P77" i="11" s="1"/>
  <c r="K77" i="11"/>
  <c r="O77" i="11" s="1"/>
  <c r="J77" i="11"/>
  <c r="N77" i="11" s="1"/>
  <c r="Q75" i="11"/>
  <c r="P75" i="11"/>
  <c r="O75" i="11"/>
  <c r="N75" i="11"/>
  <c r="M75" i="11"/>
  <c r="L75" i="11"/>
  <c r="K75" i="11"/>
  <c r="J75" i="11"/>
  <c r="F44" i="11"/>
  <c r="K32" i="11"/>
  <c r="O32" i="11" s="1"/>
  <c r="O30" i="11"/>
  <c r="K30" i="11"/>
  <c r="M32" i="11"/>
  <c r="Q32" i="11" s="1"/>
  <c r="L32" i="11"/>
  <c r="P32" i="11" s="1"/>
  <c r="M30" i="11"/>
  <c r="L30" i="11"/>
  <c r="J30" i="11"/>
  <c r="Q30" i="11"/>
  <c r="P30" i="11"/>
  <c r="N30" i="11"/>
  <c r="H44" i="11"/>
  <c r="G44" i="11"/>
  <c r="D155" i="11"/>
  <c r="D154" i="11"/>
  <c r="D153" i="11"/>
  <c r="E152" i="11"/>
  <c r="E153" i="11" s="1"/>
  <c r="E154" i="11" s="1"/>
  <c r="E155" i="11" s="1"/>
  <c r="D152" i="11"/>
  <c r="D151" i="11"/>
  <c r="D150" i="11"/>
  <c r="D149" i="11"/>
  <c r="D148" i="11"/>
  <c r="D147" i="11"/>
  <c r="D146" i="11"/>
  <c r="D145" i="11"/>
  <c r="D144" i="11"/>
  <c r="E137" i="11"/>
  <c r="E138" i="11" s="1"/>
  <c r="E139" i="11" s="1"/>
  <c r="E140" i="11" s="1"/>
  <c r="E144" i="11" s="1"/>
  <c r="E145" i="11" s="1"/>
  <c r="E146" i="11" s="1"/>
  <c r="E147" i="11" s="1"/>
  <c r="E148" i="11" s="1"/>
  <c r="E149" i="11" s="1"/>
  <c r="E150" i="11" s="1"/>
  <c r="E130" i="11"/>
  <c r="E131" i="11" s="1"/>
  <c r="E132" i="11" s="1"/>
  <c r="E133" i="11" s="1"/>
  <c r="E134" i="11" s="1"/>
  <c r="E135" i="11" s="1"/>
  <c r="G123" i="11"/>
  <c r="D120" i="11"/>
  <c r="A120" i="11"/>
  <c r="D66" i="11"/>
  <c r="D65" i="11"/>
  <c r="D97" i="11"/>
  <c r="D60" i="11"/>
  <c r="C60" i="11"/>
  <c r="A60" i="11"/>
  <c r="D55" i="11"/>
  <c r="B55" i="11"/>
  <c r="A55" i="11"/>
  <c r="D52" i="11"/>
  <c r="B52" i="11"/>
  <c r="D49" i="11"/>
  <c r="E44" i="11"/>
  <c r="K34" i="11"/>
  <c r="O34" i="11" s="1"/>
  <c r="J32" i="11"/>
  <c r="N32" i="11" s="1"/>
  <c r="D27" i="11"/>
  <c r="D24" i="11"/>
  <c r="C24" i="11"/>
  <c r="C27" i="11" s="1"/>
  <c r="C49" i="11" s="1"/>
  <c r="C52" i="11" s="1"/>
  <c r="B24" i="11"/>
  <c r="B27" i="11" s="1"/>
  <c r="B49" i="11" s="1"/>
  <c r="A24" i="11"/>
  <c r="B21" i="11"/>
  <c r="B170" i="11" s="1"/>
  <c r="B20" i="11"/>
  <c r="B166" i="11" s="1"/>
  <c r="C18" i="11"/>
  <c r="C97" i="11" s="1"/>
  <c r="B15" i="11"/>
  <c r="B60" i="11" s="1"/>
  <c r="C10" i="11"/>
  <c r="C11" i="11" s="1"/>
  <c r="C12" i="11" s="1"/>
  <c r="C13" i="11" s="1"/>
  <c r="C55" i="11" s="1"/>
  <c r="B10" i="11"/>
  <c r="M34" i="11"/>
  <c r="Q34" i="11" s="1"/>
  <c r="M33" i="11"/>
  <c r="Q33" i="11" s="1"/>
  <c r="L35" i="11"/>
  <c r="P35" i="11" s="1"/>
  <c r="J36" i="11"/>
  <c r="N36" i="11" s="1"/>
  <c r="L37" i="11"/>
  <c r="P37" i="11" s="1"/>
  <c r="J38" i="11"/>
  <c r="N38" i="11" s="1"/>
  <c r="L39" i="11"/>
  <c r="P39" i="11" s="1"/>
  <c r="I42" i="11"/>
  <c r="I43" i="11" s="1"/>
  <c r="H49" i="6"/>
  <c r="H137" i="1" s="1"/>
  <c r="H138" i="1" s="1"/>
  <c r="A1" i="10"/>
  <c r="B14" i="10"/>
  <c r="C14" i="10"/>
  <c r="C18" i="10"/>
  <c r="G1" i="6"/>
  <c r="C7" i="6"/>
  <c r="E24" i="1"/>
  <c r="E7" i="6" s="1"/>
  <c r="F7" i="6"/>
  <c r="H7" i="6"/>
  <c r="C8" i="6"/>
  <c r="E25" i="1"/>
  <c r="E8" i="6" s="1"/>
  <c r="F8" i="6"/>
  <c r="C9" i="6"/>
  <c r="E26" i="1"/>
  <c r="E9" i="6" s="1"/>
  <c r="F9" i="6"/>
  <c r="C11" i="6"/>
  <c r="E46" i="1"/>
  <c r="E41" i="6" s="1"/>
  <c r="F11" i="6"/>
  <c r="H13" i="6"/>
  <c r="C15" i="6"/>
  <c r="E98" i="1"/>
  <c r="E15" i="6" s="1"/>
  <c r="F15" i="6"/>
  <c r="C17" i="6"/>
  <c r="E126" i="1"/>
  <c r="E17" i="6" s="1"/>
  <c r="F17" i="6"/>
  <c r="C18" i="6"/>
  <c r="E130" i="1"/>
  <c r="E18" i="6" s="1"/>
  <c r="F18" i="6"/>
  <c r="C20" i="6"/>
  <c r="C185" i="6" s="1"/>
  <c r="E161" i="1"/>
  <c r="E20" i="6" s="1"/>
  <c r="F185" i="6"/>
  <c r="H20" i="6"/>
  <c r="C21" i="6"/>
  <c r="E166" i="1"/>
  <c r="E21" i="6" s="1"/>
  <c r="F21" i="6"/>
  <c r="C22" i="6"/>
  <c r="E167" i="1"/>
  <c r="E22" i="6" s="1"/>
  <c r="F22" i="6"/>
  <c r="C27" i="6"/>
  <c r="E51" i="1"/>
  <c r="E27" i="6" s="1"/>
  <c r="F27" i="6"/>
  <c r="G36" i="6"/>
  <c r="G47" i="6" s="1"/>
  <c r="C38" i="6"/>
  <c r="E19" i="1"/>
  <c r="E38" i="6" s="1"/>
  <c r="C40" i="6"/>
  <c r="E40" i="1"/>
  <c r="E40" i="6" s="1"/>
  <c r="F40" i="6"/>
  <c r="C41" i="6"/>
  <c r="F41" i="6"/>
  <c r="C43" i="6"/>
  <c r="E57" i="1"/>
  <c r="E43" i="6" s="1"/>
  <c r="F43" i="6"/>
  <c r="C49" i="6"/>
  <c r="E137" i="1"/>
  <c r="E49" i="6" s="1"/>
  <c r="F49" i="6"/>
  <c r="C55" i="6"/>
  <c r="E134" i="1"/>
  <c r="E55" i="6" s="1"/>
  <c r="F55" i="6"/>
  <c r="I55" i="6"/>
  <c r="I57" i="6" s="1"/>
  <c r="C57" i="6"/>
  <c r="E143" i="1"/>
  <c r="E57" i="6" s="1"/>
  <c r="G57" i="6"/>
  <c r="H143" i="1"/>
  <c r="C63" i="6"/>
  <c r="E63" i="6"/>
  <c r="F63" i="6"/>
  <c r="I63" i="6"/>
  <c r="C70" i="6"/>
  <c r="E70" i="6"/>
  <c r="C76" i="6"/>
  <c r="E76" i="6"/>
  <c r="F76" i="6"/>
  <c r="I76" i="6"/>
  <c r="J76" i="6"/>
  <c r="C82" i="6"/>
  <c r="G80" i="6" s="1"/>
  <c r="E268" i="1"/>
  <c r="E82" i="6" s="1"/>
  <c r="F82" i="6"/>
  <c r="G88" i="6"/>
  <c r="D92" i="6"/>
  <c r="C99" i="6"/>
  <c r="G97" i="6" s="1"/>
  <c r="E110" i="1"/>
  <c r="E99" i="6" s="1"/>
  <c r="F99" i="6"/>
  <c r="C104" i="6"/>
  <c r="F111" i="1"/>
  <c r="F104" i="6" s="1"/>
  <c r="I114" i="6"/>
  <c r="I117" i="6"/>
  <c r="G118" i="6"/>
  <c r="B125" i="6"/>
  <c r="C125" i="6"/>
  <c r="C135" i="6"/>
  <c r="F135" i="6"/>
  <c r="C136" i="6"/>
  <c r="F136" i="6"/>
  <c r="I136" i="6"/>
  <c r="C142" i="6"/>
  <c r="G140" i="6" s="1"/>
  <c r="B141" i="6"/>
  <c r="E276" i="1"/>
  <c r="E142" i="6" s="1"/>
  <c r="F142" i="6"/>
  <c r="A153" i="6"/>
  <c r="B155" i="6"/>
  <c r="C156" i="6"/>
  <c r="C162" i="6"/>
  <c r="G160" i="6" s="1"/>
  <c r="E303" i="1"/>
  <c r="E162" i="6" s="1"/>
  <c r="F162" i="6"/>
  <c r="A1" i="5"/>
  <c r="D11" i="5"/>
  <c r="C16" i="5"/>
  <c r="C19" i="5"/>
  <c r="D20" i="5"/>
  <c r="G20" i="5"/>
  <c r="D21" i="5"/>
  <c r="E185" i="1"/>
  <c r="E21" i="5" s="1"/>
  <c r="G21" i="5"/>
  <c r="D22" i="5"/>
  <c r="G22" i="5"/>
  <c r="C24" i="5"/>
  <c r="F24" i="5"/>
  <c r="G24" i="5"/>
  <c r="C26" i="5"/>
  <c r="D27" i="5"/>
  <c r="G27" i="5"/>
  <c r="I27" i="5"/>
  <c r="D28" i="5"/>
  <c r="F28" i="5"/>
  <c r="I28" i="5"/>
  <c r="D29" i="5"/>
  <c r="F29" i="5"/>
  <c r="G29" i="5"/>
  <c r="I29" i="5"/>
  <c r="D30" i="5"/>
  <c r="C32" i="5"/>
  <c r="D33" i="5"/>
  <c r="G33" i="5"/>
  <c r="I33" i="5"/>
  <c r="D34" i="5"/>
  <c r="E198" i="1"/>
  <c r="F34" i="5" s="1"/>
  <c r="G34" i="5"/>
  <c r="I34" i="5"/>
  <c r="D35" i="5"/>
  <c r="F35" i="5"/>
  <c r="G35" i="5"/>
  <c r="I35" i="5"/>
  <c r="D36" i="5"/>
  <c r="G36" i="5"/>
  <c r="I36" i="5"/>
  <c r="D37" i="5"/>
  <c r="F37" i="5"/>
  <c r="F201" i="1"/>
  <c r="G37" i="5" s="1"/>
  <c r="D38" i="5"/>
  <c r="D39" i="5"/>
  <c r="G39" i="5"/>
  <c r="D40" i="5"/>
  <c r="D41" i="5"/>
  <c r="D43" i="5"/>
  <c r="F43" i="5"/>
  <c r="D44" i="5"/>
  <c r="F44" i="5"/>
  <c r="D45" i="5"/>
  <c r="F45" i="5"/>
  <c r="D47" i="5"/>
  <c r="F47" i="5"/>
  <c r="D48" i="5"/>
  <c r="F48" i="5"/>
  <c r="D49" i="5"/>
  <c r="F49" i="5"/>
  <c r="D51" i="5"/>
  <c r="F51" i="5"/>
  <c r="D52" i="5"/>
  <c r="F52" i="5"/>
  <c r="D53" i="5"/>
  <c r="F53" i="5"/>
  <c r="C54" i="5"/>
  <c r="C56" i="5"/>
  <c r="I61" i="5"/>
  <c r="I62" i="5"/>
  <c r="G63" i="5"/>
  <c r="I63" i="5"/>
  <c r="A1" i="4"/>
  <c r="A12" i="4"/>
  <c r="A13" i="4" s="1"/>
  <c r="A14" i="4" s="1"/>
  <c r="A15" i="4" s="1"/>
  <c r="A16" i="4" s="1"/>
  <c r="A17" i="4" s="1"/>
  <c r="A18" i="4" s="1"/>
  <c r="A19" i="4" s="1"/>
  <c r="A21" i="4" s="1"/>
  <c r="A12" i="1"/>
  <c r="A13" i="1" s="1"/>
  <c r="A14" i="1" s="1"/>
  <c r="F16" i="1" s="1"/>
  <c r="F48" i="1"/>
  <c r="F64" i="1"/>
  <c r="E94" i="1"/>
  <c r="F99" i="1"/>
  <c r="E125" i="1"/>
  <c r="F139" i="1"/>
  <c r="F163" i="1"/>
  <c r="F169" i="1"/>
  <c r="E213" i="1"/>
  <c r="L259" i="6" l="1"/>
  <c r="H239" i="1"/>
  <c r="A40" i="1"/>
  <c r="A41" i="1" s="1"/>
  <c r="A42" i="1" s="1"/>
  <c r="A43" i="1" s="1"/>
  <c r="A45" i="1" s="1"/>
  <c r="A46" i="1" s="1"/>
  <c r="A47" i="1" s="1"/>
  <c r="A48" i="1" s="1"/>
  <c r="A49" i="1" s="1"/>
  <c r="A51" i="1" s="1"/>
  <c r="A53" i="1" s="1"/>
  <c r="A57" i="1" s="1"/>
  <c r="A59" i="1" s="1"/>
  <c r="A60" i="1" s="1"/>
  <c r="A61" i="1" s="1"/>
  <c r="A62" i="1" s="1"/>
  <c r="A63" i="1" s="1"/>
  <c r="A64" i="1" s="1"/>
  <c r="A65" i="1" s="1"/>
  <c r="A67" i="1" s="1"/>
  <c r="A69" i="1" s="1"/>
  <c r="F34" i="1" s="1"/>
  <c r="H244" i="1"/>
  <c r="H234" i="1"/>
  <c r="I70" i="5" s="1"/>
  <c r="H230" i="1"/>
  <c r="F27" i="1"/>
  <c r="F292" i="1"/>
  <c r="F60" i="1"/>
  <c r="F150" i="1"/>
  <c r="F63" i="1"/>
  <c r="F267" i="1"/>
  <c r="F62" i="1"/>
  <c r="F32" i="1"/>
  <c r="F21" i="1"/>
  <c r="F61" i="1"/>
  <c r="F43" i="1"/>
  <c r="A38" i="6"/>
  <c r="A11" i="6"/>
  <c r="A9" i="6"/>
  <c r="A8" i="6"/>
  <c r="J78" i="11"/>
  <c r="N78" i="11" s="1"/>
  <c r="F69" i="1"/>
  <c r="F49" i="1"/>
  <c r="F35" i="1"/>
  <c r="F29" i="1"/>
  <c r="A41" i="6"/>
  <c r="A40" i="6"/>
  <c r="A7" i="6"/>
  <c r="J39" i="11"/>
  <c r="N39" i="11" s="1"/>
  <c r="J37" i="11"/>
  <c r="N37" i="11" s="1"/>
  <c r="K36" i="11"/>
  <c r="O36" i="11" s="1"/>
  <c r="L34" i="11"/>
  <c r="P34" i="11" s="1"/>
  <c r="C16" i="11"/>
  <c r="C65" i="11" s="1"/>
  <c r="H123" i="11"/>
  <c r="F129" i="11" s="1"/>
  <c r="J40" i="11"/>
  <c r="N40" i="11" s="1"/>
  <c r="K39" i="11"/>
  <c r="O39" i="11" s="1"/>
  <c r="K37" i="11"/>
  <c r="O37" i="11" s="1"/>
  <c r="L33" i="11"/>
  <c r="P33" i="11" s="1"/>
  <c r="K33" i="11"/>
  <c r="O33" i="11" s="1"/>
  <c r="L78" i="11"/>
  <c r="P78" i="11" s="1"/>
  <c r="K103" i="11"/>
  <c r="O103" i="11" s="1"/>
  <c r="I104" i="11"/>
  <c r="I105" i="11" s="1"/>
  <c r="M78" i="11"/>
  <c r="Q78" i="11" s="1"/>
  <c r="M103" i="11"/>
  <c r="Q103" i="11" s="1"/>
  <c r="K78" i="11"/>
  <c r="O78" i="11" s="1"/>
  <c r="E227" i="6"/>
  <c r="E228" i="6" s="1"/>
  <c r="E230" i="6" s="1"/>
  <c r="E231" i="6" s="1"/>
  <c r="E223" i="6" s="1"/>
  <c r="D32" i="4" s="1"/>
  <c r="D33" i="4" s="1"/>
  <c r="D34" i="4" s="1"/>
  <c r="M42" i="11"/>
  <c r="Q42" i="11" s="1"/>
  <c r="M40" i="11"/>
  <c r="Q40" i="11" s="1"/>
  <c r="K40" i="11"/>
  <c r="O40" i="11" s="1"/>
  <c r="M38" i="11"/>
  <c r="Q38" i="11" s="1"/>
  <c r="K38" i="11"/>
  <c r="O38" i="11" s="1"/>
  <c r="M36" i="11"/>
  <c r="Q36" i="11" s="1"/>
  <c r="J35" i="11"/>
  <c r="N35" i="11" s="1"/>
  <c r="K35" i="11"/>
  <c r="O35" i="11" s="1"/>
  <c r="L42" i="11"/>
  <c r="P42" i="11" s="1"/>
  <c r="L40" i="11"/>
  <c r="P40" i="11" s="1"/>
  <c r="M39" i="11"/>
  <c r="Q39" i="11" s="1"/>
  <c r="L38" i="11"/>
  <c r="P38" i="11" s="1"/>
  <c r="M37" i="11"/>
  <c r="Q37" i="11" s="1"/>
  <c r="L36" i="11"/>
  <c r="P36" i="11" s="1"/>
  <c r="M35" i="11"/>
  <c r="Q35" i="11" s="1"/>
  <c r="J34" i="11"/>
  <c r="N34" i="11" s="1"/>
  <c r="J33" i="11"/>
  <c r="N33" i="11" s="1"/>
  <c r="H229" i="1"/>
  <c r="I27" i="6"/>
  <c r="E200" i="1"/>
  <c r="F36" i="5" s="1"/>
  <c r="E111" i="1"/>
  <c r="E104" i="6" s="1"/>
  <c r="H168" i="1"/>
  <c r="K42" i="11"/>
  <c r="O42" i="11" s="1"/>
  <c r="L103" i="11"/>
  <c r="P103" i="11" s="1"/>
  <c r="H63" i="1"/>
  <c r="H149" i="1"/>
  <c r="I37" i="5"/>
  <c r="I64" i="5"/>
  <c r="I66" i="5" s="1"/>
  <c r="I80" i="5" s="1"/>
  <c r="E48" i="3"/>
  <c r="I48" i="5"/>
  <c r="I52" i="5" s="1"/>
  <c r="H202" i="1"/>
  <c r="L43" i="11"/>
  <c r="P43" i="11" s="1"/>
  <c r="J43" i="11"/>
  <c r="N43" i="11" s="1"/>
  <c r="I80" i="11"/>
  <c r="M79" i="11"/>
  <c r="Q79" i="11" s="1"/>
  <c r="L79" i="11"/>
  <c r="P79" i="11" s="1"/>
  <c r="K79" i="11"/>
  <c r="O79" i="11" s="1"/>
  <c r="J79" i="11"/>
  <c r="N79" i="11" s="1"/>
  <c r="J42" i="11"/>
  <c r="N42" i="11" s="1"/>
  <c r="G130" i="11"/>
  <c r="G131" i="11" s="1"/>
  <c r="G132" i="11" s="1"/>
  <c r="G133" i="11" s="1"/>
  <c r="G134" i="11" s="1"/>
  <c r="G135" i="11" s="1"/>
  <c r="G136" i="11" s="1"/>
  <c r="G137" i="11" s="1"/>
  <c r="G138" i="11" s="1"/>
  <c r="G139" i="11" s="1"/>
  <c r="G140" i="11" s="1"/>
  <c r="G144" i="11" s="1"/>
  <c r="G145" i="11" s="1"/>
  <c r="G146" i="11" s="1"/>
  <c r="G147" i="11" s="1"/>
  <c r="G148" i="11" s="1"/>
  <c r="G149" i="11" s="1"/>
  <c r="G150" i="11" s="1"/>
  <c r="G151" i="11" s="1"/>
  <c r="G152" i="11" s="1"/>
  <c r="G153" i="11" s="1"/>
  <c r="G154" i="11" s="1"/>
  <c r="G155" i="11" s="1"/>
  <c r="H194" i="1"/>
  <c r="H204" i="1" s="1"/>
  <c r="B18" i="11"/>
  <c r="H112" i="1"/>
  <c r="C19" i="11"/>
  <c r="H269" i="1"/>
  <c r="I53" i="5"/>
  <c r="H29" i="1"/>
  <c r="F14" i="1"/>
  <c r="E11" i="6"/>
  <c r="M43" i="11"/>
  <c r="Q43" i="11" s="1"/>
  <c r="K43" i="11"/>
  <c r="O43" i="11" s="1"/>
  <c r="H132" i="11"/>
  <c r="M41" i="11"/>
  <c r="Q41" i="11" s="1"/>
  <c r="K41" i="11"/>
  <c r="O41" i="11" s="1"/>
  <c r="L41" i="11"/>
  <c r="P41" i="11" s="1"/>
  <c r="J41" i="11"/>
  <c r="N41" i="11" s="1"/>
  <c r="H145" i="1"/>
  <c r="E125" i="6"/>
  <c r="E126" i="6" s="1"/>
  <c r="H139" i="1"/>
  <c r="F27" i="3"/>
  <c r="G27" i="3" s="1"/>
  <c r="H48" i="1"/>
  <c r="H115" i="6"/>
  <c r="I115" i="6" s="1"/>
  <c r="H99" i="1"/>
  <c r="H163" i="1"/>
  <c r="H64" i="1"/>
  <c r="H169" i="1"/>
  <c r="I22" i="5"/>
  <c r="H186" i="1"/>
  <c r="Q144" i="20" l="1"/>
  <c r="Q146" i="20" s="1"/>
  <c r="K75" i="20"/>
  <c r="K77" i="20" s="1"/>
  <c r="K87" i="20" s="1"/>
  <c r="K144" i="20"/>
  <c r="K146" i="20" s="1"/>
  <c r="K156" i="20" s="1"/>
  <c r="K158" i="20" s="1"/>
  <c r="Q75" i="20"/>
  <c r="Q77" i="20" s="1"/>
  <c r="M75" i="20"/>
  <c r="M77" i="20" s="1"/>
  <c r="M87" i="20" s="1"/>
  <c r="M144" i="20"/>
  <c r="M146" i="20" s="1"/>
  <c r="M156" i="20" s="1"/>
  <c r="O75" i="20"/>
  <c r="O77" i="20" s="1"/>
  <c r="O87" i="20" s="1"/>
  <c r="O144" i="20"/>
  <c r="O146" i="20" s="1"/>
  <c r="O156" i="20" s="1"/>
  <c r="O158" i="20" s="1"/>
  <c r="F254" i="1"/>
  <c r="F47" i="1"/>
  <c r="F31" i="1"/>
  <c r="F282" i="1"/>
  <c r="F53" i="1"/>
  <c r="F65" i="1"/>
  <c r="A27" i="6"/>
  <c r="F20" i="1"/>
  <c r="I75" i="5"/>
  <c r="I79" i="5" s="1"/>
  <c r="I81" i="5" s="1"/>
  <c r="H243" i="1"/>
  <c r="H245" i="1" s="1"/>
  <c r="F67" i="1"/>
  <c r="A43" i="6"/>
  <c r="I65" i="5"/>
  <c r="D36" i="4"/>
  <c r="D37" i="4" s="1"/>
  <c r="D22" i="4" s="1"/>
  <c r="K104" i="11"/>
  <c r="O104" i="11" s="1"/>
  <c r="J104" i="11"/>
  <c r="N104" i="11" s="1"/>
  <c r="M104" i="11"/>
  <c r="Q104" i="11" s="1"/>
  <c r="L104" i="11"/>
  <c r="P104" i="11" s="1"/>
  <c r="O44" i="11"/>
  <c r="O45" i="11" s="1"/>
  <c r="O46" i="11" s="1"/>
  <c r="O48" i="11" s="1"/>
  <c r="P44" i="11"/>
  <c r="P45" i="11" s="1"/>
  <c r="P48" i="11" s="1"/>
  <c r="I129" i="11"/>
  <c r="J129" i="11" s="1"/>
  <c r="F130" i="11"/>
  <c r="I130" i="11" s="1"/>
  <c r="I38" i="5"/>
  <c r="I47" i="5" s="1"/>
  <c r="I51" i="5" s="1"/>
  <c r="I54" i="5" s="1"/>
  <c r="N44" i="11"/>
  <c r="N45" i="11" s="1"/>
  <c r="D50" i="11" s="1"/>
  <c r="I30" i="5"/>
  <c r="H49" i="1"/>
  <c r="K44" i="11"/>
  <c r="B97" i="11"/>
  <c r="B16" i="11"/>
  <c r="H65" i="1"/>
  <c r="H211" i="1"/>
  <c r="H164" i="1"/>
  <c r="Q44" i="11"/>
  <c r="Q45" i="11" s="1"/>
  <c r="Q46" i="11" s="1"/>
  <c r="Q48" i="11" s="1"/>
  <c r="H270" i="1"/>
  <c r="H170" i="1"/>
  <c r="H100" i="1"/>
  <c r="H140" i="1"/>
  <c r="C20" i="11"/>
  <c r="C166" i="11" s="1"/>
  <c r="C120" i="11"/>
  <c r="I81" i="11"/>
  <c r="J80" i="11"/>
  <c r="N80" i="11" s="1"/>
  <c r="K80" i="11"/>
  <c r="O80" i="11" s="1"/>
  <c r="L80" i="11"/>
  <c r="P80" i="11" s="1"/>
  <c r="M80" i="11"/>
  <c r="Q80" i="11" s="1"/>
  <c r="H133" i="11"/>
  <c r="A94" i="1"/>
  <c r="A113" i="6"/>
  <c r="F126" i="6"/>
  <c r="E128" i="6"/>
  <c r="L105" i="11"/>
  <c r="P105" i="11" s="1"/>
  <c r="I106" i="11"/>
  <c r="M105" i="11"/>
  <c r="Q105" i="11" s="1"/>
  <c r="J105" i="11"/>
  <c r="K105" i="11"/>
  <c r="J44" i="11"/>
  <c r="O170" i="20" l="1"/>
  <c r="O172" i="20" s="1"/>
  <c r="O89" i="20"/>
  <c r="Q156" i="20"/>
  <c r="Q158" i="20" s="1"/>
  <c r="M158" i="20"/>
  <c r="K170" i="20"/>
  <c r="K172" i="20" s="1"/>
  <c r="K89" i="20"/>
  <c r="M89" i="20"/>
  <c r="M170" i="20"/>
  <c r="Q87" i="20"/>
  <c r="Q89" i="20" s="1"/>
  <c r="P47" i="11"/>
  <c r="R47" i="11" s="1"/>
  <c r="J130" i="11"/>
  <c r="F131" i="11"/>
  <c r="F132" i="11" s="1"/>
  <c r="N46" i="11"/>
  <c r="N48" i="11" s="1"/>
  <c r="C21" i="11"/>
  <c r="C170" i="11" s="1"/>
  <c r="H215" i="1"/>
  <c r="B19" i="11"/>
  <c r="B65" i="11"/>
  <c r="I82" i="11"/>
  <c r="K81" i="11"/>
  <c r="O81" i="11" s="1"/>
  <c r="L81" i="11"/>
  <c r="P81" i="11" s="1"/>
  <c r="M81" i="11"/>
  <c r="Q81" i="11" s="1"/>
  <c r="J81" i="11"/>
  <c r="N81" i="11" s="1"/>
  <c r="H102" i="1"/>
  <c r="H173" i="1"/>
  <c r="H67" i="1"/>
  <c r="H205" i="1"/>
  <c r="I40" i="5"/>
  <c r="O105" i="11"/>
  <c r="N105" i="11"/>
  <c r="A95" i="1"/>
  <c r="A124" i="6"/>
  <c r="F95" i="1"/>
  <c r="E129" i="6"/>
  <c r="F129" i="6" s="1"/>
  <c r="F128" i="6"/>
  <c r="H134" i="11"/>
  <c r="I107" i="11"/>
  <c r="L106" i="11"/>
  <c r="P106" i="11" s="1"/>
  <c r="J106" i="11"/>
  <c r="N106" i="11" s="1"/>
  <c r="M106" i="11"/>
  <c r="Q106" i="11" s="1"/>
  <c r="K106" i="11"/>
  <c r="O106" i="11" s="1"/>
  <c r="M172" i="20" l="1"/>
  <c r="Q170" i="20"/>
  <c r="Q172" i="20" s="1"/>
  <c r="B120" i="11"/>
  <c r="F130" i="6"/>
  <c r="H94" i="1" s="1"/>
  <c r="I131" i="11"/>
  <c r="J131" i="11" s="1"/>
  <c r="R46" i="11"/>
  <c r="I83" i="11"/>
  <c r="M82" i="11"/>
  <c r="Q82" i="11" s="1"/>
  <c r="L82" i="11"/>
  <c r="P82" i="11" s="1"/>
  <c r="K82" i="11"/>
  <c r="J82" i="11"/>
  <c r="N82" i="11" s="1"/>
  <c r="H218" i="1"/>
  <c r="I41" i="5"/>
  <c r="H259" i="1"/>
  <c r="J107" i="11"/>
  <c r="N107" i="11" s="1"/>
  <c r="I108" i="11"/>
  <c r="M107" i="11"/>
  <c r="Q107" i="11" s="1"/>
  <c r="L107" i="11"/>
  <c r="P107" i="11" s="1"/>
  <c r="K107" i="11"/>
  <c r="O107" i="11" s="1"/>
  <c r="F133" i="11"/>
  <c r="I132" i="11"/>
  <c r="J132" i="11" s="1"/>
  <c r="A98" i="1"/>
  <c r="H135" i="11"/>
  <c r="H95" i="1" l="1"/>
  <c r="J136" i="6"/>
  <c r="H123" i="1" s="1"/>
  <c r="O82" i="11"/>
  <c r="I84" i="11"/>
  <c r="K83" i="11"/>
  <c r="O83" i="11" s="1"/>
  <c r="L83" i="11"/>
  <c r="P83" i="11" s="1"/>
  <c r="M83" i="11"/>
  <c r="Q83" i="11" s="1"/>
  <c r="J83" i="11"/>
  <c r="H136" i="11"/>
  <c r="L108" i="11"/>
  <c r="P108" i="11" s="1"/>
  <c r="I109" i="11"/>
  <c r="J108" i="11"/>
  <c r="M108" i="11"/>
  <c r="Q108" i="11" s="1"/>
  <c r="K108" i="11"/>
  <c r="A99" i="1"/>
  <c r="A100" i="1" s="1"/>
  <c r="A15" i="6"/>
  <c r="F134" i="11"/>
  <c r="I133" i="11"/>
  <c r="J133" i="11" s="1"/>
  <c r="N83" i="11" l="1"/>
  <c r="I85" i="11"/>
  <c r="J84" i="11"/>
  <c r="N84" i="11" s="1"/>
  <c r="K84" i="11"/>
  <c r="O84" i="11" s="1"/>
  <c r="L84" i="11"/>
  <c r="P84" i="11" s="1"/>
  <c r="M84" i="11"/>
  <c r="Q84" i="11" s="1"/>
  <c r="H127" i="1"/>
  <c r="F135" i="11"/>
  <c r="I134" i="11"/>
  <c r="J134" i="11" s="1"/>
  <c r="N108" i="11"/>
  <c r="A101" i="1"/>
  <c r="A102" i="1" s="1"/>
  <c r="F100" i="1"/>
  <c r="J109" i="11"/>
  <c r="N109" i="11" s="1"/>
  <c r="M109" i="11"/>
  <c r="Q109" i="11" s="1"/>
  <c r="L109" i="11"/>
  <c r="P109" i="11" s="1"/>
  <c r="I110" i="11"/>
  <c r="K109" i="11"/>
  <c r="O109" i="11" s="1"/>
  <c r="H137" i="11"/>
  <c r="O108" i="11"/>
  <c r="I86" i="11" l="1"/>
  <c r="K85" i="11"/>
  <c r="J85" i="11"/>
  <c r="N85" i="11" s="1"/>
  <c r="M85" i="11"/>
  <c r="Q85" i="11" s="1"/>
  <c r="L85" i="11"/>
  <c r="P85" i="11" s="1"/>
  <c r="A105" i="1"/>
  <c r="H138" i="11"/>
  <c r="F136" i="11"/>
  <c r="I135" i="11"/>
  <c r="J135" i="11" s="1"/>
  <c r="F102" i="1"/>
  <c r="J110" i="11"/>
  <c r="N110" i="11" s="1"/>
  <c r="I111" i="11"/>
  <c r="L110" i="11"/>
  <c r="P110" i="11" s="1"/>
  <c r="M110" i="11"/>
  <c r="Q110" i="11" s="1"/>
  <c r="K110" i="11"/>
  <c r="O85" i="11" l="1"/>
  <c r="I87" i="11"/>
  <c r="M86" i="11"/>
  <c r="Q86" i="11" s="1"/>
  <c r="K86" i="11"/>
  <c r="O86" i="11" s="1"/>
  <c r="L86" i="11"/>
  <c r="P86" i="11" s="1"/>
  <c r="J86" i="11"/>
  <c r="N86" i="11" s="1"/>
  <c r="F137" i="11"/>
  <c r="I136" i="11"/>
  <c r="J136" i="11" s="1"/>
  <c r="H139" i="11"/>
  <c r="J111" i="11"/>
  <c r="L111" i="11"/>
  <c r="P111" i="11" s="1"/>
  <c r="M111" i="11"/>
  <c r="Q111" i="11" s="1"/>
  <c r="I112" i="11"/>
  <c r="K111" i="11"/>
  <c r="O111" i="11" s="1"/>
  <c r="O110" i="11"/>
  <c r="A106" i="1"/>
  <c r="A107" i="1" s="1"/>
  <c r="J87" i="11" l="1"/>
  <c r="L87" i="11"/>
  <c r="P87" i="11" s="1"/>
  <c r="K87" i="11"/>
  <c r="M87" i="11"/>
  <c r="Q87" i="11" s="1"/>
  <c r="I88" i="11"/>
  <c r="A110" i="1"/>
  <c r="N111" i="11"/>
  <c r="H140" i="11"/>
  <c r="L112" i="11"/>
  <c r="P112" i="11" s="1"/>
  <c r="I113" i="11"/>
  <c r="M112" i="11"/>
  <c r="Q112" i="11" s="1"/>
  <c r="J112" i="11"/>
  <c r="N112" i="11" s="1"/>
  <c r="K112" i="11"/>
  <c r="F107" i="1"/>
  <c r="F138" i="11"/>
  <c r="I137" i="11"/>
  <c r="J137" i="11" s="1"/>
  <c r="L88" i="11" l="1"/>
  <c r="P88" i="11" s="1"/>
  <c r="P89" i="11" s="1"/>
  <c r="P90" i="11" s="1"/>
  <c r="M88" i="11"/>
  <c r="Q88" i="11" s="1"/>
  <c r="Q89" i="11" s="1"/>
  <c r="Q90" i="11" s="1"/>
  <c r="Q91" i="11" s="1"/>
  <c r="Q93" i="11" s="1"/>
  <c r="J88" i="11"/>
  <c r="N88" i="11" s="1"/>
  <c r="K88" i="11"/>
  <c r="O88" i="11" s="1"/>
  <c r="O87" i="11"/>
  <c r="N87" i="11"/>
  <c r="F139" i="11"/>
  <c r="I138" i="11"/>
  <c r="J138" i="11" s="1"/>
  <c r="O112" i="11"/>
  <c r="L113" i="11"/>
  <c r="P113" i="11" s="1"/>
  <c r="P114" i="11" s="1"/>
  <c r="P115" i="11" s="1"/>
  <c r="J113" i="11"/>
  <c r="M113" i="11"/>
  <c r="Q113" i="11" s="1"/>
  <c r="Q114" i="11" s="1"/>
  <c r="Q115" i="11" s="1"/>
  <c r="Q116" i="11" s="1"/>
  <c r="Q118" i="11" s="1"/>
  <c r="K113" i="11"/>
  <c r="O113" i="11" s="1"/>
  <c r="A111" i="1"/>
  <c r="A99" i="6"/>
  <c r="N89" i="11" l="1"/>
  <c r="N90" i="11" s="1"/>
  <c r="N91" i="11" s="1"/>
  <c r="N93" i="11" s="1"/>
  <c r="K89" i="11"/>
  <c r="O89" i="11"/>
  <c r="O90" i="11" s="1"/>
  <c r="O91" i="11" s="1"/>
  <c r="O93" i="11" s="1"/>
  <c r="K114" i="11"/>
  <c r="J89" i="11"/>
  <c r="O114" i="11"/>
  <c r="O115" i="11" s="1"/>
  <c r="O116" i="11" s="1"/>
  <c r="O118" i="11" s="1"/>
  <c r="P93" i="11"/>
  <c r="P92" i="11"/>
  <c r="R92" i="11" s="1"/>
  <c r="A112" i="1"/>
  <c r="F114" i="1" s="1"/>
  <c r="A104" i="6"/>
  <c r="F112" i="1"/>
  <c r="N113" i="11"/>
  <c r="N114" i="11" s="1"/>
  <c r="N115" i="11" s="1"/>
  <c r="N116" i="11" s="1"/>
  <c r="J114" i="11"/>
  <c r="F140" i="11"/>
  <c r="I139" i="11"/>
  <c r="J139" i="11" s="1"/>
  <c r="P117" i="11"/>
  <c r="P118" i="11"/>
  <c r="R117" i="11" l="1"/>
  <c r="H88" i="1" s="1"/>
  <c r="R91" i="11"/>
  <c r="F141" i="11"/>
  <c r="I140" i="11"/>
  <c r="J140" i="11" s="1"/>
  <c r="J141" i="11" s="1"/>
  <c r="R116" i="11"/>
  <c r="H42" i="1" s="1"/>
  <c r="N118" i="11"/>
  <c r="A114" i="1"/>
  <c r="H43" i="1" l="1"/>
  <c r="F144" i="11"/>
  <c r="H144" i="11"/>
  <c r="A116" i="1"/>
  <c r="F116" i="1"/>
  <c r="G16" i="5" s="1"/>
  <c r="F255" i="1"/>
  <c r="H53" i="1" l="1"/>
  <c r="H69" i="1" s="1"/>
  <c r="A121" i="1"/>
  <c r="F256" i="1"/>
  <c r="A16" i="5"/>
  <c r="H145" i="11"/>
  <c r="H146" i="11" s="1"/>
  <c r="H147" i="11" s="1"/>
  <c r="H148" i="11" s="1"/>
  <c r="H149" i="11" s="1"/>
  <c r="H150" i="11" s="1"/>
  <c r="H151" i="11" s="1"/>
  <c r="H152" i="11" s="1"/>
  <c r="H153" i="11" s="1"/>
  <c r="H154" i="11" s="1"/>
  <c r="H155" i="11" s="1"/>
  <c r="I144" i="11"/>
  <c r="F145" i="11" s="1"/>
  <c r="H34" i="1" l="1"/>
  <c r="H31" i="1"/>
  <c r="I145" i="11"/>
  <c r="F146" i="11" s="1"/>
  <c r="I146" i="11" s="1"/>
  <c r="F147" i="11" s="1"/>
  <c r="I147" i="11" s="1"/>
  <c r="F148" i="11" s="1"/>
  <c r="I148" i="11" s="1"/>
  <c r="F149" i="11" s="1"/>
  <c r="I149" i="11" s="1"/>
  <c r="F150" i="11" s="1"/>
  <c r="I150" i="11" s="1"/>
  <c r="F151" i="11" s="1"/>
  <c r="I151" i="11" s="1"/>
  <c r="F152" i="11" s="1"/>
  <c r="I152" i="11" s="1"/>
  <c r="F153" i="11" s="1"/>
  <c r="I153" i="11" s="1"/>
  <c r="F154" i="11" s="1"/>
  <c r="I154" i="11" s="1"/>
  <c r="F155" i="11" s="1"/>
  <c r="I155" i="11" s="1"/>
  <c r="H156" i="11"/>
  <c r="H158" i="11" s="1"/>
  <c r="H160" i="11" s="1"/>
  <c r="H297" i="1" s="1"/>
  <c r="A122" i="1"/>
  <c r="H163" i="11" l="1"/>
  <c r="H32" i="1"/>
  <c r="H254" i="1"/>
  <c r="A123" i="1"/>
  <c r="A135" i="6"/>
  <c r="H239" i="6" l="1"/>
  <c r="G242" i="6" s="1"/>
  <c r="D23" i="4" s="1"/>
  <c r="H275" i="1" s="1"/>
  <c r="H102" i="19"/>
  <c r="H105" i="19" s="1"/>
  <c r="H141" i="19"/>
  <c r="H144" i="19" s="1"/>
  <c r="H68" i="19"/>
  <c r="H71" i="19" s="1"/>
  <c r="BA53" i="12"/>
  <c r="BB53" i="12" s="1"/>
  <c r="BA52" i="12"/>
  <c r="BC52" i="12" s="1"/>
  <c r="BA51" i="12"/>
  <c r="BB51" i="12" s="1"/>
  <c r="BA50" i="12"/>
  <c r="BC50" i="12" s="1"/>
  <c r="BA49" i="12"/>
  <c r="BB49" i="12" s="1"/>
  <c r="BA48" i="12"/>
  <c r="BC48" i="12" s="1"/>
  <c r="BB47" i="12"/>
  <c r="BC46" i="12"/>
  <c r="D167" i="11"/>
  <c r="D171" i="11" s="1"/>
  <c r="A136" i="6"/>
  <c r="H116" i="6"/>
  <c r="I116" i="6" s="1"/>
  <c r="I118" i="6" s="1"/>
  <c r="F19" i="3"/>
  <c r="F34" i="3" s="1"/>
  <c r="G34" i="3" s="1"/>
  <c r="A124" i="1"/>
  <c r="A125" i="1" s="1"/>
  <c r="H35" i="1"/>
  <c r="H235" i="1" s="1"/>
  <c r="H10" i="19" l="1"/>
  <c r="E71" i="19"/>
  <c r="H13" i="19"/>
  <c r="E13" i="19" s="1"/>
  <c r="E144" i="19"/>
  <c r="H12" i="19"/>
  <c r="E12" i="19" s="1"/>
  <c r="H76" i="1" s="1"/>
  <c r="E105" i="19"/>
  <c r="H77" i="1"/>
  <c r="H236" i="1"/>
  <c r="I71" i="5"/>
  <c r="I72" i="5" s="1"/>
  <c r="H91" i="1"/>
  <c r="A126" i="1"/>
  <c r="F127" i="1" s="1"/>
  <c r="G19" i="3"/>
  <c r="G36" i="3" s="1"/>
  <c r="H177" i="1" s="1"/>
  <c r="H179" i="1" s="1"/>
  <c r="H260" i="1" s="1"/>
  <c r="H150" i="1"/>
  <c r="H151" i="1" s="1"/>
  <c r="H153" i="1" s="1"/>
  <c r="H105" i="1" s="1"/>
  <c r="H107" i="1" s="1"/>
  <c r="H15" i="19" l="1"/>
  <c r="E10" i="19"/>
  <c r="E15" i="19" s="1"/>
  <c r="H258" i="1"/>
  <c r="A127" i="1"/>
  <c r="A17" i="6"/>
  <c r="H74" i="1" l="1"/>
  <c r="H79" i="1" s="1"/>
  <c r="H86" i="1" s="1"/>
  <c r="H114" i="1" s="1"/>
  <c r="A130" i="1"/>
  <c r="H116" i="1" l="1"/>
  <c r="H256" i="1" s="1"/>
  <c r="A18" i="6"/>
  <c r="A131" i="1"/>
  <c r="A133" i="1" s="1"/>
  <c r="A134" i="1" s="1"/>
  <c r="I16" i="5" l="1"/>
  <c r="I56" i="5" s="1"/>
  <c r="H220" i="1"/>
  <c r="H261" i="1" s="1"/>
  <c r="H255" i="1"/>
  <c r="A135" i="1"/>
  <c r="A136" i="1" s="1"/>
  <c r="A137" i="1" s="1"/>
  <c r="A55" i="6"/>
  <c r="I83" i="5" l="1"/>
  <c r="I85" i="5" s="1"/>
  <c r="I9" i="5" s="1"/>
  <c r="H290" i="1" s="1"/>
  <c r="H247" i="1"/>
  <c r="H249" i="1" s="1"/>
  <c r="H262" i="1" s="1"/>
  <c r="H264" i="1" s="1"/>
  <c r="A49" i="6"/>
  <c r="A138" i="1"/>
  <c r="F138" i="1"/>
  <c r="H271" i="1" l="1"/>
  <c r="H272" i="1" s="1"/>
  <c r="H278" i="1" s="1"/>
  <c r="A139" i="1"/>
  <c r="A140" i="1" s="1"/>
  <c r="H296" i="1" l="1"/>
  <c r="H281" i="1"/>
  <c r="H289" i="1"/>
  <c r="H291" i="1" s="1"/>
  <c r="H294" i="1" s="1"/>
  <c r="K13" i="12" s="1"/>
  <c r="F140" i="1"/>
  <c r="A143" i="1"/>
  <c r="H284" i="1" l="1"/>
  <c r="K12" i="12" s="1"/>
  <c r="H293" i="1"/>
  <c r="H283" i="1"/>
  <c r="H285" i="1"/>
  <c r="K18" i="12" s="1"/>
  <c r="A144" i="1"/>
  <c r="F145" i="1" s="1"/>
  <c r="A57" i="6"/>
  <c r="AO29" i="12" l="1"/>
  <c r="AS29" i="12"/>
  <c r="AK29" i="12"/>
  <c r="I29" i="12"/>
  <c r="L60" i="12" s="1"/>
  <c r="Q29" i="12"/>
  <c r="Y29" i="12"/>
  <c r="K14" i="12"/>
  <c r="E29" i="12"/>
  <c r="H60" i="12" s="1"/>
  <c r="AG29" i="12"/>
  <c r="AJ60" i="12" s="1"/>
  <c r="U29" i="12"/>
  <c r="X60" i="12" s="1"/>
  <c r="AC29" i="12"/>
  <c r="M29" i="12"/>
  <c r="A145" i="1"/>
  <c r="A76" i="6"/>
  <c r="AN72" i="12" l="1"/>
  <c r="AN60" i="12"/>
  <c r="P62" i="12"/>
  <c r="P60" i="12"/>
  <c r="AF62" i="12"/>
  <c r="AF60" i="12"/>
  <c r="AB64" i="12"/>
  <c r="AB60" i="12"/>
  <c r="AV37" i="12"/>
  <c r="AV38" i="12"/>
  <c r="AV40" i="12"/>
  <c r="AV42" i="12"/>
  <c r="AV44" i="12"/>
  <c r="AV46" i="12"/>
  <c r="AV48" i="12"/>
  <c r="AV50" i="12"/>
  <c r="AV52" i="12"/>
  <c r="AV54" i="12"/>
  <c r="AV56" i="12"/>
  <c r="AV58" i="12"/>
  <c r="AV60" i="12"/>
  <c r="AV62" i="12"/>
  <c r="AV64" i="12"/>
  <c r="AV66" i="12"/>
  <c r="AV68" i="12"/>
  <c r="AV70" i="12"/>
  <c r="AV72" i="12"/>
  <c r="AV74" i="12"/>
  <c r="T74" i="12"/>
  <c r="T60" i="12"/>
  <c r="AR52" i="12"/>
  <c r="AR54" i="12"/>
  <c r="AR56" i="12"/>
  <c r="AR58" i="12"/>
  <c r="AR60" i="12"/>
  <c r="AR62" i="12"/>
  <c r="AR64" i="12"/>
  <c r="AR66" i="12"/>
  <c r="AR68" i="12"/>
  <c r="AR70" i="12"/>
  <c r="AR72" i="12"/>
  <c r="AR74" i="12"/>
  <c r="AO30" i="12"/>
  <c r="AS30" i="12"/>
  <c r="T68" i="12"/>
  <c r="AN70" i="12"/>
  <c r="L68" i="12"/>
  <c r="L64" i="12"/>
  <c r="H72" i="12"/>
  <c r="AF72" i="12"/>
  <c r="T66" i="12"/>
  <c r="AF66" i="12"/>
  <c r="L74" i="12"/>
  <c r="L66" i="12"/>
  <c r="P66" i="12"/>
  <c r="L72" i="12"/>
  <c r="P70" i="12"/>
  <c r="L62" i="12"/>
  <c r="I30" i="12"/>
  <c r="L61" i="12" s="1"/>
  <c r="H70" i="12"/>
  <c r="T72" i="12"/>
  <c r="AJ62" i="12"/>
  <c r="P68" i="12"/>
  <c r="H62" i="12"/>
  <c r="P74" i="12"/>
  <c r="P72" i="12"/>
  <c r="H74" i="12"/>
  <c r="H66" i="12"/>
  <c r="H68" i="12"/>
  <c r="AC30" i="12"/>
  <c r="AF67" i="12" s="1"/>
  <c r="AN66" i="12"/>
  <c r="AN74" i="12"/>
  <c r="AF70" i="12"/>
  <c r="AN68" i="12"/>
  <c r="AK30" i="12"/>
  <c r="AN69" i="12" s="1"/>
  <c r="AN62" i="12"/>
  <c r="AF74" i="12"/>
  <c r="AF64" i="12"/>
  <c r="AB66" i="12"/>
  <c r="AN64" i="12"/>
  <c r="AF68" i="12"/>
  <c r="AB72" i="12"/>
  <c r="X70" i="12"/>
  <c r="Q30" i="12"/>
  <c r="AJ72" i="12"/>
  <c r="AJ64" i="12"/>
  <c r="AJ70" i="12"/>
  <c r="L70" i="12"/>
  <c r="X66" i="12"/>
  <c r="T64" i="12"/>
  <c r="M30" i="12"/>
  <c r="P67" i="12" s="1"/>
  <c r="P64" i="12"/>
  <c r="AG30" i="12"/>
  <c r="AJ67" i="12" s="1"/>
  <c r="AJ66" i="12"/>
  <c r="H64" i="12"/>
  <c r="AB70" i="12"/>
  <c r="Y30" i="12"/>
  <c r="AB65" i="12" s="1"/>
  <c r="U30" i="12"/>
  <c r="X65" i="12" s="1"/>
  <c r="X74" i="12"/>
  <c r="X68" i="12"/>
  <c r="T62" i="12"/>
  <c r="AJ68" i="12"/>
  <c r="T70" i="12"/>
  <c r="AB62" i="12"/>
  <c r="AB68" i="12"/>
  <c r="X64" i="12"/>
  <c r="X72" i="12"/>
  <c r="X62" i="12"/>
  <c r="AJ74" i="12"/>
  <c r="AB74" i="12"/>
  <c r="E30" i="12"/>
  <c r="H73" i="12" s="1"/>
  <c r="BA56" i="12"/>
  <c r="BC56" i="12" s="1"/>
  <c r="A147" i="1"/>
  <c r="BA60" i="12" l="1"/>
  <c r="BC60" i="12" s="1"/>
  <c r="BA64" i="12"/>
  <c r="BC64" i="12" s="1"/>
  <c r="BA74" i="12"/>
  <c r="BC74" i="12" s="1"/>
  <c r="BA68" i="12"/>
  <c r="BC68" i="12" s="1"/>
  <c r="BA72" i="12"/>
  <c r="BC72" i="12" s="1"/>
  <c r="AR53" i="12"/>
  <c r="AR55" i="12"/>
  <c r="AR57" i="12"/>
  <c r="AR59" i="12"/>
  <c r="AR61" i="12"/>
  <c r="AR63" i="12"/>
  <c r="AR65" i="12"/>
  <c r="AR67" i="12"/>
  <c r="AR69" i="12"/>
  <c r="AR71" i="12"/>
  <c r="AR73" i="12"/>
  <c r="AR75" i="12"/>
  <c r="AF73" i="12"/>
  <c r="BA66" i="12"/>
  <c r="BC66" i="12" s="1"/>
  <c r="BA62" i="12"/>
  <c r="BC62" i="12" s="1"/>
  <c r="BA70" i="12"/>
  <c r="BC70" i="12" s="1"/>
  <c r="AV36" i="12"/>
  <c r="AV39" i="12"/>
  <c r="AV41" i="12"/>
  <c r="AV43" i="12"/>
  <c r="AV45" i="12"/>
  <c r="AV47" i="12"/>
  <c r="AV49" i="12"/>
  <c r="AV51" i="12"/>
  <c r="AV53" i="12"/>
  <c r="AV55" i="12"/>
  <c r="AV57" i="12"/>
  <c r="AV59" i="12"/>
  <c r="AV61" i="12"/>
  <c r="AV63" i="12"/>
  <c r="AV65" i="12"/>
  <c r="AV67" i="12"/>
  <c r="AV69" i="12"/>
  <c r="AV71" i="12"/>
  <c r="AV73" i="12"/>
  <c r="AV75" i="12"/>
  <c r="L65" i="12"/>
  <c r="L67" i="12"/>
  <c r="L63" i="12"/>
  <c r="L69" i="12"/>
  <c r="L71" i="12"/>
  <c r="L75" i="12"/>
  <c r="L73" i="12"/>
  <c r="AJ63" i="12"/>
  <c r="AJ71" i="12"/>
  <c r="AJ75" i="12"/>
  <c r="AJ65" i="12"/>
  <c r="AJ73" i="12"/>
  <c r="AF71" i="12"/>
  <c r="AF75" i="12"/>
  <c r="AN75" i="12"/>
  <c r="T63" i="12"/>
  <c r="AN65" i="12"/>
  <c r="P65" i="12"/>
  <c r="AF65" i="12"/>
  <c r="AF69" i="12"/>
  <c r="AB61" i="12"/>
  <c r="AN73" i="12"/>
  <c r="AF63" i="12"/>
  <c r="AF61" i="12"/>
  <c r="X69" i="12"/>
  <c r="H65" i="12"/>
  <c r="T69" i="12"/>
  <c r="AN63" i="12"/>
  <c r="P75" i="12"/>
  <c r="AN61" i="12"/>
  <c r="T65" i="12"/>
  <c r="AN71" i="12"/>
  <c r="AN67" i="12"/>
  <c r="AJ61" i="12"/>
  <c r="AB71" i="12"/>
  <c r="H75" i="12"/>
  <c r="H63" i="12"/>
  <c r="H69" i="12"/>
  <c r="AB73" i="12"/>
  <c r="AJ69" i="12"/>
  <c r="AB63" i="12"/>
  <c r="AB67" i="12"/>
  <c r="AB69" i="12"/>
  <c r="H71" i="12"/>
  <c r="H67" i="12"/>
  <c r="BA58" i="12"/>
  <c r="BC58" i="12" s="1"/>
  <c r="P71" i="12"/>
  <c r="T73" i="12"/>
  <c r="T71" i="12"/>
  <c r="P69" i="12"/>
  <c r="X63" i="12"/>
  <c r="T75" i="12"/>
  <c r="T61" i="12"/>
  <c r="T67" i="12"/>
  <c r="P63" i="12"/>
  <c r="AB75" i="12"/>
  <c r="P73" i="12"/>
  <c r="P61" i="12"/>
  <c r="X71" i="12"/>
  <c r="X67" i="12"/>
  <c r="X75" i="12"/>
  <c r="X73" i="12"/>
  <c r="X61" i="12"/>
  <c r="G29" i="12"/>
  <c r="H61" i="12"/>
  <c r="BA57" i="12"/>
  <c r="BB57" i="12" s="1"/>
  <c r="BD57" i="12" s="1"/>
  <c r="A148" i="1"/>
  <c r="F149" i="1" s="1"/>
  <c r="BA73" i="12" l="1"/>
  <c r="BB73" i="12" s="1"/>
  <c r="BD73" i="12" s="1"/>
  <c r="BA69" i="12"/>
  <c r="BB69" i="12" s="1"/>
  <c r="BD69" i="12" s="1"/>
  <c r="BA71" i="12"/>
  <c r="BB71" i="12" s="1"/>
  <c r="BD71" i="12" s="1"/>
  <c r="BA75" i="12"/>
  <c r="BB75" i="12" s="1"/>
  <c r="BA67" i="12"/>
  <c r="BB67" i="12" s="1"/>
  <c r="BD67" i="12" s="1"/>
  <c r="BA63" i="12"/>
  <c r="BB63" i="12" s="1"/>
  <c r="BD63" i="12" s="1"/>
  <c r="BA65" i="12"/>
  <c r="BB65" i="12" s="1"/>
  <c r="BD65" i="12" s="1"/>
  <c r="BA61" i="12"/>
  <c r="BB61" i="12" s="1"/>
  <c r="BA59" i="12"/>
  <c r="BB59" i="12" s="1"/>
  <c r="AU78" i="12"/>
  <c r="A149" i="1"/>
  <c r="A63" i="6"/>
  <c r="BD61" i="12" l="1"/>
  <c r="H298" i="1"/>
  <c r="H300" i="1" s="1"/>
  <c r="BD59" i="12"/>
  <c r="AT78" i="12"/>
  <c r="A150" i="1"/>
  <c r="A151" i="1" s="1"/>
  <c r="H304" i="1" l="1"/>
  <c r="H306" i="1" s="1"/>
  <c r="F151" i="1"/>
  <c r="A153" i="1"/>
  <c r="F153" i="1"/>
  <c r="F258" i="1" l="1"/>
  <c r="F105" i="1"/>
  <c r="A158" i="1"/>
  <c r="A160" i="1" l="1"/>
  <c r="A161" i="1" l="1"/>
  <c r="F162" i="1" s="1"/>
  <c r="A20" i="6" l="1"/>
  <c r="A185" i="6" s="1"/>
  <c r="A162" i="1"/>
  <c r="A163" i="1" l="1"/>
  <c r="A164" i="1" s="1"/>
  <c r="F164" i="1" l="1"/>
  <c r="A166" i="1"/>
  <c r="A167" i="1" l="1"/>
  <c r="F168" i="1" s="1"/>
  <c r="A21" i="6"/>
  <c r="A168" i="1" l="1"/>
  <c r="A22" i="6"/>
  <c r="A169" i="1" l="1"/>
  <c r="A170" i="1" s="1"/>
  <c r="A173" i="1" l="1"/>
  <c r="F173" i="1"/>
  <c r="F170" i="1"/>
  <c r="A177" i="1" l="1"/>
  <c r="F259" i="1"/>
  <c r="F179" i="1" l="1"/>
  <c r="A179" i="1"/>
  <c r="F260" i="1" l="1"/>
  <c r="A184" i="1"/>
  <c r="A20" i="5" l="1"/>
  <c r="A185" i="1"/>
  <c r="A14" i="10" l="1"/>
  <c r="A21" i="5"/>
  <c r="A186" i="1"/>
  <c r="A22" i="5" l="1"/>
  <c r="A188" i="1"/>
  <c r="A24" i="5" l="1"/>
  <c r="A191" i="1"/>
  <c r="A27" i="5" l="1"/>
  <c r="A192" i="1"/>
  <c r="A193" i="1" l="1"/>
  <c r="A28" i="5"/>
  <c r="A29" i="5" l="1"/>
  <c r="A194" i="1"/>
  <c r="F194" i="1"/>
  <c r="G30" i="5" s="1"/>
  <c r="F204" i="1" l="1"/>
  <c r="G40" i="5" s="1"/>
  <c r="A197" i="1"/>
  <c r="A30" i="5"/>
  <c r="A33" i="5" l="1"/>
  <c r="A198" i="1"/>
  <c r="A34" i="5" l="1"/>
  <c r="A199" i="1"/>
  <c r="A35" i="5" l="1"/>
  <c r="A200" i="1"/>
  <c r="A36" i="5" l="1"/>
  <c r="A201" i="1"/>
  <c r="A18" i="10" l="1"/>
  <c r="A37" i="5"/>
  <c r="A202" i="1"/>
  <c r="F202" i="1"/>
  <c r="G38" i="5" s="1"/>
  <c r="A38" i="5" l="1"/>
  <c r="A203" i="1"/>
  <c r="F211" i="1"/>
  <c r="G47" i="5" s="1"/>
  <c r="A39" i="5" l="1"/>
  <c r="A204" i="1"/>
  <c r="F192" i="1"/>
  <c r="G28" i="5" s="1"/>
  <c r="F212" i="1"/>
  <c r="G48" i="5" s="1"/>
  <c r="A205" i="1" l="1"/>
  <c r="F209" i="1" s="1"/>
  <c r="G45" i="5" s="1"/>
  <c r="A40" i="5"/>
  <c r="F205" i="1"/>
  <c r="G41" i="5" s="1"/>
  <c r="A207" i="1" l="1"/>
  <c r="A41" i="5"/>
  <c r="F207" i="1"/>
  <c r="G43" i="5" s="1"/>
  <c r="F208" i="1"/>
  <c r="G44" i="5" s="1"/>
  <c r="A208" i="1" l="1"/>
  <c r="A43" i="5"/>
  <c r="A209" i="1" l="1"/>
  <c r="A44" i="5"/>
  <c r="A211" i="1" l="1"/>
  <c r="A45" i="5"/>
  <c r="A212" i="1" l="1"/>
  <c r="A47" i="5"/>
  <c r="F215" i="1"/>
  <c r="G51" i="5" s="1"/>
  <c r="A213" i="1" l="1"/>
  <c r="A48" i="5"/>
  <c r="F216" i="1"/>
  <c r="G52" i="5" s="1"/>
  <c r="A49" i="5" l="1"/>
  <c r="A215" i="1"/>
  <c r="F217" i="1"/>
  <c r="G53" i="5" s="1"/>
  <c r="A216" i="1" l="1"/>
  <c r="A51" i="5"/>
  <c r="A52" i="5" l="1"/>
  <c r="A217" i="1"/>
  <c r="A218" i="1" l="1"/>
  <c r="A53" i="5"/>
  <c r="F218" i="1"/>
  <c r="G54" i="5" s="1"/>
  <c r="A54" i="5" l="1"/>
  <c r="F220" i="1"/>
  <c r="G56" i="5" s="1"/>
  <c r="A220" i="1"/>
  <c r="F261" i="1" l="1"/>
  <c r="A225" i="1"/>
  <c r="A226" i="1" s="1"/>
  <c r="A56" i="5"/>
  <c r="A61" i="5" s="1"/>
  <c r="A62" i="5" s="1"/>
  <c r="A63" i="5" s="1"/>
  <c r="A64" i="5" s="1"/>
  <c r="A70" i="6" l="1"/>
  <c r="A227" i="1"/>
  <c r="A228" i="1" s="1"/>
  <c r="A85" i="5" l="1"/>
  <c r="A249" i="1" l="1"/>
  <c r="A254" i="1" l="1"/>
  <c r="A255" i="1" s="1"/>
  <c r="A256" i="1" s="1"/>
  <c r="A258" i="1" s="1"/>
  <c r="F262" i="1"/>
  <c r="A259" i="1" l="1"/>
  <c r="A260" i="1" s="1"/>
  <c r="A261" i="1" s="1"/>
  <c r="A262" i="1" s="1"/>
  <c r="A264" i="1" s="1"/>
  <c r="A267" i="1" l="1"/>
  <c r="F271" i="1"/>
  <c r="F264" i="1"/>
  <c r="A268" i="1" l="1"/>
  <c r="A82" i="6" l="1"/>
  <c r="A269" i="1"/>
  <c r="F269" i="1"/>
  <c r="A270" i="1" l="1"/>
  <c r="F270" i="1"/>
  <c r="A271" i="1" l="1"/>
  <c r="A272" i="1" s="1"/>
  <c r="F272" i="1" l="1"/>
  <c r="A275" i="1"/>
  <c r="A276" i="1" s="1"/>
  <c r="F278" i="1" l="1"/>
  <c r="A278" i="1"/>
  <c r="A142" i="6"/>
  <c r="F289" i="1" l="1"/>
  <c r="F281" i="1"/>
  <c r="F296" i="1"/>
  <c r="A281" i="1"/>
  <c r="A282" i="1" l="1"/>
  <c r="A283" i="1" s="1"/>
  <c r="A284" i="1" s="1"/>
  <c r="F283" i="1"/>
  <c r="F285" i="1" l="1"/>
  <c r="D12" i="12"/>
  <c r="A285" i="1"/>
  <c r="F284" i="1"/>
  <c r="A289" i="1" l="1"/>
  <c r="D18" i="12"/>
  <c r="A290" i="1" l="1"/>
  <c r="A291" i="1" l="1"/>
  <c r="F291" i="1"/>
  <c r="A292" i="1" l="1"/>
  <c r="F293" i="1" s="1"/>
  <c r="A293" i="1" l="1"/>
  <c r="A294" i="1" s="1"/>
  <c r="F294" i="1"/>
  <c r="D13" i="12" l="1"/>
  <c r="A296" i="1"/>
  <c r="A297" i="1" l="1"/>
  <c r="A298" i="1" s="1"/>
  <c r="A299" i="1" s="1"/>
  <c r="F300" i="1" l="1"/>
  <c r="A156" i="6"/>
  <c r="A300" i="1"/>
  <c r="FV299" i="1"/>
  <c r="A303" i="1" l="1"/>
  <c r="A304" i="1" l="1"/>
  <c r="A162" i="6"/>
  <c r="F304" i="1"/>
  <c r="A306" i="1" l="1"/>
  <c r="F306" i="1"/>
</calcChain>
</file>

<file path=xl/sharedStrings.xml><?xml version="1.0" encoding="utf-8"?>
<sst xmlns="http://schemas.openxmlformats.org/spreadsheetml/2006/main" count="2449" uniqueCount="1154">
  <si>
    <t>Total Accumulated Depreciation</t>
  </si>
  <si>
    <t>Total Plant In Service</t>
  </si>
  <si>
    <t>Wages &amp; Salary Allocation Factor</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</si>
  <si>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</si>
  <si>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</si>
  <si>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</si>
  <si>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</si>
  <si>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</si>
  <si>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</si>
  <si>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</si>
  <si>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</si>
  <si>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</si>
  <si>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</si>
  <si>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</si>
  <si>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</si>
  <si>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</si>
  <si>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</si>
  <si>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</si>
  <si>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</si>
  <si>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t>
  </si>
  <si>
    <t>Surcharge (Refund) Owed</t>
  </si>
  <si>
    <t xml:space="preserve">For Reconciliation only - remove actual New Transmission Plant Additions for Year 2  </t>
  </si>
  <si>
    <t>Add weighted Cap Adds actually placed in service in Year 2</t>
  </si>
  <si>
    <t>"(Line 100 - line 101)"</t>
  </si>
  <si>
    <t>ACE capital structure is initially fixed at 50% common equity and 50% debt per settlement in ER05-515 subject to moratorium provisions in the settlement.</t>
  </si>
  <si>
    <t>Excludes prior period adjustments in the first year of the formula's operation and reconciliation for the first year</t>
  </si>
  <si>
    <t>ITC Adjustment Allocated to Transmission</t>
  </si>
  <si>
    <t>SIT=State Income Tax Rate or Composite</t>
  </si>
  <si>
    <t>FIT=Federal Income Tax Rate</t>
  </si>
  <si>
    <t>Investment Return = Rate Base * Rate of Return</t>
  </si>
  <si>
    <t>Income Tax Rates</t>
  </si>
  <si>
    <t>Preferred Dividends</t>
  </si>
  <si>
    <t>p118.29c</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</si>
  <si>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</si>
  <si>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</si>
  <si>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</si>
  <si>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</si>
  <si>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</si>
  <si>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</si>
  <si>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</si>
  <si>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</si>
  <si>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</si>
  <si>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</si>
  <si>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 xml:space="preserve">     Plus Transmission Lease Payments</t>
  </si>
  <si>
    <t>Wages &amp; Salary Allocator</t>
  </si>
  <si>
    <t>Common Plant O&amp;M</t>
  </si>
  <si>
    <t>Total Transmission O&amp;M</t>
  </si>
  <si>
    <t>Total A&amp;G</t>
  </si>
  <si>
    <t>General &amp; Intangible</t>
  </si>
  <si>
    <t>Transmission Plant In Service</t>
  </si>
  <si>
    <t>Total General &amp; Common</t>
  </si>
  <si>
    <t>TOTAL Accumulated Depreciation</t>
  </si>
  <si>
    <t>TOTAL Net Property, Plant &amp; Equipment</t>
  </si>
  <si>
    <t>Adjustment to Rate Base</t>
  </si>
  <si>
    <t>Plant Calculations</t>
  </si>
  <si>
    <t>ATTACHMENT H-1A</t>
  </si>
  <si>
    <t>Net Plant</t>
  </si>
  <si>
    <t>Net Plant Allocator</t>
  </si>
  <si>
    <t>Rate Base</t>
  </si>
  <si>
    <t xml:space="preserve">Income Tax Component = </t>
  </si>
  <si>
    <t>Accumulated Common Amortization - Electric</t>
  </si>
  <si>
    <t>p336.7b&amp;c</t>
  </si>
  <si>
    <t xml:space="preserve"> enter positive</t>
  </si>
  <si>
    <t xml:space="preserve">     CIT=(T/1-T) * Investment Return * (1-(WCLTD/R)) =</t>
  </si>
  <si>
    <t>Plant Allocation Factors</t>
  </si>
  <si>
    <t>Wage &amp; Salary Allocation Factor</t>
  </si>
  <si>
    <t>1/8th Rule</t>
  </si>
  <si>
    <t>TOTAL Adjustment to Rate Base</t>
  </si>
  <si>
    <t>General Depreciation</t>
  </si>
  <si>
    <t>Total</t>
  </si>
  <si>
    <t>B</t>
  </si>
  <si>
    <t>Proprietary Capital</t>
  </si>
  <si>
    <t>Operation &amp; Maintenance Expense</t>
  </si>
  <si>
    <t>(Note C)</t>
  </si>
  <si>
    <t>Total Transmission Allocated</t>
  </si>
  <si>
    <t>Transmission Accumulated Depreciation</t>
  </si>
  <si>
    <t>Electric Plant in Service</t>
  </si>
  <si>
    <t>Investment Return</t>
  </si>
  <si>
    <t>Income Taxes</t>
  </si>
  <si>
    <t>Instructions for Account 190:</t>
  </si>
  <si>
    <t>Instructions for Account 282:</t>
  </si>
  <si>
    <t>Instructions for Account 283:</t>
  </si>
  <si>
    <t>Gross Revenue Requirement</t>
  </si>
  <si>
    <t xml:space="preserve">    Less EPRI Dues</t>
  </si>
  <si>
    <t>Subtotal - Transmission Related</t>
  </si>
  <si>
    <t>T/ (1-T)</t>
  </si>
  <si>
    <t>p</t>
  </si>
  <si>
    <t>(percent of federal income tax deductible for state purposes)</t>
  </si>
  <si>
    <t>Notes</t>
  </si>
  <si>
    <t>Accumulated Intangible Amortization</t>
  </si>
  <si>
    <t>p335.b</t>
  </si>
  <si>
    <t>Less extraordinary property loss</t>
  </si>
  <si>
    <t>Extraordinary Property Loss</t>
  </si>
  <si>
    <t>Number of years</t>
  </si>
  <si>
    <t>w/ interest</t>
  </si>
  <si>
    <t xml:space="preserve">  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 </t>
  </si>
  <si>
    <t>Accumulated Common Plant Depreciation - Electric</t>
  </si>
  <si>
    <t>Allocator</t>
  </si>
  <si>
    <t>p214</t>
  </si>
  <si>
    <t>x 1/8</t>
  </si>
  <si>
    <t>enter negative</t>
  </si>
  <si>
    <t>Fixed</t>
  </si>
  <si>
    <t>T</t>
  </si>
  <si>
    <t>Net Revenue Requirement</t>
  </si>
  <si>
    <t>O&amp;M</t>
  </si>
  <si>
    <t xml:space="preserve">     Less Account 565</t>
  </si>
  <si>
    <t>p200.21c</t>
  </si>
  <si>
    <t>Point to Point Service revenues for which the load is not included in the divisor received by Transmission Owner (Note 4)</t>
  </si>
  <si>
    <t>Electric portion only</t>
  </si>
  <si>
    <t>Transmission Portion Only</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</si>
  <si>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</si>
  <si>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</si>
  <si>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</si>
  <si>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</si>
  <si>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</si>
  <si>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</si>
  <si>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</si>
  <si>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</si>
  <si>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</si>
  <si>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</si>
  <si>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</si>
  <si>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</si>
  <si>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</si>
  <si>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</si>
  <si>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</si>
  <si>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</si>
  <si>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</si>
  <si>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</si>
  <si>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</si>
  <si>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</si>
  <si>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ADIT- 282</t>
  </si>
  <si>
    <t>ADIT-283</t>
  </si>
  <si>
    <t>Personal property</t>
  </si>
  <si>
    <t>Miscellaneous</t>
  </si>
  <si>
    <t>Use &amp; Sales Tax</t>
  </si>
  <si>
    <t>Accumulated Deferred Income Taxes</t>
  </si>
  <si>
    <t xml:space="preserve">Safety related advertising included in Account 930.1  </t>
  </si>
  <si>
    <t xml:space="preserve">Education and outreach expenses relating to transmission, for example siting or billing </t>
  </si>
  <si>
    <t xml:space="preserve">Plant </t>
  </si>
  <si>
    <t>Related</t>
  </si>
  <si>
    <t>Labor</t>
  </si>
  <si>
    <t>Only</t>
  </si>
  <si>
    <t>Plant Related</t>
  </si>
  <si>
    <t>Page 263</t>
  </si>
  <si>
    <t>Col (i)</t>
  </si>
  <si>
    <t>Labor Related</t>
  </si>
  <si>
    <t>Other Included</t>
  </si>
  <si>
    <t>Total Plant Related</t>
  </si>
  <si>
    <t>Total Labor Related</t>
  </si>
  <si>
    <t>Total Other Included</t>
  </si>
  <si>
    <t>Allocated</t>
  </si>
  <si>
    <t>Amount</t>
  </si>
  <si>
    <t>Total Included</t>
  </si>
  <si>
    <t xml:space="preserve">      Less Loss on Reacquired Debt </t>
  </si>
  <si>
    <t xml:space="preserve">      Plus Gain on Reacquired Debt</t>
  </si>
  <si>
    <t>enter positive</t>
  </si>
  <si>
    <t>Plant Held for Future Use (Including Land)</t>
  </si>
  <si>
    <t>Net Transmission Plant</t>
  </si>
  <si>
    <t>Line #</t>
  </si>
  <si>
    <t>Life</t>
  </si>
  <si>
    <t>CIAC</t>
  </si>
  <si>
    <t>Details</t>
  </si>
  <si>
    <t>Invest Yr</t>
  </si>
  <si>
    <t>No</t>
  </si>
  <si>
    <t>Yes</t>
  </si>
  <si>
    <t>FCR if a CIAC</t>
  </si>
  <si>
    <t>FCR for This Project</t>
  </si>
  <si>
    <t xml:space="preserve">Line B less Line A </t>
  </si>
  <si>
    <t>Investment</t>
  </si>
  <si>
    <t>Annual Depreciation Exp</t>
  </si>
  <si>
    <t>Revenue</t>
  </si>
  <si>
    <t>Beginning</t>
  </si>
  <si>
    <t>Depreciation</t>
  </si>
  <si>
    <t>Ending</t>
  </si>
  <si>
    <t>….</t>
  </si>
  <si>
    <t>…..</t>
  </si>
  <si>
    <t>Revenue Credit</t>
  </si>
  <si>
    <t>Formula Line</t>
  </si>
  <si>
    <t>New Plant Carrying Charge</t>
  </si>
  <si>
    <t xml:space="preserve">      Less LTD on Securitization Bonds</t>
  </si>
  <si>
    <t>Per State Tax Code</t>
  </si>
  <si>
    <t>Network Credits</t>
  </si>
  <si>
    <t>Outstanding Network Credits</t>
  </si>
  <si>
    <t>Net Outstanding Credits</t>
  </si>
  <si>
    <t>From PJM</t>
  </si>
  <si>
    <t>Interest on Network Credits</t>
  </si>
  <si>
    <t>PJM Data</t>
  </si>
  <si>
    <t>Revenue Credits &amp; Interest on Network Credits</t>
  </si>
  <si>
    <t xml:space="preserve">  (net of accumulated depreciation) towards the construction of Network Transmission Facilities consistent with Paragraph 657 of Order 2003-A. </t>
  </si>
  <si>
    <t xml:space="preserve">Outstanding Network Credits is the balance of Network Facilities Upgrades Credits due Transmission Customers who have made lump-sum payments </t>
  </si>
  <si>
    <t>p = percent of federal income tax deductible for state purposes</t>
  </si>
  <si>
    <t>Network Zonal Service Rate</t>
  </si>
  <si>
    <t>Accrued Liab - Misc.</t>
  </si>
  <si>
    <t>Net Zonal Revenue Requirement</t>
  </si>
  <si>
    <t>FERC Form 1  Page # or Instruction</t>
  </si>
  <si>
    <t>Electric Portion</t>
  </si>
  <si>
    <t>EPRI Dues</t>
  </si>
  <si>
    <t>Form 1 Amount</t>
  </si>
  <si>
    <t>Non-electric  Portion</t>
  </si>
  <si>
    <t>Transmission Related</t>
  </si>
  <si>
    <t>Expensed Lease in Form 1 Amount</t>
  </si>
  <si>
    <t>Safety Related</t>
  </si>
  <si>
    <t>Enter Calculation</t>
  </si>
  <si>
    <t>State 1</t>
  </si>
  <si>
    <t>State 2</t>
  </si>
  <si>
    <t>State 3</t>
  </si>
  <si>
    <t>State 4</t>
  </si>
  <si>
    <t>State 5</t>
  </si>
  <si>
    <t>Education &amp; Outreach</t>
  </si>
  <si>
    <t>Other</t>
  </si>
  <si>
    <t>Enter $</t>
  </si>
  <si>
    <t>Description of the Facilities</t>
  </si>
  <si>
    <t>Add more lines if necessary</t>
  </si>
  <si>
    <t>Total "Other" Taxes (included on p. 263)</t>
  </si>
  <si>
    <t>Total "Taxes Other Than Income Taxes" - acct 408.10 (p. 114.14)</t>
  </si>
  <si>
    <t>General Description of the Credits</t>
  </si>
  <si>
    <t>Description of the Credits</t>
  </si>
  <si>
    <t xml:space="preserve">Description &amp; PJM Documentation </t>
  </si>
  <si>
    <t>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</si>
  <si>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</si>
  <si>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</si>
  <si>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</si>
  <si>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</si>
  <si>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</si>
  <si>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</si>
  <si>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</si>
  <si>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</si>
  <si>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</si>
  <si>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</si>
  <si>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Pages 256-257 "Long Term Debt (Account 221, 222, 223, and 224)"</t>
  </si>
  <si>
    <t xml:space="preserve">Composite Income Taxes                                                                                                       </t>
  </si>
  <si>
    <t>Net Revenue Requirement Less Return and Taxes</t>
  </si>
  <si>
    <t>Step</t>
  </si>
  <si>
    <t>Month</t>
  </si>
  <si>
    <t>Year</t>
  </si>
  <si>
    <t>Action</t>
  </si>
  <si>
    <t>Exec Summary</t>
  </si>
  <si>
    <t>April</t>
  </si>
  <si>
    <t>May</t>
  </si>
  <si>
    <t>June</t>
  </si>
  <si>
    <t>Weighting</t>
  </si>
  <si>
    <t>Jan</t>
  </si>
  <si>
    <t>Feb</t>
  </si>
  <si>
    <t>Mar</t>
  </si>
  <si>
    <t>Apr</t>
  </si>
  <si>
    <t>Jun</t>
  </si>
  <si>
    <t>Jul</t>
  </si>
  <si>
    <t>Aug</t>
  </si>
  <si>
    <t>Sep</t>
  </si>
  <si>
    <t>Oct</t>
  </si>
  <si>
    <t>Nov</t>
  </si>
  <si>
    <t>Dec</t>
  </si>
  <si>
    <t>Interest on Amount of Refunds or Surcharges</t>
  </si>
  <si>
    <t>Yr</t>
  </si>
  <si>
    <t>1/12 of Step 9</t>
  </si>
  <si>
    <t>Interest</t>
  </si>
  <si>
    <t>Months</t>
  </si>
  <si>
    <t>Balance</t>
  </si>
  <si>
    <t>Total Transmission Plant In Service</t>
  </si>
  <si>
    <t>New Transmission Plant Additions for Current Calendar Year  (weighted by months in service)</t>
  </si>
  <si>
    <t xml:space="preserve">    Less Accumulated Depreciation Associated with Facilities with Outstanding Network Credits</t>
  </si>
  <si>
    <t>Non-transmission Related</t>
  </si>
  <si>
    <t>CWIP In Form 1 Amount</t>
  </si>
  <si>
    <t>Non-safety Related</t>
  </si>
  <si>
    <t>p354.21.b</t>
  </si>
  <si>
    <t>p354.28b</t>
  </si>
  <si>
    <t>p354.27b</t>
  </si>
  <si>
    <t>p207.104g</t>
  </si>
  <si>
    <t>p219.29c</t>
  </si>
  <si>
    <t>p205.5.g &amp; p207.99.g</t>
  </si>
  <si>
    <t xml:space="preserve">p219.28.c </t>
  </si>
  <si>
    <t>p227.6c &amp; 16.c</t>
  </si>
  <si>
    <t>p321.112.b</t>
  </si>
  <si>
    <t>p321.96.b</t>
  </si>
  <si>
    <t>p323.197.b</t>
  </si>
  <si>
    <t>p323.185b</t>
  </si>
  <si>
    <t>p323.189b</t>
  </si>
  <si>
    <t>p323.191b</t>
  </si>
  <si>
    <t>p336.10b&amp;c</t>
  </si>
  <si>
    <t>p336.11.b</t>
  </si>
  <si>
    <t>p356 or p336.11d</t>
  </si>
  <si>
    <t>Electric / Non-electric Cost Support</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</si>
  <si>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</si>
  <si>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</si>
  <si>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</si>
  <si>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</si>
  <si>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</si>
  <si>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</si>
  <si>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</si>
  <si>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</si>
  <si>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</si>
  <si>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CWIP &amp; Expensed Lease Worksheet</t>
  </si>
  <si>
    <t>Composite Income Taxes                                                                                                                                                                          (Note L)</t>
  </si>
  <si>
    <t>For Reconciliation Only</t>
  </si>
  <si>
    <t>Attachment 6 - Enter Negative</t>
  </si>
  <si>
    <t>Attachment 7</t>
  </si>
  <si>
    <t xml:space="preserve">Exclude Construction Work In Progress and leases that are expensed as O&amp;M (rather than amortized).  New Transmission plant </t>
  </si>
  <si>
    <t>that is expected to be placed in service in the current calendar year weighted by number of months it is expected to be in-service.  New Transmission plant expected</t>
  </si>
  <si>
    <t>to be placed in service in the current calendar year that is not included in the PJM Regional Transmission Plan (RTEP) must be separately detailed on Attachment 5.</t>
  </si>
  <si>
    <t>For the Reconciliation, new transmission plant that was actually placed in service weighted by the number of months it was actually in service</t>
  </si>
  <si>
    <t>Net Revenue Credit (17d + 17e)</t>
  </si>
  <si>
    <t>50% Share of Net Revenues  (17c / 2)</t>
  </si>
  <si>
    <t>Net Revenues  (17a - 17b)</t>
  </si>
  <si>
    <t>Prepaid Pensions if not included in Prepayments</t>
  </si>
  <si>
    <t>To Line 45</t>
  </si>
  <si>
    <t>Rev Req based on Year 1 data</t>
  </si>
  <si>
    <t>Year 1</t>
  </si>
  <si>
    <t>Interest rate for</t>
  </si>
  <si>
    <t>Remove all Cap Adds placed in service in Year 2</t>
  </si>
  <si>
    <t>Year 2</t>
  </si>
  <si>
    <t>Revenue Requirement for Year 3</t>
  </si>
  <si>
    <t>Year 3</t>
  </si>
  <si>
    <t>Post results of Step 3 on PJM web site</t>
  </si>
  <si>
    <t>Post results of Step 9 on PJM web site</t>
  </si>
  <si>
    <t xml:space="preserve">Must run Appendix A with cap adds in line 21 &amp; line 20 </t>
  </si>
  <si>
    <t>Schedule 12</t>
  </si>
  <si>
    <t>may be weighted average of small projects</t>
  </si>
  <si>
    <t>Return Calculation</t>
  </si>
  <si>
    <t>O</t>
  </si>
  <si>
    <t>Therefore actual revenues collected in a year do not change based on cost data for subsequent years</t>
  </si>
  <si>
    <t>TO adds weighted Cap Adds to plant in service in Formula</t>
  </si>
  <si>
    <t>Rev Req based on Prior Year data</t>
  </si>
  <si>
    <t>The forecast in Prior Year</t>
  </si>
  <si>
    <t>Total with interest</t>
  </si>
  <si>
    <t>True-up amount</t>
  </si>
  <si>
    <t>Calculation of the above Securitization Adjustments</t>
  </si>
  <si>
    <t xml:space="preserve">Taxes Other than Income                                                    </t>
  </si>
  <si>
    <t>Account 454 - Rent from Electric Property</t>
  </si>
  <si>
    <t>Total Rent Revenues</t>
  </si>
  <si>
    <t>Revenue Adjustment to determine Revenue Credit</t>
  </si>
  <si>
    <t>See Form 1</t>
  </si>
  <si>
    <t>None</t>
  </si>
  <si>
    <t>Shaded cells are input cells</t>
  </si>
  <si>
    <t>Attachment 2 - Taxes Other Than Income Worksheet</t>
  </si>
  <si>
    <t>Attachment 3 - Revenue Credit Workpaper</t>
  </si>
  <si>
    <t>Attachment 7 - Transmission Enhancement Charge Worksheet</t>
  </si>
  <si>
    <t>Attachment 8 - Company Exhibit - Securitization Workpaper</t>
  </si>
  <si>
    <t>Attachment 6</t>
  </si>
  <si>
    <t>Attachment 8</t>
  </si>
  <si>
    <t>Attachment 5</t>
  </si>
  <si>
    <t>Attachment 3</t>
  </si>
  <si>
    <t>Attachment 4</t>
  </si>
  <si>
    <t>State Franchise tax</t>
  </si>
  <si>
    <t>City License</t>
  </si>
  <si>
    <t>Difference</t>
  </si>
  <si>
    <t>PA</t>
  </si>
  <si>
    <t>Atlantic City Electric Company</t>
  </si>
  <si>
    <t>Respondent is Electric Utility only.</t>
  </si>
  <si>
    <t>NJ</t>
  </si>
  <si>
    <t>(Sum Lines 2-10)</t>
  </si>
  <si>
    <t>The FCR resulting from Formula in a given year is used for that year only.</t>
  </si>
  <si>
    <t xml:space="preserve">For Reconciliation only - remove New Transmission Plant Additions for Current Calendar Year  </t>
  </si>
  <si>
    <t>(Line 127 + Line 138)</t>
  </si>
  <si>
    <t>Input to Formula Line 21</t>
  </si>
  <si>
    <t>Input to Formula Line 20</t>
  </si>
  <si>
    <t>Attachment 6 - Estimate and Reconciliation Worksheet</t>
  </si>
  <si>
    <t>Result of Formula for Reconciliation</t>
  </si>
  <si>
    <t>Amount of transmission plant excluded from rates per Attachment 5.</t>
  </si>
  <si>
    <t>Form No. 1 balance (p.266) for amortization</t>
  </si>
  <si>
    <t xml:space="preserve">TEFA </t>
  </si>
  <si>
    <t>LTD Interest on Securitization Bonds in column (i)</t>
  </si>
  <si>
    <t>LTD on Securitization Bonds in column (h)</t>
  </si>
  <si>
    <t>BAD DEBT RESERVE</t>
  </si>
  <si>
    <t>TO populates the formula with Year 2 data from FERC Form 1 for Year 2 (e.g., 2005)</t>
  </si>
  <si>
    <t>Results of Step 9 go into effect for the Rate Year 2 (e.g., June 1, 2006 - May 31, 2007)</t>
  </si>
  <si>
    <t>Interest rate pursuant to 35.19a for March of the Current Yr</t>
  </si>
  <si>
    <t>March of the Current Yr</t>
  </si>
  <si>
    <t>Amortization over Rate Year</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</si>
  <si>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173 of Appendix A.</t>
  </si>
  <si>
    <t>Revenues included in lines 1-11 which are subject to 50/50 sharing.</t>
  </si>
  <si>
    <t>Stranded Costs</t>
  </si>
  <si>
    <t>BGS Deferred Related - Retail</t>
  </si>
  <si>
    <t>PENSION PAYMENT RESERVE</t>
  </si>
  <si>
    <t>All EPRI Annual Membership Dues</t>
  </si>
  <si>
    <t xml:space="preserve">Regulatory Commission Expenses directly related to transmission service, RTO filings, or transmission siting itemized in Form 1 at 351.h. </t>
  </si>
  <si>
    <t>(Sum Line 1)</t>
  </si>
  <si>
    <t>Total Revenue Credits</t>
  </si>
  <si>
    <t xml:space="preserve">Attachment 5 </t>
  </si>
  <si>
    <t xml:space="preserve">      Less ADIT associated with Gain or Loss</t>
  </si>
  <si>
    <t>Transmission O&amp;M Reserves</t>
  </si>
  <si>
    <t>Enter Negative</t>
  </si>
  <si>
    <t xml:space="preserve">Prepayments </t>
  </si>
  <si>
    <t xml:space="preserve">Amount </t>
  </si>
  <si>
    <t xml:space="preserve">Other taxes that are incurred through ownership of plant including transmission plant will be allocated based on the Gross Plant </t>
  </si>
  <si>
    <t>Other taxes that are incurred through ownership of only general or intangible plant will be allocated based on the Wages and Salary</t>
  </si>
  <si>
    <t>Gross Revenue Credits</t>
  </si>
  <si>
    <t>17a</t>
  </si>
  <si>
    <t>17b</t>
  </si>
  <si>
    <t>Costs associated with revenues in line 17a</t>
  </si>
  <si>
    <t>17c</t>
  </si>
  <si>
    <t>17d</t>
  </si>
  <si>
    <t>17e</t>
  </si>
  <si>
    <t xml:space="preserve">     Plus Schedule 12 Charges billed to Transmission Owner and booked to Account 565</t>
  </si>
  <si>
    <t>p112.16c</t>
  </si>
  <si>
    <t>p112.12c</t>
  </si>
  <si>
    <t>Facility Credits under Section 30.9 of the PJM OATT and Facility Credits paid to Vineland per settlement in ER05-515   (Note R)</t>
  </si>
  <si>
    <t>R</t>
  </si>
  <si>
    <t>Per the settlement in ER05-515, the facility credits of $15,000 per month paid to Vineland will increase to $37,500 per month  (prorated for partial months)</t>
  </si>
  <si>
    <t xml:space="preserve">  effective on the date FERC approves the settlement in ER05-515.</t>
  </si>
  <si>
    <t>Costs associated with revenues in line 17a that are included in FERC accounts recovered through the formula times the allocator used to functionalize the amounts in the FERC account to the transmission service at issue.</t>
  </si>
  <si>
    <t>(Yes or No)</t>
  </si>
  <si>
    <t>100 Basis Point increase in ROE and Income Taxes</t>
  </si>
  <si>
    <t>Return and Taxes with 100 Basis Point increase in ROE</t>
  </si>
  <si>
    <t>Increased Return and Taxes</t>
  </si>
  <si>
    <t>As provided for in Section 34.1 of the PJM OATT and the PJM established billing determinants will not be revised or updated in the annual rate reconciliations per settlement in ER05-515.</t>
  </si>
  <si>
    <t>Securitization bonds may be included in the capital structure per settlement in ER05-515.</t>
  </si>
  <si>
    <t>Rent from Electric Property - Transmission Related (Note 3)</t>
  </si>
  <si>
    <t>Account 456 - Other Electric Revenues (Note 1)</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</si>
  <si>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</si>
  <si>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</si>
  <si>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</si>
  <si>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</si>
  <si>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</si>
  <si>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</si>
  <si>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 xml:space="preserve"> 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</si>
  <si>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Appendix A % plus 100 Basis Pts</t>
  </si>
  <si>
    <t>Attachment 4 - Calculation of 100 Basis Point Increase in ROE</t>
  </si>
  <si>
    <t xml:space="preserve">Pension Liabilities, if any, in Account 242 </t>
  </si>
  <si>
    <t>(adjusted to include any Reconciliation amount from prior year)</t>
  </si>
  <si>
    <t>W Increased ROE</t>
  </si>
  <si>
    <t>Plus any increased ROE calculated on Attachment 7 other than PJM Sch. 12 projects</t>
  </si>
  <si>
    <t>Increased ROE (Basis Points)</t>
  </si>
  <si>
    <t>17f</t>
  </si>
  <si>
    <t>Line 17f less line 17a</t>
  </si>
  <si>
    <t>17g</t>
  </si>
  <si>
    <t>General Description of the Facilities</t>
  </si>
  <si>
    <t>Instructions:</t>
  </si>
  <si>
    <t>If unable to determine the investment below 69kV in a substation with investment of 69 kV and higher as well as below 69 kV,</t>
  </si>
  <si>
    <t>Or</t>
  </si>
  <si>
    <t>the following formula will be used:</t>
  </si>
  <si>
    <t>Example</t>
  </si>
  <si>
    <t>Total investment in substation</t>
  </si>
  <si>
    <t>Identifiable investment in Transmission (provide workpapers)</t>
  </si>
  <si>
    <t>Formula Rate - Appendix A</t>
  </si>
  <si>
    <t>Identifiable investment in Distribution (provide workpapers)</t>
  </si>
  <si>
    <t>Amount to be excluded (A x (C / (B + C)))</t>
  </si>
  <si>
    <t>Total Transmission Related Reserves</t>
  </si>
  <si>
    <t>Description of the Prepayments</t>
  </si>
  <si>
    <t>Less line 17g</t>
  </si>
  <si>
    <t>Q</t>
  </si>
  <si>
    <t>(Note Q)</t>
  </si>
  <si>
    <t>Transmission Related Account 242 Reserves (exclude current year environmental site related reserves)</t>
  </si>
  <si>
    <t xml:space="preserve">Net Plant Carrying Charge </t>
  </si>
  <si>
    <t>Net Plant Carrying Charge Calculation per 100 Basis Point increase in ROE</t>
  </si>
  <si>
    <t>Net Plant Carrying Charge</t>
  </si>
  <si>
    <t>Net Plant Carrying Charge without Depreciation</t>
  </si>
  <si>
    <t>Net Plant Carrying Charge without Depreciation, Return, nor Income Taxes</t>
  </si>
  <si>
    <t>Net Revenue Requirement per 100 Basis Point increase in ROE</t>
  </si>
  <si>
    <t>Net Plant Carrying Charge per 100 Basis Point increase in ROE</t>
  </si>
  <si>
    <t>Net Plant Carrying Charge per 100 Basis Point increase in ROE without Depreciation</t>
  </si>
  <si>
    <t>43a</t>
  </si>
  <si>
    <t>Transmission Related CWIP (Current Year 12 Month weighted average balances)</t>
  </si>
  <si>
    <t>(Note B)</t>
  </si>
  <si>
    <t>p216.43.b as Shown on Attachment 6</t>
  </si>
  <si>
    <t>Delmarva</t>
  </si>
  <si>
    <t>Atlantic</t>
  </si>
  <si>
    <t>Power</t>
  </si>
  <si>
    <t>City</t>
  </si>
  <si>
    <t>Pepco</t>
  </si>
  <si>
    <t>Executive Management</t>
  </si>
  <si>
    <t>Legal Services</t>
  </si>
  <si>
    <t>Information Technology</t>
  </si>
  <si>
    <t>Attachment 5a - Allocations of Costs to Affiliate</t>
  </si>
  <si>
    <t>The Reconciliation in Step 7</t>
  </si>
  <si>
    <t>p200.3c</t>
  </si>
  <si>
    <t>p112.17c through 21c</t>
  </si>
  <si>
    <t xml:space="preserve">    Less DE Enviro &amp; Low Income and MD Universal Funds</t>
  </si>
  <si>
    <t>Attachment 2</t>
  </si>
  <si>
    <t>p117.62c through 67c</t>
  </si>
  <si>
    <t>p111.81.c</t>
  </si>
  <si>
    <t>p113.61.c</t>
  </si>
  <si>
    <t>p112.3c</t>
  </si>
  <si>
    <t>Reg Asset - FERC Formula Rate Adj. Trans. Svc</t>
  </si>
  <si>
    <t>Other taxes that are assessed based on labor will be allocated based on the Wages and Salary Allocator</t>
  </si>
  <si>
    <t xml:space="preserve"> 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the revenues and costs associated with each secondary use (except for the cost of the associated income taxes).</t>
  </si>
  <si>
    <t>(Note Q from Appendix A)</t>
  </si>
  <si>
    <t>CWIP will be linked to Attachment 6 which shows detail support by project (incentive and non-incentive).</t>
  </si>
  <si>
    <t>Note 4: SECA revenues booked in Account 447.</t>
  </si>
  <si>
    <t>TO populates the formula with Year 1 data from FERC Form 1 data for Year 1 (e.g., 2004)</t>
  </si>
  <si>
    <t>TO estimates all transmission Cap Adds and CWIP for Year 2 weighted based on Months expected to be in service in Year 2 (e.g., 2005)</t>
  </si>
  <si>
    <t>Results of Step 3 go into effect for the Rate Year 1 (e.g., June 1, 2005 - May 31, 2006)</t>
  </si>
  <si>
    <t>Reconciliation - TO calculates Reconciliation by removing from Year 2 data - the total Cap Adds placed in service in Year 2 and adding weighted average in Year 2 actual Cap Adds and CWIP in Reconciliation</t>
  </si>
  <si>
    <t>TO estimates Cap Adds and CWIP during Year 3 weighted based on Months expected to be in service in Year 3 (e.g., 2006)</t>
  </si>
  <si>
    <t>Reconciliation - TO adds the difference between the Reconciliation in Step 7 and the forecast in Line 5 with interest to the result of Step 7 (this difference is also added to Step 8 in the subsequent year)</t>
  </si>
  <si>
    <t>Must run Appendix A to get this number (without inputs in lines 20, 21 or 43a of Appendix A )</t>
  </si>
  <si>
    <t>(A)</t>
  </si>
  <si>
    <t>(B)</t>
  </si>
  <si>
    <t>(C )</t>
  </si>
  <si>
    <t>(D)</t>
  </si>
  <si>
    <t>(E)</t>
  </si>
  <si>
    <t>(F)</t>
  </si>
  <si>
    <t>(G)</t>
  </si>
  <si>
    <t>(H)</t>
  </si>
  <si>
    <t>(I)</t>
  </si>
  <si>
    <t>(J)</t>
  </si>
  <si>
    <t>(K)</t>
  </si>
  <si>
    <t>(L)</t>
  </si>
  <si>
    <t>(M)</t>
  </si>
  <si>
    <t>Monthly Additions</t>
  </si>
  <si>
    <t>Other Plant In Service</t>
  </si>
  <si>
    <t>MAPP CWIP</t>
  </si>
  <si>
    <t>MAPP In Service</t>
  </si>
  <si>
    <t>Amount (A x E)</t>
  </si>
  <si>
    <t>Amount (B x E)</t>
  </si>
  <si>
    <t>Amount (C x E)</t>
  </si>
  <si>
    <t>Amount (D x E)</t>
  </si>
  <si>
    <t>(F / 12)</t>
  </si>
  <si>
    <t>(G / 12)</t>
  </si>
  <si>
    <t>(H / 12)</t>
  </si>
  <si>
    <t>(I / 12)</t>
  </si>
  <si>
    <t>New Transmission Plant Additions  and CWIP (weighted by months in service)</t>
  </si>
  <si>
    <t>Input to Line 21 of Appendix A</t>
  </si>
  <si>
    <t>Input to Line 43a of Appendix A</t>
  </si>
  <si>
    <t>Month In Service or Month for CWIP</t>
  </si>
  <si>
    <t>Must run Appendix A to get this number (with inputs on lines 21 and 43a of Attachment A)</t>
  </si>
  <si>
    <t>(Year 2 data with total of Year 2 Cap Adds removed and monthly weighted average of Year 2 actual Cap Adds added in)</t>
  </si>
  <si>
    <t>Interest rate from above</t>
  </si>
  <si>
    <t>The difference between the Reconciliation in Step 7 and the forecast in Prior Year with interest</t>
  </si>
  <si>
    <t>Rev Req based on Year 2 data with estimated Cap Adds and CWIP for Year 3 (Step 8)</t>
  </si>
  <si>
    <t>"Yes" if a project under PJM OATT Schedule 12, otherwise "No"</t>
  </si>
  <si>
    <t>Useful life of project</t>
  </si>
  <si>
    <t>"Yes" if the customer has paid a lump sum payment in the amount of the investment on line 18, Otherwise "No"</t>
  </si>
  <si>
    <t>Input the allowed ROE Incentive</t>
  </si>
  <si>
    <t>From line 4 above if "No" on line 14 and From line 8 above if "Yes" on line 14</t>
  </si>
  <si>
    <t>Base FCR</t>
  </si>
  <si>
    <t>Line 6 times line 15 divided by 100 basis points</t>
  </si>
  <si>
    <t>Columns A, B or C from Attachment 6</t>
  </si>
  <si>
    <t>Line 18 divided by line 13</t>
  </si>
  <si>
    <t xml:space="preserve">From Columns H, I or J from Attachment 6 </t>
  </si>
  <si>
    <t>Incentive Charged</t>
  </si>
  <si>
    <t>-</t>
  </si>
  <si>
    <t>(Note J from Appendix A)</t>
  </si>
  <si>
    <t>ACE zone</t>
  </si>
  <si>
    <t>Total Account 454, 456 and 456.1</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</si>
  <si>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</si>
  <si>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</si>
  <si>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overheads shall be treated as in footnote B above </t>
  </si>
  <si>
    <t xml:space="preserve">Remove all investment below 69 kV or generator step up transformers included in transmission plant in service that </t>
  </si>
  <si>
    <t>are not a result of the RTEP Process</t>
  </si>
  <si>
    <t>Attachment A Line #s, Descriptions, Notes, Form 1 Page #s and Instructions</t>
  </si>
  <si>
    <t>Total Balance Transmission Related Account 242 Reserves</t>
  </si>
  <si>
    <t>ADITC-255</t>
  </si>
  <si>
    <t>Rate Base Treatment</t>
  </si>
  <si>
    <t>Amortization</t>
  </si>
  <si>
    <t>/1 Difference must be zero</t>
  </si>
  <si>
    <t>Difference  /1</t>
  </si>
  <si>
    <t>Excluded</t>
  </si>
  <si>
    <t>Criteria for Allocation:</t>
  </si>
  <si>
    <t>Plus amortized extraordinary property loss</t>
  </si>
  <si>
    <t>Real property (State, Municipal or Local)</t>
  </si>
  <si>
    <t>Attachment 5 - Cost Support</t>
  </si>
  <si>
    <t>Transmission Related Account 242 Reserves</t>
  </si>
  <si>
    <t>Allocation</t>
  </si>
  <si>
    <t>Directly Assignable to Transmission</t>
  </si>
  <si>
    <t>Labor Related, General plant related or Common Plant related</t>
  </si>
  <si>
    <t>Allocator.  If the taxes are 100% recovered at retail they will not be included</t>
  </si>
  <si>
    <t>Amount offset in line 4 above</t>
  </si>
  <si>
    <t>Total Income Taxes</t>
  </si>
  <si>
    <t>Summary</t>
  </si>
  <si>
    <t>Net Property, Plant &amp; Equipment</t>
  </si>
  <si>
    <t>Taxes Other than Income</t>
  </si>
  <si>
    <t>Common Stock</t>
  </si>
  <si>
    <t>END</t>
  </si>
  <si>
    <t>Revenue Credits</t>
  </si>
  <si>
    <t>C</t>
  </si>
  <si>
    <t>Common Depreciation - Electric Only</t>
  </si>
  <si>
    <t>Gross Plant Allocator</t>
  </si>
  <si>
    <t>Total  Capitalization</t>
  </si>
  <si>
    <t>Total Long Term Debt</t>
  </si>
  <si>
    <t>Total Return ( R )</t>
  </si>
  <si>
    <t>Total Long Term Debt (WCLTD)</t>
  </si>
  <si>
    <t>REVENUE REQUIREMENT</t>
  </si>
  <si>
    <t>I</t>
  </si>
  <si>
    <t>Total Taxes Other than Income</t>
  </si>
  <si>
    <t>J</t>
  </si>
  <si>
    <t>Long Term Interest</t>
  </si>
  <si>
    <t>Long Term Debt</t>
  </si>
  <si>
    <t xml:space="preserve">    Less LTD Interest on Securitization Bonds</t>
  </si>
  <si>
    <t>p323.160b</t>
  </si>
  <si>
    <t>Depreciation Expense</t>
  </si>
  <si>
    <t>Fixed Charge Rate (FCR) if not a CIAC</t>
  </si>
  <si>
    <t>Accumulated Depreciation (Total Electric Plant)</t>
  </si>
  <si>
    <t>Transmission Depreciation Expense</t>
  </si>
  <si>
    <t>Transmission Wages Expense</t>
  </si>
  <si>
    <t>Total Wages Expense</t>
  </si>
  <si>
    <t>p356</t>
  </si>
  <si>
    <t xml:space="preserve"> </t>
  </si>
  <si>
    <t>E</t>
  </si>
  <si>
    <t>A</t>
  </si>
  <si>
    <t>D</t>
  </si>
  <si>
    <t>G</t>
  </si>
  <si>
    <t>Preferred Stock</t>
  </si>
  <si>
    <t>K</t>
  </si>
  <si>
    <t>Schedule 1A</t>
  </si>
  <si>
    <t>Other Taxes</t>
  </si>
  <si>
    <t>p207.58.g</t>
  </si>
  <si>
    <t>p219.25.c</t>
  </si>
  <si>
    <t>ENVIRONMENTAL EXPENSE</t>
  </si>
  <si>
    <t>Accrued Liability - General</t>
  </si>
  <si>
    <t>Charitable Contribution Limit</t>
  </si>
  <si>
    <t>Accumulated Deferred Investment Tax Credit</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</si>
  <si>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</si>
  <si>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</si>
  <si>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</si>
  <si>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</si>
  <si>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</si>
  <si>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</si>
  <si>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</si>
  <si>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</si>
  <si>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</si>
  <si>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</si>
  <si>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</si>
  <si>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</si>
  <si>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 xml:space="preserve">All Regulatory Commission Expenses </t>
  </si>
  <si>
    <t>General &amp; Common Expenses Allocated to Transmission</t>
  </si>
  <si>
    <t>Total Materials &amp; Supplies Allocated to Transmission</t>
  </si>
  <si>
    <t>Materials and Supplies</t>
  </si>
  <si>
    <t>P</t>
  </si>
  <si>
    <t>Accumulated Depreciation</t>
  </si>
  <si>
    <t>Prepayments</t>
  </si>
  <si>
    <t>Cash Working Capital</t>
  </si>
  <si>
    <t>Allocators</t>
  </si>
  <si>
    <t>Less A&amp;G Wages Expense</t>
  </si>
  <si>
    <t>Common Plant In Service - Electric</t>
  </si>
  <si>
    <t>Transmission Gross Plant</t>
  </si>
  <si>
    <t>Transmission Net Plant</t>
  </si>
  <si>
    <t>Reg Asset-NJ Rec-Base</t>
  </si>
  <si>
    <t>Human Resources</t>
  </si>
  <si>
    <t>Customer Services</t>
  </si>
  <si>
    <t>B0265 Mickelton</t>
  </si>
  <si>
    <t>B0276 Monroe</t>
  </si>
  <si>
    <t>B0211 Union-Corson</t>
  </si>
  <si>
    <t>B0210 Orchard-500kV</t>
  </si>
  <si>
    <t>B0210 Orchard-Below 500kV</t>
  </si>
  <si>
    <t>B0277 Cumberland Sub:2nd Xfmr</t>
  </si>
  <si>
    <t>OPEB</t>
  </si>
  <si>
    <t>Accrual Labor Related</t>
  </si>
  <si>
    <t>State NOL</t>
  </si>
  <si>
    <t>Loss on Reacquired Debt</t>
  </si>
  <si>
    <t>Misc. Deferred Debits - Retail</t>
  </si>
  <si>
    <t>Merger Costs</t>
  </si>
  <si>
    <t>Federal Excise</t>
  </si>
  <si>
    <t>B1398.5 Reconductor Mickleton - Depford - 230 Kv line</t>
  </si>
  <si>
    <t>B1398.3.1 Mickleton Deptford 230kv terminal</t>
  </si>
  <si>
    <t>ARO's</t>
  </si>
  <si>
    <t>Non-ARO's</t>
  </si>
  <si>
    <t>Compliance with FERC Order on the Exelon Merger</t>
  </si>
  <si>
    <t>ARO Exclusion - Cost Support</t>
  </si>
  <si>
    <t>p323.197.b (see Attachment 5)</t>
  </si>
  <si>
    <t>p321.112.b (see Attachment 5)</t>
  </si>
  <si>
    <t>p219.29c (see Attachment 5)</t>
  </si>
  <si>
    <t>p205.5.g &amp; p207.99.g (see Attachment 5)</t>
  </si>
  <si>
    <t>p207.104g (see Attachment 5)</t>
  </si>
  <si>
    <t>p219.28.c  (see Attachment 5)</t>
  </si>
  <si>
    <t>Supporting documentation for FERC Form 1 reconciliation</t>
  </si>
  <si>
    <t>enter</t>
  </si>
  <si>
    <t>enter details</t>
  </si>
  <si>
    <t xml:space="preserve">p207.104g </t>
  </si>
  <si>
    <t xml:space="preserve">  Prepaid Pension is recorded in FERC account 186 (see FERC Form 1 page 233).</t>
  </si>
  <si>
    <t>68a</t>
  </si>
  <si>
    <t xml:space="preserve">    For informational purposes: PBOB expense in FERC Account 926</t>
  </si>
  <si>
    <t>(Note S)</t>
  </si>
  <si>
    <t>The ROE is 10.5% which includes a base ROE of 10.0% ROE per FERC order in Docket No. EL13-48 and a 50 basis point RTO membership adder as authorized by FERC: provided, that the projects identified in Docket Nos. ER08-686 and ER08-1423 have been awarded an additional 150 basis point adder and, thus, their ROE is 12.0%.</t>
  </si>
  <si>
    <t>S</t>
  </si>
  <si>
    <t>See Attachment 5 - Cost Support, section entitled "PBOP Expense in FERC Account 926" for additional information per FERC orders in Docket Nos. EL13-48 , EL15-27 and ER16-456.</t>
  </si>
  <si>
    <t>PBOP Expense in FERC 926</t>
  </si>
  <si>
    <t>Total A&amp;G
Form 1 Amount</t>
  </si>
  <si>
    <t>Account 926
Form 1 Amount</t>
  </si>
  <si>
    <t>PBOP in
FERC 926
current rate year</t>
  </si>
  <si>
    <t>PBOP in
FERC 926
prior rate year</t>
  </si>
  <si>
    <t>Explanation of change in PBOP in FERC 926</t>
  </si>
  <si>
    <t>Total: p.323.197.b
Account 926: p.323.187.b and c</t>
  </si>
  <si>
    <t>Apportioned: NJ 100.0000%, PA 0.0000%</t>
  </si>
  <si>
    <t xml:space="preserve">Costs associated with revenues in line 17a </t>
  </si>
  <si>
    <t xml:space="preserve">Revenue Subject to 50/50 sharing (Attachment 3 - line 17a)  </t>
  </si>
  <si>
    <t xml:space="preserve">Federal Income Tax Rate  </t>
  </si>
  <si>
    <t xml:space="preserve">Net Revenue subject to 50/50 sharing  </t>
  </si>
  <si>
    <t xml:space="preserve">Composite State Income Tax Rate  </t>
  </si>
  <si>
    <t xml:space="preserve">Federal Tax on Revenue subject to 50/50 sharing  </t>
  </si>
  <si>
    <t xml:space="preserve">State Tax on Revenue subject to 50/50 sharing  </t>
  </si>
  <si>
    <t xml:space="preserve">Total Tax on Revenue subject to 50/50 sharing  </t>
  </si>
  <si>
    <t>B1600 Upgrade Mill T2 138/69 kV Transformer</t>
  </si>
  <si>
    <t>ADIT-282</t>
  </si>
  <si>
    <t>1999 AMT</t>
  </si>
  <si>
    <t>Line 17 "Note Payable to ACE Transition Funding - variable"</t>
  </si>
  <si>
    <t>Use Tax Reserve</t>
  </si>
  <si>
    <t>Regulatory Asset - General</t>
  </si>
  <si>
    <t>p336.1d&amp;e (see Attachment 5)</t>
  </si>
  <si>
    <t>p336.1d&amp;e</t>
  </si>
  <si>
    <t>p200.21c (see Attachment 5)</t>
  </si>
  <si>
    <t>p336.10b&amp;c (see Attachment 5)</t>
  </si>
  <si>
    <t>Inputs from Atlantic City Electric Company 2017 FERC Form 1</t>
  </si>
  <si>
    <t>updated</t>
  </si>
  <si>
    <t xml:space="preserve">  FERC Form 1 page 351 line 9 (h) and 10 (h)</t>
  </si>
  <si>
    <t>Capital Leases</t>
  </si>
  <si>
    <t xml:space="preserve">  Prepayment is recorded in FERC account 165 (see FERC Form 1 page 111)</t>
  </si>
  <si>
    <t>Distribution ARO-$192,072 and General ARO-$101,674</t>
  </si>
  <si>
    <t>Non-ARO's &amp; Non Merger Related &amp; Non-Leases</t>
  </si>
  <si>
    <t>Non Merger &amp; Dist RA Related</t>
  </si>
  <si>
    <t>Excluded State Dist RA Amort in line 5</t>
  </si>
  <si>
    <t>State Approved Distribution Reg Asset Amortization</t>
  </si>
  <si>
    <t>Support Services</t>
  </si>
  <si>
    <t>Financial Services</t>
  </si>
  <si>
    <t>Communication Services</t>
  </si>
  <si>
    <t>Regulatory Services</t>
  </si>
  <si>
    <t>Regulated Electric and Gas Operation Services</t>
  </si>
  <si>
    <t>Supply Services</t>
  </si>
  <si>
    <t>Below the line   Membership Dues in 923
current rate year</t>
  </si>
  <si>
    <t>Non Merger &amp; Non Dist RA Amot &amp; Membership Dues Below the Line</t>
  </si>
  <si>
    <t>Plant Related Exclusions - Cost Support</t>
  </si>
  <si>
    <t xml:space="preserve">Expense Related Exclusions - Cost Support </t>
  </si>
  <si>
    <t>Federal FICA &amp; Unemployment and Unemployment( State)</t>
  </si>
  <si>
    <t>.</t>
  </si>
  <si>
    <t xml:space="preserve">Total: p.323.197.b
</t>
  </si>
  <si>
    <t>p207.58.g (see Attachment 5)</t>
  </si>
  <si>
    <t>p352-353 (see Attachment 5)</t>
  </si>
  <si>
    <t>p323.189b (see Attachment 5)</t>
  </si>
  <si>
    <t>Other Income Tax Adjustment</t>
  </si>
  <si>
    <t>136b</t>
  </si>
  <si>
    <t>See Attachment 5 - Cost Support, section entitled "Other Income Tax Adjustment" for additional information.</t>
  </si>
  <si>
    <t>136c</t>
  </si>
  <si>
    <t>Other Income Tax Adjustments</t>
  </si>
  <si>
    <t>Tax Rate from</t>
  </si>
  <si>
    <t>Component Descriptions</t>
  </si>
  <si>
    <t>Instruction References</t>
  </si>
  <si>
    <t>Expense Amount</t>
  </si>
  <si>
    <t>Tax Adjustment for AFUDC Equity Component of Transmission Depreciation Expense</t>
  </si>
  <si>
    <t>X</t>
  </si>
  <si>
    <t>=</t>
  </si>
  <si>
    <t>Amortization of Other Flow-Through Items - Transmission Component</t>
  </si>
  <si>
    <t>Instr. #s</t>
  </si>
  <si>
    <t>Instructions</t>
  </si>
  <si>
    <t>Inst. 1</t>
  </si>
  <si>
    <t>Inst. 2</t>
  </si>
  <si>
    <t>Capital Recovery Rate is the book depreciation rate applicable to the underlying plant assets.</t>
  </si>
  <si>
    <t>Inst. 3</t>
  </si>
  <si>
    <t>Inst. 4</t>
  </si>
  <si>
    <t>Inst. 5</t>
  </si>
  <si>
    <t xml:space="preserve">  Transmission Right of Way - Carll's Corner to Landis, Terrace Substation - Land Expansion for Storm Water </t>
  </si>
  <si>
    <t>(C)</t>
  </si>
  <si>
    <t xml:space="preserve">Notes </t>
  </si>
  <si>
    <t>NA</t>
  </si>
  <si>
    <t>Total true-up amount</t>
  </si>
  <si>
    <t>Accumulated Deferred Income Taxes (ADIT)</t>
  </si>
  <si>
    <t>40a</t>
  </si>
  <si>
    <t xml:space="preserve">Account No. 190 (ADIT) </t>
  </si>
  <si>
    <t>40b</t>
  </si>
  <si>
    <t xml:space="preserve">Account No. 281 (ADIT - Accel. Amort) </t>
  </si>
  <si>
    <t>40c</t>
  </si>
  <si>
    <t>Account No. 282 (ADIT -  Other Property)</t>
  </si>
  <si>
    <t>40d</t>
  </si>
  <si>
    <t>Account No. 283 (ADIT - Other)</t>
  </si>
  <si>
    <t>40e</t>
  </si>
  <si>
    <t>Account No. 255 (Accum. Deferred Investment Tax Credits)</t>
  </si>
  <si>
    <t>40f</t>
  </si>
  <si>
    <t>41a</t>
  </si>
  <si>
    <t>41b</t>
  </si>
  <si>
    <t>Adjusted Accumulated Deferred Income Taxes Allocated To Transmission</t>
  </si>
  <si>
    <t>132b</t>
  </si>
  <si>
    <t xml:space="preserve">Tax Gross-Up Factor </t>
  </si>
  <si>
    <t>1*1/(1-T)</t>
  </si>
  <si>
    <t xml:space="preserve">136a </t>
  </si>
  <si>
    <t>Attachment 5, Line 136b</t>
  </si>
  <si>
    <t>136d</t>
  </si>
  <si>
    <t>Attachment 5, Line 136c</t>
  </si>
  <si>
    <t>136e</t>
  </si>
  <si>
    <t>Attachment 5, Line 136d</t>
  </si>
  <si>
    <t>136f</t>
  </si>
  <si>
    <t>Other Income Tax Adjustments - Expense / (Benefit)</t>
  </si>
  <si>
    <t>136g</t>
  </si>
  <si>
    <t>136h</t>
  </si>
  <si>
    <t>132a</t>
  </si>
  <si>
    <t>U</t>
  </si>
  <si>
    <t>V</t>
  </si>
  <si>
    <t>W</t>
  </si>
  <si>
    <t xml:space="preserve">Line </t>
  </si>
  <si>
    <t xml:space="preserve">ADIT </t>
  </si>
  <si>
    <t>ADIT-281</t>
  </si>
  <si>
    <t>Subtotal - Transmission ADIT</t>
  </si>
  <si>
    <t>Line</t>
  </si>
  <si>
    <t xml:space="preserve">Description </t>
  </si>
  <si>
    <t>ADIT (Reacquired Debt)</t>
  </si>
  <si>
    <t>Justification</t>
  </si>
  <si>
    <t xml:space="preserve">Atlantic City Electric Company </t>
  </si>
  <si>
    <t>Subtotal: ADIT-190 (FERC Form)</t>
  </si>
  <si>
    <t>Less: ASC 740 ADIT Adjustments excluded from rate base</t>
  </si>
  <si>
    <t>Less: ASC 740 ADIT Adjustments related to unamortized ITC</t>
  </si>
  <si>
    <t>Less: ASC 740 ADIT balances related to income tax regulatory assets / (liabilities)</t>
  </si>
  <si>
    <t>Less: OPEB related ADIT, Above if not separately removed</t>
  </si>
  <si>
    <t>Total: ADIT-190</t>
  </si>
  <si>
    <t>Transmission Allocator</t>
  </si>
  <si>
    <t>Other Allocator</t>
  </si>
  <si>
    <t>ADIT  - Transmission</t>
  </si>
  <si>
    <t>5. Deferred income taxes arise when items are included in taxable income in different periods than they are included in rates, therefore if the item giving rise to the ADIT is not included in the formula, the associated ADIT amount shall be excluded.</t>
  </si>
  <si>
    <t>Subtotal: ADIT-282 (FERC Form)</t>
  </si>
  <si>
    <t>Less: ASC 740 ADIT Adjustments related to AFUDC Equity</t>
  </si>
  <si>
    <t>Total: ADIT-282</t>
  </si>
  <si>
    <t>Subtotal: ADIT-283 (FERC Form)</t>
  </si>
  <si>
    <t>Total: ADIT-283</t>
  </si>
  <si>
    <t>Federal Deficient / (Excess) Deferred Income Taxes</t>
  </si>
  <si>
    <t>Amortization 
 Fixed Period</t>
  </si>
  <si>
    <t>December 31, 2017</t>
  </si>
  <si>
    <t>Current Year
Amortization</t>
  </si>
  <si>
    <t>December 31, 2018</t>
  </si>
  <si>
    <t>Deficient / (Excess) Deferred Income Taxes</t>
  </si>
  <si>
    <t>ADIT
Deficient / (Excess)</t>
  </si>
  <si>
    <t>BOY 
Balance</t>
  </si>
  <si>
    <t>EOY 
Balance</t>
  </si>
  <si>
    <t>Unprotected Non-Property</t>
  </si>
  <si>
    <t xml:space="preserve">ADIT - 190 </t>
  </si>
  <si>
    <t>(Note A)</t>
  </si>
  <si>
    <t>4 Years</t>
  </si>
  <si>
    <t>ADIT - 281</t>
  </si>
  <si>
    <t>ADIT - 282</t>
  </si>
  <si>
    <t>ADIT - 283</t>
  </si>
  <si>
    <t>Subtotal  - Deficient / (Excess) ADIT</t>
  </si>
  <si>
    <t>Unprotected Property</t>
  </si>
  <si>
    <t>5 Years</t>
  </si>
  <si>
    <t>Protected Property</t>
  </si>
  <si>
    <t>ARAM</t>
  </si>
  <si>
    <t>Total  - Deficient / (Excess) ADIT</t>
  </si>
  <si>
    <t xml:space="preserve">Tax Reform Act of 1986 </t>
  </si>
  <si>
    <t>September 30, 2018</t>
  </si>
  <si>
    <t>Total Federal Deficient / (Excess) Deferred Income Taxes</t>
  </si>
  <si>
    <t>Regulatory Asset / (Liability)</t>
  </si>
  <si>
    <t xml:space="preserve">Federal Income Tax Regulatory Asset / (Liability) </t>
  </si>
  <si>
    <t>Regulatory Assets / (Liabilities)</t>
  </si>
  <si>
    <t>Account 182.3 (Other Regulatory Assets)</t>
  </si>
  <si>
    <t>Account 254 (Other Regulatory Liabilities)</t>
  </si>
  <si>
    <t>Total  - Transmission Regulatory Asset / (Liability)</t>
  </si>
  <si>
    <t>State Deficient / (Excess) Deferred Income Taxes</t>
  </si>
  <si>
    <t>State Tax Rate Change</t>
  </si>
  <si>
    <t>Total State Deficient / (Excess) Deferred Income Taxes</t>
  </si>
  <si>
    <t xml:space="preserve">State Income Tax Regulatory Asset / (Liability) </t>
  </si>
  <si>
    <t xml:space="preserve">Federal and State Income Tax Regulatory Asset / (Liability) </t>
  </si>
  <si>
    <t>Detailed Description</t>
  </si>
  <si>
    <t>Category</t>
  </si>
  <si>
    <t>Federal ADIT
@ 35%</t>
  </si>
  <si>
    <t>FIT on SIT</t>
  </si>
  <si>
    <t>Federal Gross
Timing Difference</t>
  </si>
  <si>
    <t>Federal ADIT
@ 21%</t>
  </si>
  <si>
    <t>Non-Recoverable</t>
  </si>
  <si>
    <t>Electric
Transmission</t>
  </si>
  <si>
    <t>Transmission
Allocated</t>
  </si>
  <si>
    <t>FERC
Account</t>
  </si>
  <si>
    <t>(P)</t>
  </si>
  <si>
    <t>(S)</t>
  </si>
  <si>
    <t>(T)</t>
  </si>
  <si>
    <t>NJ AMA</t>
  </si>
  <si>
    <t>Non-Property</t>
  </si>
  <si>
    <t>Plant</t>
  </si>
  <si>
    <t>Accrued Payroll Taxes - Manual</t>
  </si>
  <si>
    <t>Accrued Liab-Required Health Claims</t>
  </si>
  <si>
    <t>Accrued Liabilities - Workers Comp</t>
  </si>
  <si>
    <t>Accrued Liabilities - Disability</t>
  </si>
  <si>
    <t>Accrued Liability - PHI Incentive Plan</t>
  </si>
  <si>
    <t>Accrued Liab-Sick Pay Carryover</t>
  </si>
  <si>
    <t>Accrued Liab-Vacation</t>
  </si>
  <si>
    <t>Acc Liab - Deferred Comp ST</t>
  </si>
  <si>
    <t>Liabilities-Disability (92420L)-Contra</t>
  </si>
  <si>
    <t>Liab-Workers Comp (92420L)-Contra</t>
  </si>
  <si>
    <t>Accrued Liabilities - Workers Comp - Long Term</t>
  </si>
  <si>
    <t>Accrued Liabilities - Disability - Long Term</t>
  </si>
  <si>
    <t>Liability-Deferred Comp (92530P)-Contra</t>
  </si>
  <si>
    <t>Acc Liab - Deferred Comp LT -Old Plans</t>
  </si>
  <si>
    <t>Section 481(a) Adjustments - Payroll Taxes</t>
  </si>
  <si>
    <t>Accrued Liab-Auto Liability</t>
  </si>
  <si>
    <t>Accrued Liab - Auto</t>
  </si>
  <si>
    <t>Accrued Liab-General Liability</t>
  </si>
  <si>
    <t>Regulatory Liability-Current-Rev Acct</t>
  </si>
  <si>
    <t>Reg Liab-NJ Dfd Energy Supply-Netting</t>
  </si>
  <si>
    <t>NJ Oth Reg Liability-Deferred DSM</t>
  </si>
  <si>
    <t xml:space="preserve">Regulatory Liability - NJ Distribution Deferral SBC </t>
  </si>
  <si>
    <t>NJ Reg Liability-Universal Service Fund</t>
  </si>
  <si>
    <t>NJ Reg Liability-Lifeline</t>
  </si>
  <si>
    <t>ACE - Unbilled Generation Deferral</t>
  </si>
  <si>
    <t>ACE - Unbilled Societal Benefits Charge</t>
  </si>
  <si>
    <t>ACE - Unbilled Transmission Deferral</t>
  </si>
  <si>
    <t>100% Transmission</t>
  </si>
  <si>
    <t>Regulatory Liability-Contra-Rev Acctg</t>
  </si>
  <si>
    <t>Other Regulatory Liability - General</t>
  </si>
  <si>
    <t>Reg Liab-Asset Retirement Oblig-Electric</t>
  </si>
  <si>
    <t>Asset Retirement Obligation - Non-Utility</t>
  </si>
  <si>
    <t>N/A</t>
  </si>
  <si>
    <t>Asset Retirement Obligation-Electric Utility</t>
  </si>
  <si>
    <t>Accrued Liab-General</t>
  </si>
  <si>
    <t>Oth Reg Liab-Asset Retirement Obligation</t>
  </si>
  <si>
    <t>Merger Commitments</t>
  </si>
  <si>
    <t>Accrued Charitable Contributions-NJ</t>
  </si>
  <si>
    <t>Accrued Charitable Contributions-NJ-Long Term</t>
  </si>
  <si>
    <t>Provision for Uncollectible Accounts-Special Billing</t>
  </si>
  <si>
    <t>Charitable Contributions - Fed</t>
  </si>
  <si>
    <t>Charitable Contributions - NJ</t>
  </si>
  <si>
    <t>Accrued Liab-Environmental Site Exp</t>
  </si>
  <si>
    <t>Liability-Environmental (925300)-Contra</t>
  </si>
  <si>
    <t>Accrued Liab-Environmental Site Exp - Long Term</t>
  </si>
  <si>
    <t>Accrued Liab-LTIP</t>
  </si>
  <si>
    <t>Accrued Liab-OPEB</t>
  </si>
  <si>
    <t>Accrued Liability - LTIP - Long-Term</t>
  </si>
  <si>
    <t>SERP Asset</t>
  </si>
  <si>
    <t>SERP</t>
  </si>
  <si>
    <t>Liabilities-SERP (92420L) - Contra</t>
  </si>
  <si>
    <t>Accrued Liab-SERP</t>
  </si>
  <si>
    <t>Deferred Credits - Deferred MTC Tax Rev</t>
  </si>
  <si>
    <t>NJ Oth Reg Liability-Tax Benefits</t>
  </si>
  <si>
    <t>Use Tax Payable</t>
  </si>
  <si>
    <t>Federal NOL</t>
  </si>
  <si>
    <t>NJ NOL</t>
  </si>
  <si>
    <t>SFAS109-Regulatory Liability Electric</t>
  </si>
  <si>
    <t>FAS109 Non-TCJA</t>
  </si>
  <si>
    <t>FAS 109 - Regulatory Asset Electric</t>
  </si>
  <si>
    <t>FAS 109 Regulatory Liability</t>
  </si>
  <si>
    <t>Total FERC Account 190</t>
  </si>
  <si>
    <t xml:space="preserve">Fixed Asset Basis Differences (PowerTax) - Protected </t>
  </si>
  <si>
    <t>Protected Property (PowerTax)</t>
  </si>
  <si>
    <t>Fixed Asset Basis Differences (PowerTax) - Non-Protected</t>
  </si>
  <si>
    <t>Non-Protected Property (PowerTax)</t>
  </si>
  <si>
    <t>Fixed Asset Basis Differences (PowerTax) - Non-Protected CIAC</t>
  </si>
  <si>
    <t>100% Distribution</t>
  </si>
  <si>
    <t>Fixed Asset Basis Differences (PowerTax FT) - Non-Protected</t>
  </si>
  <si>
    <t>State Fixed Asset Basis (PowerTax)</t>
  </si>
  <si>
    <t>State Fixed Asset Basis (PowerTax) - CIAC</t>
  </si>
  <si>
    <t>State Fixed Asset Basis (PowerTax FT)</t>
  </si>
  <si>
    <t>Fixed Asset Basis Differences (Non-PowerTax) - Non-Protected</t>
  </si>
  <si>
    <t>Non-Protected Property (Non-PowerTax)</t>
  </si>
  <si>
    <t>Fixed Asset Basis Differences (Non-PowerTax) - Non-Protected CIAC</t>
  </si>
  <si>
    <t>State Fixed Asset Basis (Non-PowerTax)</t>
  </si>
  <si>
    <t>State Fixed Asset Basis (Non-PowerTax) - CIAC</t>
  </si>
  <si>
    <t>Total FERC Account 282</t>
  </si>
  <si>
    <t>Other Regulatory Assets - Vacation Accrual</t>
  </si>
  <si>
    <t>Regulatory Assets - NJ BGS Deferral</t>
  </si>
  <si>
    <t>Regulatory Assets - NJ NGC Deferral</t>
  </si>
  <si>
    <t>Deferred Credits-General</t>
  </si>
  <si>
    <t>Interest on Contingent Taxes</t>
  </si>
  <si>
    <t>Unamortized Loss on Reacquired Debt</t>
  </si>
  <si>
    <t>Miscellaneous Deferred Debits - General</t>
  </si>
  <si>
    <t>NUG Buy-out</t>
  </si>
  <si>
    <t>NUG BUYOUT</t>
  </si>
  <si>
    <t>Renewable Energy Credits - NJ</t>
  </si>
  <si>
    <t>Other- 283</t>
  </si>
  <si>
    <t>Solar Renewable Energy Credits II - NJ</t>
  </si>
  <si>
    <t>Accrued Severance</t>
  </si>
  <si>
    <t>Def'd Credits - Def'd Transitional Bond</t>
  </si>
  <si>
    <t>Prepaid Pension Costs</t>
  </si>
  <si>
    <t>Reg Assets-FERC Formula Rate Adj-Transmission</t>
  </si>
  <si>
    <t>Regulatory Assets - NJ Recovery - Base</t>
  </si>
  <si>
    <t>Regulatory Assets - NJ</t>
  </si>
  <si>
    <t>Regulatory Assets-Current-Corp Acctg</t>
  </si>
  <si>
    <t>Regulatory Assets-Current-Rev Acctg</t>
  </si>
  <si>
    <t>Reg Asset-NJ Dfd Energy Supply</t>
  </si>
  <si>
    <t>Regulatory Assets-Elec Gen'l</t>
  </si>
  <si>
    <t>Regulatory Assets-Contra-Corp Acctg</t>
  </si>
  <si>
    <t>Regulatory Assets-Contra-Rev Acctg</t>
  </si>
  <si>
    <t>Regulatory Assets - Asset Retirement Obligation</t>
  </si>
  <si>
    <t>Regulatory Assets-Elec Gen'l-Contra</t>
  </si>
  <si>
    <t>Reg Assets-Solar Renew Energy Credit</t>
  </si>
  <si>
    <t>Reg Assets - Solar Renew Energy Certification</t>
  </si>
  <si>
    <t>Regulatory Asset - SREC Program</t>
  </si>
  <si>
    <t>Recoverable NJ Stranded Costs</t>
  </si>
  <si>
    <t>Deferred Securitization Cost Transaction</t>
  </si>
  <si>
    <t>Other Regulatory Assets - NJ BGS</t>
  </si>
  <si>
    <t>Stranded Cost-BL England</t>
  </si>
  <si>
    <t>Stranded Cost-PCLP</t>
  </si>
  <si>
    <t>Stranded Cost-Ref-Fuel</t>
  </si>
  <si>
    <t>Stranded Cost-Capital Reduction Costs</t>
  </si>
  <si>
    <t>Total FERC Account 283</t>
  </si>
  <si>
    <t>Grand Total</t>
  </si>
  <si>
    <t>Accumulated Deferred Income Taxes Remeasurement</t>
  </si>
  <si>
    <t>Tax Cuts and Jobs Act of 2017</t>
  </si>
  <si>
    <t>ADIT - Pre Rate Change (December 31, 2017)</t>
  </si>
  <si>
    <t>ADIT - Post Rate Change (December 31, 2017)</t>
  </si>
  <si>
    <t>Deficient / (Excess) Deferred Income Taxes (December 31, 2017)</t>
  </si>
  <si>
    <t>Description</t>
  </si>
  <si>
    <t>State 
ADIT</t>
  </si>
  <si>
    <t>Total 
ADIT</t>
  </si>
  <si>
    <t>Rate Change 
Deferred Tax Impact</t>
  </si>
  <si>
    <t>Deficient / (Excess)
ADIT Balance</t>
  </si>
  <si>
    <t>Jurisdiction 
Allocator</t>
  </si>
  <si>
    <t>(E) = (D) * 35%</t>
  </si>
  <si>
    <t>(G) = (F) * 35%</t>
  </si>
  <si>
    <t>(H) = (E) + (F) + (G)</t>
  </si>
  <si>
    <t>(J) = (I) * 21%</t>
  </si>
  <si>
    <t>(L) = (K) * 21%</t>
  </si>
  <si>
    <t>(M) = (J) + (K) + (L)</t>
  </si>
  <si>
    <t>(N) = (H) - (M)</t>
  </si>
  <si>
    <t>(O)</t>
  </si>
  <si>
    <t>(Q) = (N) - (O) - (P)</t>
  </si>
  <si>
    <t>(R)</t>
  </si>
  <si>
    <t>(U) = (Q) * (T)</t>
  </si>
  <si>
    <t>(V)</t>
  </si>
  <si>
    <r>
      <t>Allocator
(</t>
    </r>
    <r>
      <rPr>
        <b/>
        <sz val="10"/>
        <color rgb="FF0070C0"/>
        <rFont val="Arial"/>
        <family val="2"/>
      </rPr>
      <t>Note B</t>
    </r>
    <r>
      <rPr>
        <b/>
        <sz val="10"/>
        <color theme="1"/>
        <rFont val="Arial"/>
        <family val="2"/>
      </rPr>
      <t>)</t>
    </r>
  </si>
  <si>
    <r>
      <t>FERC Account 190 - Non-Current (</t>
    </r>
    <r>
      <rPr>
        <b/>
        <u/>
        <sz val="10"/>
        <color rgb="FF0070C0"/>
        <rFont val="Arial"/>
        <family val="2"/>
      </rPr>
      <t>Note A</t>
    </r>
    <r>
      <rPr>
        <b/>
        <u/>
        <sz val="10"/>
        <color theme="1"/>
        <rFont val="Arial"/>
        <family val="2"/>
      </rPr>
      <t>)</t>
    </r>
  </si>
  <si>
    <r>
      <t>FERC Account 282 - Property (</t>
    </r>
    <r>
      <rPr>
        <b/>
        <u/>
        <sz val="11"/>
        <color rgb="FF0070C0"/>
        <rFont val="Arial"/>
        <family val="2"/>
      </rPr>
      <t>Note A</t>
    </r>
    <r>
      <rPr>
        <b/>
        <u/>
        <sz val="11"/>
        <color theme="1"/>
        <rFont val="Arial"/>
        <family val="2"/>
      </rPr>
      <t>)</t>
    </r>
  </si>
  <si>
    <r>
      <t>FERC Account 283 - Non-Current (</t>
    </r>
    <r>
      <rPr>
        <b/>
        <u/>
        <sz val="11"/>
        <color rgb="FF0070C0"/>
        <rFont val="Arial"/>
        <family val="2"/>
      </rPr>
      <t>Note A</t>
    </r>
    <r>
      <rPr>
        <b/>
        <u/>
        <sz val="11"/>
        <color theme="1"/>
        <rFont val="Arial"/>
        <family val="2"/>
      </rPr>
      <t>)</t>
    </r>
  </si>
  <si>
    <t>Total Unprotected</t>
  </si>
  <si>
    <t xml:space="preserve">Instructions </t>
  </si>
  <si>
    <t xml:space="preserve">Categorization of items as protected or non-protected will remain as originally agreed, absent a change in guidance from the Internal Revenue Service (IRS) with respect to that items.  Balances associated with the tax rate change will not be adjusted (except for amortization each year) absent audit adjustments, tax return amendments, or a change in IRS guidance.  Any resulting changes will be prominently disclosed including the basis for the change. </t>
  </si>
  <si>
    <t>The allocation percentage in Column T are based on the applicable percentages at the date of the rate change and must remain fixed absent the Commission's express approval.</t>
  </si>
  <si>
    <t>Instr. 1, 2, 3 below</t>
  </si>
  <si>
    <t>Instr. 4 below</t>
  </si>
  <si>
    <t>Instr. 5 below</t>
  </si>
  <si>
    <t>Total Other Income Tax Adjustments - Expense / (Benefit)</t>
  </si>
  <si>
    <t>Attachment H-1A, Line 131</t>
  </si>
  <si>
    <t>Attachment 1A - ADIT, Line 1</t>
  </si>
  <si>
    <t>Attachment 1A - ADIT, Line 2</t>
  </si>
  <si>
    <t>Attachment 1A - ADIT, Line 3</t>
  </si>
  <si>
    <t>Attachment 1A - ADIT, Line 4</t>
  </si>
  <si>
    <t>Attachment 1A - ADIT</t>
  </si>
  <si>
    <t>Attachment 1B - ADIT Amortization</t>
  </si>
  <si>
    <t xml:space="preserve">The Accumulated Deferred Income Tax (ADIT) balances in Accounts 190, 281, 282, and 283 are measured using the enacted tax rate that is expected to apply when the underlying temporary differences are expected to be settled or realized. See Attachment 1A - ADIT for additional information. </t>
  </si>
  <si>
    <t>These balances represent the unamortized federal and state deficient / (excess) deferred income taxes.  See Attachment 1B - ADIT Amortization for additional information.</t>
  </si>
  <si>
    <t>Atlantic City Electric Company elected to amortize investment tax credits against recoverable income tax expense, rather than to reduce rate base by unamortized investment tax credit.  Amortization reduces income tax expense and reduces the revenue requirement by the amount of the Investment Tax Credit Amortization multiplied by (1/(1-T)).</t>
  </si>
  <si>
    <t>Attachment 1A - ADIT, Line 6</t>
  </si>
  <si>
    <t>Investment Tax Credit Amortization</t>
  </si>
  <si>
    <t>Attachment 1A - Accumulated Deferred Income Taxes (ADIT) Worksheet</t>
  </si>
  <si>
    <t xml:space="preserve">Note: ADIT associated with Gain or Loss on Reacquired Debt included in ADIT-283, Column A is excluded from rate base and instead included in Cost of Debt on Attachment H-1A, Line 111.   A deferred tax (liability) should be reported as a positive balance and a deferred tax asset should be reported as a negative balance on Attachment H-1A, Line 111. </t>
  </si>
  <si>
    <t>Unamortized 
ITC Balance</t>
  </si>
  <si>
    <t>Current Year 
Amortization</t>
  </si>
  <si>
    <t>To ATT H-1A, Line 40e</t>
  </si>
  <si>
    <t>To ATT H-1A, Line 133</t>
  </si>
  <si>
    <t>Tax Gross-Up Factor</t>
  </si>
  <si>
    <t>Att. H-1A, Line 132b</t>
  </si>
  <si>
    <t xml:space="preserve">3. Set the allocation percentages equal to the applicable percentages at the date of the rate change. </t>
  </si>
  <si>
    <t>Provision for Uncollectible Accounts-NJ</t>
  </si>
  <si>
    <t>"AFUDC-Equity" category reflects the nondeductible component of depreciation expense related to the capitalized equity portion of Allowance for Funds Used During Construction (AFUDC).</t>
  </si>
  <si>
    <t>Multistate Workpaper</t>
  </si>
  <si>
    <t>Settlement agreement.</t>
  </si>
  <si>
    <t>[Line 132a * 127 * (1-(123 / 126))]</t>
  </si>
  <si>
    <t>Attachment 5, Line 136e</t>
  </si>
  <si>
    <t>(Note I from ATT H1-A)</t>
  </si>
  <si>
    <t>(Note T from ATT H1-A)</t>
  </si>
  <si>
    <t>Total entered in ATT H-1A, Line 40a</t>
  </si>
  <si>
    <t>Total entered in ATT H-1A, Line 40b</t>
  </si>
  <si>
    <t>Total entered in ATT H-1A, Line 40c</t>
  </si>
  <si>
    <t>Total entered in ATT H-1A, Line 40d</t>
  </si>
  <si>
    <t>In filling out this attachment, a full and complete description of each item and justification for the allocation to Columns B - F and each separate ADIT item will be listed, dissimilar items with amounts exceeding $100,000 will be listed separately.</t>
  </si>
  <si>
    <t xml:space="preserve">(C) </t>
  </si>
  <si>
    <t xml:space="preserve">(E) </t>
  </si>
  <si>
    <t>2.  ADIT items related only to Transmission are directly assigned to Column D</t>
  </si>
  <si>
    <t>3.  ADIT items related to Plant and not in Columns C &amp; D are included in Column E</t>
  </si>
  <si>
    <t>4.  ADIT items related to labor and not in Columns C &amp; D are included in Column F</t>
  </si>
  <si>
    <t>Col G entered in ATT H-1A, Line 41b</t>
  </si>
  <si>
    <t>Col G entered in ATT H-1A, Line 41a</t>
  </si>
  <si>
    <t>Distribution ARO-$2,055,065 General ARO-$110,223</t>
  </si>
  <si>
    <t>General ARO-$128,787</t>
  </si>
  <si>
    <t>General ARO-$110,223</t>
  </si>
  <si>
    <t>General ARO-$110,223, General and Intangible Merger Cost $969,311 and General Capital Lease $8,479,911</t>
  </si>
  <si>
    <t>Distribution ARO-$2,055,065 General ARO-$110,223, Merger Cost $969,311, and General Capital Lease $8,479,911</t>
  </si>
  <si>
    <t>Removal of $38,296 of 2019 merger related costs in 923</t>
  </si>
  <si>
    <t>Distribution ARO-$177,804 and General ARO-$128,787, Merger Cost $31,058</t>
  </si>
  <si>
    <t>Intangible Merger Cost $348,268 and General Capital Lease $601,604</t>
  </si>
  <si>
    <t>Below the line  Pro Bono Climate Change Expenses in 923
current rate year</t>
  </si>
  <si>
    <t>Merger costs in 923 $38,296, Distribution Reg Asset amortization $135,404,  Below the Line Membership Dues $2,063 and Below the Line Pro Bono Climate Change expenses $379.</t>
  </si>
  <si>
    <t>The actuarially determined amount of OPEB expense in FERC 926 increased $0.4 million from the prior year; the increase primarily represents a change in the discount rate from 3.57% in 2018 to 4.27% in 2019, a ~70 basis points change. In addition, expected return on plan assets decreased due to year over year market changes.</t>
  </si>
  <si>
    <t>p267.h</t>
  </si>
  <si>
    <t>(Note V from ATT H1-A)</t>
  </si>
  <si>
    <t>General ARO-$128,787, General Merger Cost $31,058</t>
  </si>
  <si>
    <t xml:space="preserve"> Attachment 3 - Revenue Credit line 13</t>
  </si>
  <si>
    <t>Gas, Production,</t>
  </si>
  <si>
    <t xml:space="preserve">Distribution, or </t>
  </si>
  <si>
    <t>Other Related</t>
  </si>
  <si>
    <t xml:space="preserve">One Time True-Up for FAS 109 Incurred Prior to Settlement Docket No. ER19-5 et al. </t>
  </si>
  <si>
    <t>b0212 Corson upgrade 138kV line trap</t>
  </si>
  <si>
    <t>b0210.1 Orchard-Cumberland - Install second 230kV line</t>
  </si>
  <si>
    <t>Miscellaneous Revenue Credits</t>
  </si>
  <si>
    <t>Allocation Factor</t>
  </si>
  <si>
    <t>Wages &amp; Salary</t>
  </si>
  <si>
    <t>Gross Plant</t>
  </si>
  <si>
    <t xml:space="preserve">Intercompany Facilities </t>
  </si>
  <si>
    <t>Intercompany Vehicles</t>
  </si>
  <si>
    <t>Acct 456</t>
  </si>
  <si>
    <t xml:space="preserve">The currently effective income tax rate,  where FIT is the Federal income tax rate; SIT is the State income tax rate, and p = "the percentage of federal income tax deductible for state income taxes".  If the utility includes taxes in more than one state, it must explain in Attachment 5 the name of each state and how the blended or composite SIT was developed. </t>
  </si>
  <si>
    <t>Unamortized Deficient / (Excess) ADIT</t>
  </si>
  <si>
    <t>Unamortized Deficient / (Excess) ADIT (Federal)</t>
  </si>
  <si>
    <t>Unamortized Deficient / (Excess) ADIT (State)</t>
  </si>
  <si>
    <t xml:space="preserve">Unamortized Deficient / (Excess) ADIT Allocated to Transmission </t>
  </si>
  <si>
    <t>(Note P)</t>
  </si>
  <si>
    <t>Amortization Deficient / (Excess) Deferred Taxes (Federal) - Transmission Component</t>
  </si>
  <si>
    <t>Amortization Deficient / (Excess) Deferred Taxes (State) - Transmission Component</t>
  </si>
  <si>
    <t>1.  ADIT items related only to Non-Electric Operations (e.g., Gas, Water, Sewer), Production or Distribution Only are directly assigned to Column C</t>
  </si>
  <si>
    <t xml:space="preserve">1. For transmission allocated deficient / (excess) accumulated deferred income taxes (ADIT) related to rate change(s) to income tax rates occurring after September 30, 2018, insert new amortization table(s) that delineates the deficient and (excess) ADIT by category (i.e., protected property, unprotected property, and unprotected non-property). </t>
  </si>
  <si>
    <t>2.  Set the amortization period for unprotected property to 5 years and unprotected non-property to 4 years.  The amortization of deficient and (excess) ADIT designated as protected will be calculated using the Average Rate Assumption Method (ARAM) or a manner that complies with the normalization requirements.</t>
  </si>
  <si>
    <t xml:space="preserve">3.  Update applicable formulas in the "Total Federal Deficient / (Excess) Deferred Income Taxes" and "Total State Deficient / (Excess) Deferred Income Taxes" sections to ensure appropriate inclusion of deficient / (excess)  ADIT balances related to rate changes occurring after September 30, 2018. </t>
  </si>
  <si>
    <t xml:space="preserve">4.  Insert note explaining the event giving rise to the deficient  / (excess) ADIT including the start and end date for the amortization.  The amortization ceases after the related regulatory asset / liability is drawn down to zero. </t>
  </si>
  <si>
    <t>Deficient and (excess) ADIT related to the Tax Cuts and Jobs Act of 2017 (TCJA) will be amortized beginning January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amendments to income tax returns, or new IRS guidance.  The amortization of protected property related deficient and (excess) ADIT will be calculated using the Average Rate Assumption Method (ARAM) or a manner that complies with the normalization requirements and may vary by year depending on where each underlying asset resides in its individual life cycle.  The unprotected property related deficient and (excess) ADIT will be fully amortized by December 31, 2022.  The unprotected non-property related deficient and (excess) ADIT will be fully amortized by December 31, 2021. Note - The amortization formula in Column F will change based on where ACE resides in the amortization cycle. The current year amortization of deficient and (excess) ADIT is recorded in FERC Accounts 410.1 and 411.1.</t>
  </si>
  <si>
    <t>The remaining unamortized deficient and (excess) ADIT related to the Tax Reform Act of 1986 will be amortized using the Average Rate Assumption Method (ARAM) as provided in the Settlement in Docket No. ER19-5 et al.  The current year amortization of deficient and (excess) ADIT is recorded in FERC Accounts 410.1 and 411.1.</t>
  </si>
  <si>
    <t>Attachment 1C - Deficient / Excess Deferred Income Taxes Worksheet</t>
  </si>
  <si>
    <t>Amortization of Deficient / (Excess) Deferred Taxes - Transmission Component</t>
  </si>
  <si>
    <t>Transmission Depreciation Expense is the gross cumulative amount based upon tax records of capitalized AFUDC equity embedded in the gross plant attributable to the transmission function multiplied by the Capital Recovery Rate (described in Instruction 2).  Within five years of the effective date of the Settlement in Docket No ER19-5 et al, and at least every five years thereafter, ACE will file an FPA Section 205 rate proceeding to revise its depreciation rates (unless the company has otherwise submitted an FPA Section 205 rate filing that addresses its depreciation rates in the prior five years).</t>
  </si>
  <si>
    <t>Upon enactment of changes in tax law, accumulated deferred income taxes are re-measured and adjusted in the Company's books of account, resulting in deficient or (excess)  accumulated deferred income taxes (ADIT).  Such deficient or (excess) ADIT attributed to the transmission function will be based upon tax records and calculated in the calendar year in which the deficient or (excess) amount was measured and recorded for financial reporting purposes.  See Attachment 1B - ADIT Amortization, Column F, Line 31 and Line 60 for additional information and support for the current year amortization. The current year amortization of deficient and (excess) ADIT is recorded in FERC Accounts 410.1 and 411.1.</t>
  </si>
  <si>
    <t>Other Flow-Through Items - In the past regulatory agencies required certain federal and state income tax savings resulting from temporary differences between the amount of Other Flow-Through Items - In the past regulatory agencies required certain federal and state income tax savings resulting from temporary differences between the amount of taxes computed for ratemaking purposes and taxes on the amount of actual current federal income tax liability to be immediately "flowed through" rates for certain assets.  The "flow-through" savings were accounted for in deferred tax balances, based on the expectation and understanding that while tax savings would be immediately flowed through to ratepayers, the flow-through expense incurred when the temporary differences reverse would be recovered from ratepayers.  The "Amortization of Other Flow-Through Items" represents the transmission portion of tax expense relating to the reversal of these temporary differences.  The Other Flow-Through balance as of September 30, 2018 will reverse beginning October 1, 2018 based on the prescribed period.</t>
  </si>
  <si>
    <t xml:space="preserve">Amount to </t>
  </si>
  <si>
    <t>Attachment H-1A, Line 136f</t>
  </si>
  <si>
    <t xml:space="preserve">1. In accordance with ASC 740, deferred tax assets and liabilities are adjusted (re-measured) for the effect of the changes in tax law (including tax rates) in the period that the change is enacted.  Adjustments are recorded in the appropriate deferred tax balance sheet accounts (Accounts 190, 281, 282 and 283) based on the nature of the temporary difference and the related classification requirements of the accounts.   If as a result of action or expected action by a regulator, it is probable that the effect of a future increase or decrease in taxes payable resulting from a change in tax law or rates will be recovered from or passed through to customers through future rates, a regulatory asset or liability is recognized in Account 182.3 (Other Regulatory Assets), or Account 254 (Other Regulatory Liabilities), as appropriate, for that probable future revenue or reduction in future revenue.  The amortization of deficient and excess deferred income taxes that will be recovered from or passed through to customers through future rates will be recorded in FERC Accounts 410.1 (Provision for Deferred Income Taxes, Utility Operating Income) and 411.1 (Provision for Deferred Income Taxes—Credit, Utility Operating Income), as appropriate.  Re-measurements of deferred tax balance sheet accounts may also result in re-measurements of tax-related regulatory assets or liabilities that had been recorded prior to the change in tax law.  If it is not probable that the effect of a future increase or decrease in taxes payable resulting from a change in tax law or rates will be recovered from or passed through to customers through future rates, tax expense will be recognized in Account 410.2 (Provision for Deferred Income Taxes, Other Income or Deductions) or tax benefit is recognized in Account 411.2 (Provision for Deferred Income Taxes-Credit, Other Income or Deductions), as appropriate.   </t>
  </si>
  <si>
    <t>2. For deficient and (excess) accumulated deferred income taxes (ADIT) related to change(s) to income tax rates occurring after September 30, 2018, insert calculations that support the re-measurement amount delineated by category (i.e., protected property, unprotected property, and unprotected non-property).</t>
  </si>
  <si>
    <t>Income Tax  Regulatory 
Asset / Liability 
Deferred Taxes</t>
  </si>
  <si>
    <t>Total Deficient / (Excess)ADIT</t>
  </si>
  <si>
    <t>Deficient / Excess Deferred Income Taxes</t>
  </si>
  <si>
    <t>Attachment 1B - Deficient / Excess Deferred Income Tax Amortization Worksheet</t>
  </si>
  <si>
    <t>December 31, 2019</t>
  </si>
  <si>
    <t xml:space="preserve">Federal and State Income Tax Regulatory Asset / (Liability) related to Deficient / (Excess) Deferred Income Taxes </t>
  </si>
  <si>
    <t>Accrued Benefits</t>
  </si>
  <si>
    <t>Accrued Bonuses &amp; Incentives</t>
  </si>
  <si>
    <t>Accrued Environmental Liability</t>
  </si>
  <si>
    <t>Accrued OPEB</t>
  </si>
  <si>
    <t>Accrued Other Expenses</t>
  </si>
  <si>
    <t>Accrued Payroll Taxes - AIP</t>
  </si>
  <si>
    <t>Accrued Retention</t>
  </si>
  <si>
    <t>Accrued Vacation</t>
  </si>
  <si>
    <t>Accrued Worker's Compensation</t>
  </si>
  <si>
    <t>Allowance for Doubtful Accounts</t>
  </si>
  <si>
    <t>Asset Retirement Obligation</t>
  </si>
  <si>
    <t>Deferred Compensation</t>
  </si>
  <si>
    <t>Long-term Incentive Plan</t>
  </si>
  <si>
    <t>NJ AMA Credit</t>
  </si>
  <si>
    <t>Regulatory Liability</t>
  </si>
  <si>
    <t>Sales &amp; Use Tax Reserve</t>
  </si>
  <si>
    <t>Charitable Contribution Carryforward</t>
  </si>
  <si>
    <t>State Net Operating Loss Carryforward</t>
  </si>
  <si>
    <t>Unamortized Investment Tax Credit</t>
  </si>
  <si>
    <t>Other 190</t>
  </si>
  <si>
    <t>FAS 109 Regulatory Liability Gross Up</t>
  </si>
  <si>
    <t>Plant Deferred Taxes - FAS 109</t>
  </si>
  <si>
    <t>AFUDC Equity</t>
  </si>
  <si>
    <t>Plant Deferred Taxes - Flow-through</t>
  </si>
  <si>
    <t>Materials Reserve</t>
  </si>
  <si>
    <t>Other Deferred Debits</t>
  </si>
  <si>
    <t>Pension Asset</t>
  </si>
  <si>
    <t>Regulatory Asset</t>
  </si>
  <si>
    <t>Regulatory Asset - Accrued Vacation</t>
  </si>
  <si>
    <t>Regulatory Asset - FERC Transmission True-up</t>
  </si>
  <si>
    <t>Renewable Energy Credits</t>
  </si>
  <si>
    <t>Government Affairs</t>
  </si>
  <si>
    <t>See ARO Exclusion - Cost Support section below for Electric Plant in Service without AROs</t>
  </si>
  <si>
    <t xml:space="preserve">2019
</t>
  </si>
  <si>
    <t>Only the transmission portion of amounts reported at Form 1, page 227, line 5 is used.  The transmission portion of line 5 is specified in a footnote to the Form 1, page 227.</t>
  </si>
  <si>
    <t xml:space="preserve">p227.8c + p227.5c </t>
  </si>
  <si>
    <t>The amount shown for 2019 does not include any amounts from FERC Form 1, page 227, line 5, Assigned to - Construction consistent with the May 5, 2020 FERC Order in Docket ER20-1187</t>
  </si>
  <si>
    <t xml:space="preserve">ADIT relates to all functions and attributable to underlying operating and maintenance expenses that are recoverable in the transmission formula. </t>
  </si>
  <si>
    <t xml:space="preserve">ADIT excluded because the underlying account(s) are not recoverable in the transmission formula. </t>
  </si>
  <si>
    <t xml:space="preserve">FAS No. 106 requires accrual basis instead of cash basis accounting for post retirement health care and life insurance benefits for book purposes.  These amounts are removed from rate base below.
</t>
  </si>
  <si>
    <t>ADIT relates to all functions and attributable to plant in service that is included in rate base.</t>
  </si>
  <si>
    <t xml:space="preserve">The state net operating loss carry-forward, net of federal taxes, is included to the extent attributable to plant in service that is included in rate base. </t>
  </si>
  <si>
    <t>Pursuant to the requirements of ASC 740, ACE’s accumulated deferred income taxes must encompass all timing differences regardless of whether the difference is normalized or flowed-through.  These balances represent the deferred taxes of unamortized ITC. These amounts are removed from rate base below.</t>
  </si>
  <si>
    <t xml:space="preserve">Accumulated Deferred Income Taxes attributable to income tax related regulatory assets and liabilities.  This balance is excluded from rate base and removed below.
</t>
  </si>
  <si>
    <t>ADIT attributable to plant in service that is included in rate base.</t>
  </si>
  <si>
    <t>ADIT attributable to contributions-in-aid of construction excluded from rate base.</t>
  </si>
  <si>
    <t>Under ASC 740, deferred income taxes must be provided on all tax temporary differences, including AFUDC-Equity.  Deferred income taxes on AFUDC-Equity are not recognized for Regulatory purposes and are excluded from Rate Base.</t>
  </si>
  <si>
    <t>Pursuant to the requirements of ASC 740, ADIT must encompass all timing differences regardless of whether the difference is normalized or flowed-through.  These items are removed below.</t>
  </si>
  <si>
    <t>ADIT relates to all functions and attributable materials and supplies included in rate base.</t>
  </si>
  <si>
    <t xml:space="preserve">Included because the pension asset is included in rate base.  Related to accrual recognition of expense for book purposes &amp; deductibility of cash funding's for tax purposes.  </t>
  </si>
  <si>
    <t xml:space="preserve">ADIT relates to transmission function and included in rate base.
</t>
  </si>
  <si>
    <t>The cost of bond redemption is deductible currently for tax purposes and is amortized over the life of the new bond issue for book purposes.    Excluded here since included in Cost of Debt</t>
  </si>
  <si>
    <t>Intracompany 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</si>
</sst>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_);_(* \(#,##0.0\);_(* &quot;-&quot;??_);_(@_)"/>
    <numFmt numFmtId="173" formatCode="0.0000%"/>
    <numFmt numFmtId="174" formatCode="0.00000%"/>
    <numFmt numFmtId="175" formatCode="0.000000%"/>
    <numFmt numFmtId="176" formatCode="_(* #,##0.000_);_(* \(#,##0.000\);_(* &quot;-&quot;???_);_(@_)"/>
    <numFmt numFmtId="177" formatCode="0.000000"/>
    <numFmt numFmtId="178" formatCode="_(* #,##0.0_);_(* \(#,##0.0\);_(* &quot;-&quot;?_);_(@_)"/>
    <numFmt numFmtId="179" formatCode="_(&quot;$&quot;* #,##0.0_);_(&quot;$&quot;* \(#,##0.0\);_(&quot;$&quot;* &quot;-&quot;?_);_(@_)"/>
    <numFmt numFmtId="180" formatCode="#0._)"/>
    <numFmt numFmtId="181" formatCode="#,##0.0_);\(#,##0.0\)"/>
    <numFmt numFmtId="182" formatCode="#,##0.000"/>
    <numFmt numFmtId="183" formatCode="#,##0.0000"/>
    <numFmt numFmtId="184" formatCode="_-* #,##0.00_-;\-* #,##0.00_-;_-* &quot;-&quot;??_-;_-@_-"/>
    <numFmt numFmtId="185" formatCode="_-* #,##0.00\ _€_-;\-* #,##0.00\ _€_-;_-* &quot;-&quot;??\ _€_-;_-@_-"/>
    <numFmt numFmtId="186" formatCode="_-* #,##0.00\ &quot;€&quot;_-;\-* #,##0.00\ &quot;€&quot;_-;_-* &quot;-&quot;??\ &quot;€&quot;_-;_-@_-"/>
    <numFmt numFmtId="187" formatCode="_(* #,##0.0_);_(* \(#,##0.0\);_(* &quot;-&quot;?_);@_)"/>
    <numFmt numFmtId="188" formatCode="0.000_)"/>
    <numFmt numFmtId="189" formatCode="0.00_)"/>
    <numFmt numFmtId="190" formatCode="#,##0_);\(#,##0\);&quot; &quot;"/>
    <numFmt numFmtId="191" formatCode="_(* #,##0.0000_);_(* \(#,##0.0000\);_(* &quot;-&quot;??_);_(@_)"/>
  </numFmts>
  <fonts count="19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b/>
      <sz val="14"/>
      <name val="Arial"/>
      <family val="2"/>
    </font>
    <font>
      <sz val="12"/>
      <color indexed="12"/>
      <name val="Helv"/>
    </font>
    <font>
      <sz val="12"/>
      <name val="Helv"/>
    </font>
    <font>
      <b/>
      <sz val="12"/>
      <name val="Helv"/>
    </font>
    <font>
      <b/>
      <sz val="12"/>
      <color indexed="10"/>
      <name val="Helv"/>
    </font>
    <font>
      <sz val="12"/>
      <color indexed="13"/>
      <name val="Arial"/>
      <family val="2"/>
    </font>
    <font>
      <b/>
      <sz val="12"/>
      <color indexed="13"/>
      <name val="Arial"/>
      <family val="2"/>
    </font>
    <font>
      <b/>
      <sz val="12"/>
      <color indexed="13"/>
      <name val="Helv"/>
    </font>
    <font>
      <sz val="14"/>
      <name val="Arial"/>
      <family val="2"/>
    </font>
    <font>
      <sz val="12"/>
      <name val="Arial Narrow"/>
      <family val="2"/>
    </font>
    <font>
      <b/>
      <sz val="12"/>
      <color indexed="10"/>
      <name val="Arial Narrow"/>
      <family val="2"/>
    </font>
    <font>
      <b/>
      <sz val="18"/>
      <name val="Arial"/>
      <family val="2"/>
    </font>
    <font>
      <sz val="12"/>
      <color indexed="10"/>
      <name val="Helv"/>
    </font>
    <font>
      <b/>
      <i/>
      <sz val="10"/>
      <name val="Arial"/>
      <family val="2"/>
    </font>
    <font>
      <b/>
      <i/>
      <sz val="12"/>
      <name val="Arial"/>
      <family val="2"/>
    </font>
    <font>
      <b/>
      <i/>
      <sz val="12"/>
      <color indexed="14"/>
      <name val="Arial"/>
      <family val="2"/>
    </font>
    <font>
      <b/>
      <sz val="10"/>
      <color indexed="10"/>
      <name val="Arial Narrow"/>
      <family val="2"/>
    </font>
    <font>
      <sz val="10"/>
      <name val="Arial Narrow"/>
      <family val="2"/>
    </font>
    <font>
      <b/>
      <i/>
      <sz val="10"/>
      <color indexed="10"/>
      <name val="Arial"/>
      <family val="2"/>
    </font>
    <font>
      <b/>
      <sz val="10"/>
      <color indexed="14"/>
      <name val="Arial"/>
      <family val="2"/>
    </font>
    <font>
      <sz val="11"/>
      <name val="Arial"/>
      <family val="2"/>
    </font>
    <font>
      <b/>
      <sz val="10"/>
      <name val="Arial Narrow"/>
      <family val="2"/>
    </font>
    <font>
      <sz val="10"/>
      <color indexed="10"/>
      <name val="Arial Narrow"/>
      <family val="2"/>
    </font>
    <font>
      <b/>
      <sz val="12"/>
      <name val="Arial Narrow"/>
      <family val="2"/>
    </font>
    <font>
      <sz val="12"/>
      <color indexed="12"/>
      <name val="Arial Narrow"/>
      <family val="2"/>
    </font>
    <font>
      <b/>
      <sz val="14"/>
      <name val="Arial Narrow"/>
      <family val="2"/>
    </font>
    <font>
      <b/>
      <sz val="14"/>
      <color indexed="10"/>
      <name val="Arial"/>
      <family val="2"/>
    </font>
    <font>
      <b/>
      <sz val="16"/>
      <color indexed="10"/>
      <name val="Arial"/>
      <family val="2"/>
    </font>
    <font>
      <sz val="11"/>
      <name val="Arial Narrow"/>
      <family val="2"/>
    </font>
    <font>
      <sz val="9"/>
      <name val="Arial Narrow"/>
      <family val="2"/>
    </font>
    <font>
      <b/>
      <sz val="9"/>
      <name val="Arial Narrow"/>
      <family val="2"/>
    </font>
    <font>
      <b/>
      <sz val="12"/>
      <color indexed="13"/>
      <name val="Helvetica"/>
      <family val="2"/>
    </font>
    <font>
      <sz val="12"/>
      <color indexed="43"/>
      <name val="Arial"/>
      <family val="2"/>
    </font>
    <font>
      <sz val="10"/>
      <color indexed="10"/>
      <name val="Arial"/>
      <family val="2"/>
    </font>
    <font>
      <b/>
      <u/>
      <sz val="10"/>
      <name val="Arial"/>
      <family val="2"/>
    </font>
    <font>
      <sz val="10"/>
      <color indexed="43"/>
      <name val="Arial"/>
      <family val="2"/>
    </font>
    <font>
      <sz val="8"/>
      <name val="Arial"/>
      <family val="2"/>
    </font>
    <font>
      <b/>
      <i/>
      <sz val="14"/>
      <name val="Arial Narrow"/>
      <family val="2"/>
    </font>
    <font>
      <b/>
      <i/>
      <sz val="11"/>
      <name val="Arial Narrow"/>
      <family val="2"/>
    </font>
    <font>
      <sz val="9"/>
      <color indexed="10"/>
      <name val="Arial Narrow"/>
      <family val="2"/>
    </font>
    <font>
      <b/>
      <i/>
      <sz val="12"/>
      <name val="Arial Narrow"/>
      <family val="2"/>
    </font>
    <font>
      <sz val="10"/>
      <name val="Arial"/>
      <family val="2"/>
    </font>
    <font>
      <b/>
      <sz val="12"/>
      <color indexed="13"/>
      <name val="Arial Narrow"/>
      <family val="2"/>
    </font>
    <font>
      <i/>
      <sz val="10"/>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0"/>
      <name val="MS Sans Serif"/>
      <family val="2"/>
    </font>
    <font>
      <b/>
      <sz val="10"/>
      <name val="MS Sans Serif"/>
      <family val="2"/>
    </font>
    <font>
      <b/>
      <sz val="18"/>
      <color indexed="56"/>
      <name val="Cambria"/>
      <family val="2"/>
    </font>
    <font>
      <b/>
      <sz val="12"/>
      <color indexed="8"/>
      <name val="Times New Roman"/>
      <family val="2"/>
    </font>
    <font>
      <sz val="12"/>
      <color indexed="10"/>
      <name val="Times New Roman"/>
      <family val="2"/>
    </font>
    <font>
      <sz val="9"/>
      <name val="Arial"/>
      <family val="2"/>
    </font>
    <font>
      <sz val="8"/>
      <name val="Arial Narrow"/>
      <family val="2"/>
    </font>
    <font>
      <b/>
      <i/>
      <sz val="10"/>
      <name val="Arial"/>
      <family val="2"/>
    </font>
    <font>
      <sz val="10"/>
      <name val="Arial"/>
      <family val="2"/>
    </font>
    <font>
      <b/>
      <sz val="24"/>
      <name val="Arial"/>
      <family val="2"/>
    </font>
    <font>
      <i/>
      <sz val="12"/>
      <color indexed="14"/>
      <name val="Arial"/>
      <family val="2"/>
    </font>
    <font>
      <u/>
      <sz val="12"/>
      <name val="Helv"/>
    </font>
    <font>
      <sz val="12"/>
      <color indexed="13"/>
      <name val="Helv"/>
    </font>
    <font>
      <sz val="9"/>
      <color indexed="10"/>
      <name val="Helv"/>
    </font>
    <font>
      <sz val="11"/>
      <color indexed="8"/>
      <name val="Calibri"/>
      <family val="2"/>
    </font>
    <font>
      <sz val="10"/>
      <color indexed="8"/>
      <name val="Arial"/>
      <family val="2"/>
    </font>
    <font>
      <sz val="10"/>
      <name val="Arial Unicode MS"/>
      <family val="2"/>
    </font>
    <font>
      <sz val="10"/>
      <color indexed="12"/>
      <name val="MS Sans Serif"/>
      <family val="2"/>
    </font>
    <font>
      <sz val="12"/>
      <name val="Times New Roman"/>
      <family val="1"/>
    </font>
    <font>
      <sz val="10"/>
      <color indexed="39"/>
      <name val="Arial"/>
      <family val="2"/>
    </font>
    <font>
      <b/>
      <sz val="10"/>
      <color indexed="8"/>
      <name val="Arial"/>
      <family val="2"/>
    </font>
    <font>
      <b/>
      <sz val="12"/>
      <color indexed="8"/>
      <name val="Arial"/>
      <family val="2"/>
    </font>
    <font>
      <b/>
      <sz val="16"/>
      <color indexed="23"/>
      <name val="Arial"/>
      <family val="2"/>
    </font>
    <font>
      <b/>
      <sz val="12"/>
      <color indexed="8"/>
      <name val="Times New Roman"/>
      <family val="1"/>
    </font>
    <font>
      <b/>
      <sz val="11"/>
      <color indexed="8"/>
      <name val="Times New Roman"/>
      <family val="1"/>
    </font>
    <font>
      <sz val="12"/>
      <color indexed="8"/>
      <name val="Times New Roman"/>
      <family val="1"/>
    </font>
    <font>
      <b/>
      <sz val="10"/>
      <color indexed="12"/>
      <name val="MS Sans Serif"/>
      <family val="2"/>
    </font>
    <font>
      <sz val="10"/>
      <color indexed="8"/>
      <name val="Arial"/>
      <family val="2"/>
    </font>
    <font>
      <sz val="10"/>
      <color indexed="8"/>
      <name val="Times New Roman"/>
      <family val="1"/>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7.2"/>
      <color indexed="8"/>
      <name val="Arial"/>
      <family val="2"/>
    </font>
    <font>
      <sz val="10"/>
      <color theme="1"/>
      <name val="Arial"/>
      <family val="2"/>
    </font>
    <font>
      <sz val="10"/>
      <name val="Times New Roman"/>
      <family val="1"/>
    </font>
    <font>
      <b/>
      <sz val="11"/>
      <color indexed="8"/>
      <name val="Calibri"/>
      <family val="2"/>
    </font>
    <font>
      <i/>
      <sz val="11"/>
      <color indexed="23"/>
      <name val="Calibri"/>
      <family val="2"/>
    </font>
    <font>
      <i/>
      <sz val="11"/>
      <color rgb="FF7F7F7F"/>
      <name val="Calibri"/>
      <family val="2"/>
      <scheme val="minor"/>
    </font>
    <font>
      <sz val="11"/>
      <color indexed="17"/>
      <name val="Calibri"/>
      <family val="2"/>
    </font>
    <font>
      <sz val="11"/>
      <color rgb="FF006100"/>
      <name val="Calibri"/>
      <family val="2"/>
      <scheme val="minor"/>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10"/>
      <color indexed="12"/>
      <name val="Arial"/>
      <family val="2"/>
    </font>
    <font>
      <u/>
      <sz val="10"/>
      <color theme="10"/>
      <name val="Arial"/>
      <family val="2"/>
    </font>
    <font>
      <u/>
      <sz val="7"/>
      <color theme="10"/>
      <name val="Arial"/>
      <family val="2"/>
    </font>
    <font>
      <u/>
      <sz val="11"/>
      <color theme="10"/>
      <name val="Calibri"/>
      <family val="2"/>
    </font>
    <font>
      <sz val="11"/>
      <color indexed="62"/>
      <name val="Calibri"/>
      <family val="2"/>
    </font>
    <font>
      <sz val="11"/>
      <color rgb="FF3F3F76"/>
      <name val="Calibri"/>
      <family val="2"/>
      <scheme val="minor"/>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sz val="7"/>
      <name val="Small Fonts"/>
      <family val="2"/>
    </font>
    <font>
      <sz val="12"/>
      <color theme="1"/>
      <name val="Times New Roman"/>
      <family val="2"/>
    </font>
    <font>
      <sz val="10"/>
      <color theme="1"/>
      <name val="Arial Unicode MS"/>
      <family val="2"/>
    </font>
    <font>
      <sz val="10"/>
      <name val="Bookman Old Style"/>
      <family val="1"/>
    </font>
    <font>
      <sz val="8"/>
      <name val="Helv"/>
    </font>
    <font>
      <b/>
      <sz val="11"/>
      <color indexed="63"/>
      <name val="Calibri"/>
      <family val="2"/>
    </font>
    <font>
      <b/>
      <sz val="11"/>
      <color rgb="FF3F3F3F"/>
      <name val="Calibri"/>
      <family val="2"/>
      <scheme val="minor"/>
    </font>
    <font>
      <b/>
      <sz val="10"/>
      <color indexed="39"/>
      <name val="Arial"/>
      <family val="2"/>
    </font>
    <font>
      <b/>
      <sz val="8"/>
      <name val="Arial"/>
      <family val="2"/>
    </font>
    <font>
      <sz val="19"/>
      <color indexed="48"/>
      <name val="Arial"/>
      <family val="2"/>
    </font>
    <font>
      <b/>
      <sz val="18"/>
      <color indexed="62"/>
      <name val="Cambria"/>
      <family val="2"/>
    </font>
    <font>
      <b/>
      <sz val="14"/>
      <color indexed="8"/>
      <name val="Times New Roman"/>
      <family val="1"/>
    </font>
    <font>
      <sz val="14"/>
      <color indexed="8"/>
      <name val="Times New Roman"/>
      <family val="1"/>
    </font>
    <font>
      <b/>
      <sz val="18"/>
      <color theme="3"/>
      <name val="Cambria"/>
      <family val="2"/>
      <scheme val="major"/>
    </font>
    <font>
      <b/>
      <sz val="11"/>
      <color theme="1"/>
      <name val="Calibri"/>
      <family val="2"/>
      <scheme val="minor"/>
    </font>
    <font>
      <sz val="11"/>
      <color indexed="10"/>
      <name val="Calibri"/>
      <family val="2"/>
    </font>
    <font>
      <sz val="11"/>
      <color rgb="FFFF0000"/>
      <name val="Calibri"/>
      <family val="2"/>
      <scheme val="minor"/>
    </font>
    <font>
      <b/>
      <u/>
      <sz val="9"/>
      <name val="Arial Narrow"/>
      <family val="2"/>
    </font>
    <font>
      <b/>
      <sz val="10"/>
      <color theme="1"/>
      <name val="Arial"/>
      <family val="2"/>
    </font>
    <font>
      <sz val="10"/>
      <color rgb="FFFF0000"/>
      <name val="Arial"/>
      <family val="2"/>
    </font>
    <font>
      <b/>
      <sz val="10"/>
      <color rgb="FFFF0000"/>
      <name val="Arial"/>
      <family val="2"/>
    </font>
    <font>
      <b/>
      <sz val="16"/>
      <name val="Arial"/>
      <family val="2"/>
    </font>
    <font>
      <sz val="9"/>
      <color rgb="FFFF0000"/>
      <name val="Arial Narrow"/>
      <family val="2"/>
    </font>
    <font>
      <b/>
      <sz val="8"/>
      <color indexed="24"/>
      <name val="Arial"/>
      <family val="2"/>
    </font>
    <font>
      <b/>
      <sz val="9"/>
      <color indexed="24"/>
      <name val="Arial"/>
      <family val="2"/>
    </font>
    <font>
      <b/>
      <sz val="11"/>
      <color indexed="24"/>
      <name val="Arial"/>
      <family val="2"/>
    </font>
    <font>
      <sz val="10"/>
      <name val="Tms Rmn"/>
    </font>
    <font>
      <sz val="11"/>
      <name val="Tms Rmn"/>
      <family val="1"/>
    </font>
    <font>
      <b/>
      <sz val="10"/>
      <name val="Arial Unicode MS"/>
      <family val="2"/>
    </font>
    <font>
      <b/>
      <i/>
      <sz val="16"/>
      <name val="Helv"/>
      <family val="2"/>
    </font>
    <font>
      <b/>
      <i/>
      <sz val="16"/>
      <name val="Helv"/>
    </font>
    <font>
      <sz val="19"/>
      <name val="Arial"/>
      <family val="2"/>
    </font>
    <font>
      <sz val="11"/>
      <color theme="1"/>
      <name val="Arial"/>
      <family val="2"/>
    </font>
    <font>
      <sz val="10"/>
      <color theme="0"/>
      <name val="Arial"/>
      <family val="2"/>
    </font>
    <font>
      <sz val="12"/>
      <color theme="1"/>
      <name val="Arial"/>
      <family val="2"/>
    </font>
    <font>
      <b/>
      <sz val="11"/>
      <color theme="1"/>
      <name val="Arial"/>
      <family val="2"/>
    </font>
    <font>
      <sz val="10"/>
      <color rgb="FF0070C0"/>
      <name val="Arial"/>
      <family val="2"/>
    </font>
    <font>
      <b/>
      <sz val="10"/>
      <color rgb="FF0070C0"/>
      <name val="Arial"/>
      <family val="2"/>
    </font>
    <font>
      <sz val="10"/>
      <color indexed="12"/>
      <name val="Arial"/>
      <family val="2"/>
    </font>
    <font>
      <b/>
      <u/>
      <sz val="11"/>
      <color theme="1"/>
      <name val="Arial"/>
      <family val="2"/>
    </font>
    <font>
      <b/>
      <sz val="15"/>
      <color theme="0"/>
      <name val="Arial"/>
      <family val="2"/>
    </font>
    <font>
      <b/>
      <sz val="10"/>
      <color theme="0"/>
      <name val="Arial"/>
      <family val="2"/>
    </font>
    <font>
      <b/>
      <u/>
      <sz val="11"/>
      <color rgb="FF0070C0"/>
      <name val="Arial"/>
      <family val="2"/>
    </font>
    <font>
      <b/>
      <u/>
      <sz val="10"/>
      <color theme="1"/>
      <name val="Arial"/>
      <family val="2"/>
    </font>
    <font>
      <b/>
      <u/>
      <sz val="10"/>
      <color rgb="FF0070C0"/>
      <name val="Arial"/>
      <family val="2"/>
    </font>
    <font>
      <sz val="10"/>
      <color theme="3"/>
      <name val="Arial"/>
      <family val="2"/>
    </font>
    <font>
      <b/>
      <sz val="10"/>
      <color indexed="13"/>
      <name val="Arial"/>
      <family val="2"/>
    </font>
    <font>
      <b/>
      <sz val="11"/>
      <name val="Arial"/>
      <family val="2"/>
    </font>
    <font>
      <u/>
      <sz val="11"/>
      <name val="Arial"/>
      <family val="2"/>
    </font>
    <font>
      <b/>
      <sz val="12"/>
      <color theme="1"/>
      <name val="Arial"/>
      <family val="2"/>
    </font>
    <font>
      <sz val="12"/>
      <color theme="0"/>
      <name val="Arial"/>
      <family val="2"/>
    </font>
    <font>
      <i/>
      <sz val="12"/>
      <name val="Arial"/>
      <family val="2"/>
    </font>
    <font>
      <b/>
      <sz val="16"/>
      <color rgb="FFFF0000"/>
      <name val="Arial"/>
      <family val="2"/>
    </font>
    <font>
      <b/>
      <sz val="11"/>
      <name val="Calibri"/>
      <family val="2"/>
      <scheme val="minor"/>
    </font>
    <font>
      <sz val="12"/>
      <color theme="1"/>
      <name val="Arial Narrow"/>
      <family val="2"/>
    </font>
    <font>
      <b/>
      <sz val="14"/>
      <color theme="0"/>
      <name val="Arial"/>
      <family val="2"/>
    </font>
    <font>
      <sz val="10"/>
      <color rgb="FF000000"/>
      <name val="Segoe UI"/>
      <family val="2"/>
    </font>
  </fonts>
  <fills count="11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rgb="FFFFFF9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theme="4"/>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theme="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theme="6"/>
      </patternFill>
    </fill>
    <fill>
      <patternFill patternType="solid">
        <fgColor indexed="55"/>
        <bgColor indexed="55"/>
      </patternFill>
    </fill>
    <fill>
      <patternFill patternType="solid">
        <fgColor theme="7"/>
      </patternFill>
    </fill>
    <fill>
      <patternFill patternType="solid">
        <fgColor indexed="41"/>
        <bgColor indexed="41"/>
      </patternFill>
    </fill>
    <fill>
      <patternFill patternType="solid">
        <fgColor indexed="54"/>
        <bgColor indexed="54"/>
      </patternFill>
    </fill>
    <fill>
      <patternFill patternType="solid">
        <fgColor theme="8"/>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40"/>
      </patternFill>
    </fill>
    <fill>
      <patternFill patternType="solid">
        <fgColor indexed="9"/>
      </patternFill>
    </fill>
    <fill>
      <patternFill patternType="solid">
        <fgColor indexed="54"/>
      </patternFill>
    </fill>
    <fill>
      <patternFill patternType="solid">
        <fgColor indexed="15"/>
      </patternFill>
    </fill>
    <fill>
      <patternFill patternType="solid">
        <fgColor indexed="20"/>
      </patternFill>
    </fill>
    <fill>
      <patternFill patternType="solid">
        <fgColor rgb="FFFFFF00"/>
        <bgColor indexed="64"/>
      </patternFill>
    </fill>
    <fill>
      <patternFill patternType="solid">
        <fgColor indexed="47"/>
        <bgColor indexed="64"/>
      </patternFill>
    </fill>
    <fill>
      <patternFill patternType="solid">
        <fgColor theme="0"/>
        <bgColor indexed="64"/>
      </patternFill>
    </fill>
    <fill>
      <patternFill patternType="solid">
        <fgColor rgb="FF0070C0"/>
        <bgColor indexed="64"/>
      </patternFill>
    </fill>
    <fill>
      <patternFill patternType="solid">
        <fgColor theme="0" tint="-0.34998626667073579"/>
        <bgColor indexed="64"/>
      </patternFill>
    </fill>
  </fills>
  <borders count="6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diagonal/>
    </border>
    <border>
      <left/>
      <right/>
      <top style="thin">
        <color indexed="64"/>
      </top>
      <bottom style="double">
        <color indexed="64"/>
      </bottom>
      <diagonal/>
    </border>
    <border>
      <left/>
      <right/>
      <top style="medium">
        <color indexed="64"/>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12"/>
      </left>
      <right style="double">
        <color indexed="12"/>
      </right>
      <top style="double">
        <color indexed="12"/>
      </top>
      <bottom style="dotted">
        <color indexed="12"/>
      </bottom>
      <diagonal/>
    </border>
    <border>
      <left style="thin">
        <color indexed="63"/>
      </left>
      <right style="thin">
        <color indexed="63"/>
      </right>
      <top style="thin">
        <color indexed="64"/>
      </top>
      <bottom style="thin">
        <color indexed="63"/>
      </bottom>
      <diagonal/>
    </border>
    <border>
      <left style="thin">
        <color indexed="48"/>
      </left>
      <right style="thin">
        <color indexed="48"/>
      </right>
      <top style="thin">
        <color indexed="48"/>
      </top>
      <bottom style="thin">
        <color indexed="48"/>
      </bottom>
      <diagonal/>
    </border>
    <border>
      <left style="thick">
        <color indexed="12"/>
      </left>
      <right style="thick">
        <color indexed="12"/>
      </right>
      <top style="thick">
        <color indexed="12"/>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right/>
      <top/>
      <bottom style="double">
        <color indexed="64"/>
      </bottom>
      <diagonal/>
    </border>
    <border>
      <left/>
      <right/>
      <top/>
      <bottom style="medium">
        <color indexed="24"/>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s>
  <cellStyleXfs count="43503">
    <xf numFmtId="0" fontId="0" fillId="0" borderId="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5" borderId="0" applyNumberFormat="0" applyBorder="0" applyAlignment="0" applyProtection="0"/>
    <xf numFmtId="0" fontId="66" fillId="8" borderId="0" applyNumberFormat="0" applyBorder="0" applyAlignment="0" applyProtection="0"/>
    <xf numFmtId="0" fontId="66" fillId="11" borderId="0" applyNumberFormat="0" applyBorder="0" applyAlignment="0" applyProtection="0"/>
    <xf numFmtId="0" fontId="67" fillId="12"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9" borderId="0" applyNumberFormat="0" applyBorder="0" applyAlignment="0" applyProtection="0"/>
    <xf numFmtId="0" fontId="68" fillId="3" borderId="0" applyNumberFormat="0" applyBorder="0" applyAlignment="0" applyProtection="0"/>
    <xf numFmtId="0" fontId="69" fillId="20" borderId="1" applyNumberFormat="0" applyAlignment="0" applyProtection="0"/>
    <xf numFmtId="0" fontId="70" fillId="21" borderId="2" applyNumberFormat="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71" fillId="0" borderId="0" applyNumberFormat="0" applyFill="0" applyBorder="0" applyAlignment="0" applyProtection="0"/>
    <xf numFmtId="0" fontId="72" fillId="4"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7" borderId="1" applyNumberFormat="0" applyAlignment="0" applyProtection="0"/>
    <xf numFmtId="0" fontId="77" fillId="0" borderId="6" applyNumberFormat="0" applyFill="0" applyAlignment="0" applyProtection="0"/>
    <xf numFmtId="0" fontId="78" fillId="22" borderId="0" applyNumberFormat="0" applyBorder="0" applyAlignment="0" applyProtection="0"/>
    <xf numFmtId="0" fontId="20" fillId="0" borderId="0"/>
    <xf numFmtId="0" fontId="20" fillId="0" borderId="0"/>
    <xf numFmtId="165" fontId="13" fillId="0" borderId="0"/>
    <xf numFmtId="170" fontId="21" fillId="0" borderId="0" applyProtection="0"/>
    <xf numFmtId="0" fontId="20" fillId="0" borderId="0"/>
    <xf numFmtId="0" fontId="66" fillId="23" borderId="7" applyNumberFormat="0" applyFont="0" applyAlignment="0" applyProtection="0"/>
    <xf numFmtId="0" fontId="79" fillId="20" borderId="8" applyNumberFormat="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80" fillId="0" borderId="0" applyNumberFormat="0" applyFont="0" applyFill="0" applyBorder="0" applyAlignment="0" applyProtection="0">
      <alignment horizontal="left"/>
    </xf>
    <xf numFmtId="15" fontId="80" fillId="0" borderId="0" applyFont="0" applyFill="0" applyBorder="0" applyAlignment="0" applyProtection="0"/>
    <xf numFmtId="4" fontId="80" fillId="0" borderId="0" applyFont="0" applyFill="0" applyBorder="0" applyAlignment="0" applyProtection="0"/>
    <xf numFmtId="0" fontId="81" fillId="0" borderId="9">
      <alignment horizontal="center"/>
    </xf>
    <xf numFmtId="3" fontId="80" fillId="0" borderId="0" applyFont="0" applyFill="0" applyBorder="0" applyAlignment="0" applyProtection="0"/>
    <xf numFmtId="0" fontId="80" fillId="24" borderId="0" applyNumberFormat="0" applyFont="0" applyBorder="0" applyAlignment="0" applyProtection="0"/>
    <xf numFmtId="0" fontId="82" fillId="0" borderId="0" applyNumberFormat="0" applyFill="0" applyBorder="0" applyAlignment="0" applyProtection="0"/>
    <xf numFmtId="0" fontId="83" fillId="0" borderId="10" applyNumberFormat="0" applyFill="0" applyAlignment="0" applyProtection="0"/>
    <xf numFmtId="0" fontId="84" fillId="0" borderId="0" applyNumberFormat="0" applyFill="0" applyBorder="0" applyAlignment="0" applyProtection="0"/>
    <xf numFmtId="43" fontId="20" fillId="0" borderId="0" applyFont="0" applyFill="0" applyBorder="0" applyAlignment="0" applyProtection="0"/>
    <xf numFmtId="0" fontId="8" fillId="0" borderId="0"/>
    <xf numFmtId="0" fontId="8" fillId="0" borderId="0"/>
    <xf numFmtId="177" fontId="8" fillId="0" borderId="0">
      <alignment horizontal="left" wrapText="1"/>
    </xf>
    <xf numFmtId="177" fontId="8" fillId="0" borderId="0">
      <alignment horizontal="left" wrapText="1"/>
    </xf>
    <xf numFmtId="178" fontId="8" fillId="0" borderId="0" applyFont="0" applyFill="0" applyBorder="0" applyAlignment="0" applyProtection="0"/>
    <xf numFmtId="176"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5" fillId="0" borderId="0" applyFont="0" applyFill="0" applyBorder="0" applyAlignment="0" applyProtection="0"/>
    <xf numFmtId="3" fontId="8" fillId="0" borderId="0" applyFont="0" applyFill="0" applyBorder="0" applyAlignment="0" applyProtection="0"/>
    <xf numFmtId="179"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0" fontId="95" fillId="0" borderId="0"/>
    <xf numFmtId="0" fontId="95" fillId="0" borderId="0"/>
    <xf numFmtId="0" fontId="95" fillId="0" borderId="0"/>
    <xf numFmtId="0" fontId="8" fillId="0" borderId="0"/>
    <xf numFmtId="0" fontId="8" fillId="0" borderId="0"/>
    <xf numFmtId="0" fontId="8" fillId="0" borderId="0"/>
    <xf numFmtId="0" fontId="8" fillId="0" borderId="0"/>
    <xf numFmtId="0" fontId="8" fillId="0" borderId="0"/>
    <xf numFmtId="0" fontId="8" fillId="0" borderId="0"/>
    <xf numFmtId="0" fontId="95" fillId="0" borderId="0"/>
    <xf numFmtId="0" fontId="8" fillId="0" borderId="0"/>
    <xf numFmtId="0" fontId="80" fillId="0" borderId="0"/>
    <xf numFmtId="37" fontId="12"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xf numFmtId="0" fontId="8" fillId="0" borderId="0"/>
    <xf numFmtId="0" fontId="95" fillId="0" borderId="0"/>
    <xf numFmtId="0" fontId="96" fillId="0" borderId="0"/>
    <xf numFmtId="171"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0" fontId="8" fillId="0" borderId="0" applyFont="0" applyBorder="0" applyAlignment="0" applyProtection="0"/>
    <xf numFmtId="0" fontId="97" fillId="0" borderId="33"/>
    <xf numFmtId="180" fontId="98" fillId="0" borderId="0" applyFont="0" applyBorder="0" applyAlignment="0" applyProtection="0"/>
    <xf numFmtId="4" fontId="95" fillId="25" borderId="8" applyNumberFormat="0" applyProtection="0">
      <alignment vertical="center"/>
    </xf>
    <xf numFmtId="4" fontId="99" fillId="25" borderId="8" applyNumberFormat="0" applyProtection="0">
      <alignment vertical="center"/>
    </xf>
    <xf numFmtId="4" fontId="95" fillId="25" borderId="8" applyNumberFormat="0" applyProtection="0">
      <alignment horizontal="left" vertical="center" indent="1"/>
    </xf>
    <xf numFmtId="4" fontId="95" fillId="25" borderId="8" applyNumberFormat="0" applyProtection="0">
      <alignment horizontal="left" vertical="center" indent="1"/>
    </xf>
    <xf numFmtId="0" fontId="8" fillId="30" borderId="8" applyNumberFormat="0" applyProtection="0">
      <alignment horizontal="left" vertical="center" indent="1"/>
    </xf>
    <xf numFmtId="4" fontId="95" fillId="31" borderId="8" applyNumberFormat="0" applyProtection="0">
      <alignment horizontal="right" vertical="center"/>
    </xf>
    <xf numFmtId="4" fontId="95" fillId="32" borderId="8" applyNumberFormat="0" applyProtection="0">
      <alignment horizontal="right" vertical="center"/>
    </xf>
    <xf numFmtId="4" fontId="95" fillId="33" borderId="8" applyNumberFormat="0" applyProtection="0">
      <alignment horizontal="right" vertical="center"/>
    </xf>
    <xf numFmtId="4" fontId="95" fillId="34" borderId="8" applyNumberFormat="0" applyProtection="0">
      <alignment horizontal="right" vertical="center"/>
    </xf>
    <xf numFmtId="4" fontId="95" fillId="35" borderId="8" applyNumberFormat="0" applyProtection="0">
      <alignment horizontal="right" vertical="center"/>
    </xf>
    <xf numFmtId="4" fontId="95" fillId="36" borderId="8" applyNumberFormat="0" applyProtection="0">
      <alignment horizontal="right" vertical="center"/>
    </xf>
    <xf numFmtId="4" fontId="95" fillId="37" borderId="8" applyNumberFormat="0" applyProtection="0">
      <alignment horizontal="right" vertical="center"/>
    </xf>
    <xf numFmtId="4" fontId="95" fillId="38" borderId="8" applyNumberFormat="0" applyProtection="0">
      <alignment horizontal="right" vertical="center"/>
    </xf>
    <xf numFmtId="4" fontId="95" fillId="39" borderId="8" applyNumberFormat="0" applyProtection="0">
      <alignment horizontal="right" vertical="center"/>
    </xf>
    <xf numFmtId="4" fontId="100" fillId="40" borderId="8" applyNumberFormat="0" applyProtection="0">
      <alignment horizontal="left" vertical="center" indent="1"/>
    </xf>
    <xf numFmtId="4" fontId="95" fillId="41" borderId="34" applyNumberFormat="0" applyProtection="0">
      <alignment horizontal="left" vertical="center" indent="1"/>
    </xf>
    <xf numFmtId="4" fontId="101" fillId="42" borderId="0" applyNumberFormat="0" applyProtection="0">
      <alignment horizontal="left" vertical="center" indent="1"/>
    </xf>
    <xf numFmtId="0" fontId="8" fillId="30" borderId="8" applyNumberFormat="0" applyProtection="0">
      <alignment horizontal="left" vertical="center" indent="1"/>
    </xf>
    <xf numFmtId="4" fontId="95" fillId="41" borderId="8" applyNumberFormat="0" applyProtection="0">
      <alignment horizontal="left" vertical="center" indent="1"/>
    </xf>
    <xf numFmtId="4" fontId="95"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4" fontId="95" fillId="46" borderId="8" applyNumberFormat="0" applyProtection="0">
      <alignment vertical="center"/>
    </xf>
    <xf numFmtId="4" fontId="99" fillId="46" borderId="8" applyNumberFormat="0" applyProtection="0">
      <alignment vertical="center"/>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1" borderId="8" applyNumberFormat="0" applyProtection="0">
      <alignment horizontal="right" vertical="center"/>
    </xf>
    <xf numFmtId="4" fontId="99" fillId="41" borderId="8" applyNumberFormat="0" applyProtection="0">
      <alignment horizontal="right" vertical="center"/>
    </xf>
    <xf numFmtId="4" fontId="101" fillId="47" borderId="35" applyNumberFormat="0" applyProtection="0">
      <alignment horizontal="left" vertical="center" indent="1"/>
    </xf>
    <xf numFmtId="0" fontId="8" fillId="30" borderId="8" applyNumberFormat="0" applyProtection="0">
      <alignment horizontal="left" vertical="center" indent="1"/>
    </xf>
    <xf numFmtId="0" fontId="102" fillId="0" borderId="0"/>
    <xf numFmtId="4" fontId="11" fillId="41" borderId="8" applyNumberFormat="0" applyProtection="0">
      <alignment horizontal="right" vertical="center"/>
    </xf>
    <xf numFmtId="177" fontId="8" fillId="0" borderId="0">
      <alignment horizontal="left" wrapText="1"/>
    </xf>
    <xf numFmtId="0" fontId="95" fillId="0" borderId="0" applyNumberFormat="0" applyBorder="0" applyAlignment="0"/>
    <xf numFmtId="0" fontId="103" fillId="0" borderId="0" applyNumberFormat="0" applyBorder="0" applyAlignment="0"/>
    <xf numFmtId="0" fontId="104" fillId="0" borderId="0" applyNumberFormat="0" applyBorder="0" applyAlignment="0"/>
    <xf numFmtId="0" fontId="105" fillId="0" borderId="0" applyNumberFormat="0" applyBorder="0" applyAlignment="0"/>
    <xf numFmtId="0" fontId="103" fillId="0" borderId="0" applyNumberFormat="0" applyBorder="0" applyAlignment="0"/>
    <xf numFmtId="0" fontId="106" fillId="0" borderId="36"/>
    <xf numFmtId="0" fontId="107" fillId="0" borderId="0"/>
    <xf numFmtId="43" fontId="108" fillId="0" borderId="0" applyFont="0" applyFill="0" applyBorder="0" applyAlignment="0" applyProtection="0"/>
    <xf numFmtId="44" fontId="108" fillId="0" borderId="0" applyFont="0" applyFill="0" applyBorder="0" applyAlignment="0" applyProtection="0"/>
    <xf numFmtId="43" fontId="108" fillId="0" borderId="0" applyFont="0" applyFill="0" applyBorder="0" applyAlignment="0" applyProtection="0"/>
    <xf numFmtId="44" fontId="108" fillId="0" borderId="0" applyFont="0" applyFill="0" applyBorder="0" applyAlignment="0" applyProtection="0"/>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66" fillId="2"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94" fillId="2"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94" fillId="2"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94" fillId="2"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7" fillId="49" borderId="0" applyNumberFormat="0" applyBorder="0" applyAlignment="0" applyProtection="0"/>
    <xf numFmtId="0" fontId="94" fillId="2" borderId="0" applyNumberFormat="0" applyBorder="0" applyAlignment="0" applyProtection="0"/>
    <xf numFmtId="0" fontId="7" fillId="4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4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94"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4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7" fillId="49"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66" fillId="3"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94" fillId="3"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94" fillId="3"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94" fillId="3"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7" fillId="50" borderId="0" applyNumberFormat="0" applyBorder="0" applyAlignment="0" applyProtection="0"/>
    <xf numFmtId="0" fontId="94" fillId="3" borderId="0" applyNumberFormat="0" applyBorder="0" applyAlignment="0" applyProtection="0"/>
    <xf numFmtId="0" fontId="7" fillId="50"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50"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94"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50"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7" fillId="50"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66" fillId="4"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94" fillId="4"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94" fillId="4"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94" fillId="4"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7" fillId="51" borderId="0" applyNumberFormat="0" applyBorder="0" applyAlignment="0" applyProtection="0"/>
    <xf numFmtId="0" fontId="94" fillId="4" borderId="0" applyNumberFormat="0" applyBorder="0" applyAlignment="0" applyProtection="0"/>
    <xf numFmtId="0" fontId="7" fillId="5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4"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7" fillId="51"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66" fillId="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94" fillId="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94" fillId="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94" fillId="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7" fillId="52" borderId="0" applyNumberFormat="0" applyBorder="0" applyAlignment="0" applyProtection="0"/>
    <xf numFmtId="0" fontId="94" fillId="5" borderId="0" applyNumberFormat="0" applyBorder="0" applyAlignment="0" applyProtection="0"/>
    <xf numFmtId="0" fontId="7" fillId="52"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2"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94"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2"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7" fillId="52"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66" fillId="6"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94" fillId="6"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94" fillId="6"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94" fillId="6"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7" fillId="53" borderId="0" applyNumberFormat="0" applyBorder="0" applyAlignment="0" applyProtection="0"/>
    <xf numFmtId="0" fontId="94" fillId="6"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94" fillId="6"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7" fillId="53"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66" fillId="7"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94" fillId="7"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94" fillId="7"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94" fillId="7"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7" fillId="54" borderId="0" applyNumberFormat="0" applyBorder="0" applyAlignment="0" applyProtection="0"/>
    <xf numFmtId="0" fontId="94" fillId="7"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94" fillId="7"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7" fillId="54"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66" fillId="8"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94" fillId="8"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94" fillId="8"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94" fillId="8"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7" fillId="55" borderId="0" applyNumberFormat="0" applyBorder="0" applyAlignment="0" applyProtection="0"/>
    <xf numFmtId="0" fontId="94" fillId="8"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94" fillId="8"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7" fillId="55"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66" fillId="9"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94" fillId="9"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94" fillId="9"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94" fillId="9"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7" fillId="56" borderId="0" applyNumberFormat="0" applyBorder="0" applyAlignment="0" applyProtection="0"/>
    <xf numFmtId="0" fontId="94" fillId="9"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94" fillId="9"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7" fillId="56"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66" fillId="10"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94" fillId="10"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94" fillId="10"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94" fillId="10"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7" fillId="57" borderId="0" applyNumberFormat="0" applyBorder="0" applyAlignment="0" applyProtection="0"/>
    <xf numFmtId="0" fontId="94" fillId="10" borderId="0" applyNumberFormat="0" applyBorder="0" applyAlignment="0" applyProtection="0"/>
    <xf numFmtId="0" fontId="7" fillId="5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94"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7" fillId="57"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66" fillId="5"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94" fillId="5"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94" fillId="5"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94" fillId="5"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7" fillId="58" borderId="0" applyNumberFormat="0" applyBorder="0" applyAlignment="0" applyProtection="0"/>
    <xf numFmtId="0" fontId="94" fillId="5"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94" fillId="5"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7" fillId="58"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66" fillId="8"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94" fillId="8"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94" fillId="8"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94" fillId="8"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7" fillId="59" borderId="0" applyNumberFormat="0" applyBorder="0" applyAlignment="0" applyProtection="0"/>
    <xf numFmtId="0" fontId="94" fillId="8"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94" fillId="8"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7" fillId="59"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66" fillId="11"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94" fillId="11"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94" fillId="11"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94" fillId="11"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7" fillId="60" borderId="0" applyNumberFormat="0" applyBorder="0" applyAlignment="0" applyProtection="0"/>
    <xf numFmtId="0" fontId="94" fillId="11"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94" fillId="11"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7" fillId="60"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67" fillId="12" borderId="0" applyNumberFormat="0" applyBorder="0" applyAlignment="0" applyProtection="0"/>
    <xf numFmtId="0" fontId="109" fillId="12" borderId="0" applyNumberFormat="0" applyBorder="0" applyAlignment="0" applyProtection="0"/>
    <xf numFmtId="0" fontId="110" fillId="61" borderId="0" applyNumberFormat="0" applyBorder="0" applyAlignment="0" applyProtection="0"/>
    <xf numFmtId="0" fontId="110" fillId="61"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10" fillId="61" borderId="0" applyNumberFormat="0" applyBorder="0" applyAlignment="0" applyProtection="0"/>
    <xf numFmtId="0" fontId="110" fillId="61"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67" fillId="9" borderId="0" applyNumberFormat="0" applyBorder="0" applyAlignment="0" applyProtection="0"/>
    <xf numFmtId="0" fontId="109" fillId="9" borderId="0" applyNumberFormat="0" applyBorder="0" applyAlignment="0" applyProtection="0"/>
    <xf numFmtId="0" fontId="110" fillId="62" borderId="0" applyNumberFormat="0" applyBorder="0" applyAlignment="0" applyProtection="0"/>
    <xf numFmtId="0" fontId="110" fillId="62"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10" fillId="62" borderId="0" applyNumberFormat="0" applyBorder="0" applyAlignment="0" applyProtection="0"/>
    <xf numFmtId="0" fontId="110" fillId="62"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67" fillId="10" borderId="0" applyNumberFormat="0" applyBorder="0" applyAlignment="0" applyProtection="0"/>
    <xf numFmtId="0" fontId="109" fillId="10" borderId="0" applyNumberFormat="0" applyBorder="0" applyAlignment="0" applyProtection="0"/>
    <xf numFmtId="0" fontId="110" fillId="63" borderId="0" applyNumberFormat="0" applyBorder="0" applyAlignment="0" applyProtection="0"/>
    <xf numFmtId="0" fontId="110" fillId="63" borderId="0" applyNumberFormat="0" applyBorder="0" applyAlignment="0" applyProtection="0"/>
    <xf numFmtId="0" fontId="109" fillId="10" borderId="0" applyNumberFormat="0" applyBorder="0" applyAlignment="0" applyProtection="0"/>
    <xf numFmtId="0" fontId="110"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67" fillId="13" borderId="0" applyNumberFormat="0" applyBorder="0" applyAlignment="0" applyProtection="0"/>
    <xf numFmtId="0" fontId="109" fillId="13" borderId="0" applyNumberFormat="0" applyBorder="0" applyAlignment="0" applyProtection="0"/>
    <xf numFmtId="0" fontId="110" fillId="64" borderId="0" applyNumberFormat="0" applyBorder="0" applyAlignment="0" applyProtection="0"/>
    <xf numFmtId="0" fontId="110" fillId="64" borderId="0" applyNumberFormat="0" applyBorder="0" applyAlignment="0" applyProtection="0"/>
    <xf numFmtId="0" fontId="109" fillId="13" borderId="0" applyNumberFormat="0" applyBorder="0" applyAlignment="0" applyProtection="0"/>
    <xf numFmtId="0" fontId="110"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67" fillId="14" borderId="0" applyNumberFormat="0" applyBorder="0" applyAlignment="0" applyProtection="0"/>
    <xf numFmtId="0" fontId="109" fillId="14" borderId="0" applyNumberFormat="0" applyBorder="0" applyAlignment="0" applyProtection="0"/>
    <xf numFmtId="0" fontId="110" fillId="65" borderId="0" applyNumberFormat="0" applyBorder="0" applyAlignment="0" applyProtection="0"/>
    <xf numFmtId="0" fontId="110" fillId="65"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10" fillId="65" borderId="0" applyNumberFormat="0" applyBorder="0" applyAlignment="0" applyProtection="0"/>
    <xf numFmtId="0" fontId="110" fillId="65"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67" fillId="15" borderId="0" applyNumberFormat="0" applyBorder="0" applyAlignment="0" applyProtection="0"/>
    <xf numFmtId="0" fontId="109" fillId="15" borderId="0" applyNumberFormat="0" applyBorder="0" applyAlignment="0" applyProtection="0"/>
    <xf numFmtId="0" fontId="110" fillId="66" borderId="0" applyNumberFormat="0" applyBorder="0" applyAlignment="0" applyProtection="0"/>
    <xf numFmtId="0" fontId="110" fillId="66" borderId="0" applyNumberFormat="0" applyBorder="0" applyAlignment="0" applyProtection="0"/>
    <xf numFmtId="0" fontId="109" fillId="15" borderId="0" applyNumberFormat="0" applyBorder="0" applyAlignment="0" applyProtection="0"/>
    <xf numFmtId="0" fontId="110"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94" fillId="67" borderId="0" applyNumberFormat="0" applyBorder="0" applyAlignment="0" applyProtection="0"/>
    <xf numFmtId="0" fontId="94" fillId="68" borderId="0" applyNumberFormat="0" applyBorder="0" applyAlignment="0" applyProtection="0"/>
    <xf numFmtId="0" fontId="109" fillId="69"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67" fillId="16" borderId="0" applyNumberFormat="0" applyBorder="0" applyAlignment="0" applyProtection="0"/>
    <xf numFmtId="0" fontId="109" fillId="16"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10" fillId="70" borderId="0" applyNumberFormat="0" applyBorder="0" applyAlignment="0" applyProtection="0"/>
    <xf numFmtId="0" fontId="109" fillId="16"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09" fillId="16" borderId="0" applyNumberFormat="0" applyBorder="0" applyAlignment="0" applyProtection="0"/>
    <xf numFmtId="0" fontId="110" fillId="70"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10" fillId="70"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67"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109" fillId="16" borderId="0" applyNumberFormat="0" applyBorder="0" applyAlignment="0" applyProtection="0"/>
    <xf numFmtId="0" fontId="94" fillId="71" borderId="0" applyNumberFormat="0" applyBorder="0" applyAlignment="0" applyProtection="0"/>
    <xf numFmtId="0" fontId="94" fillId="72" borderId="0" applyNumberFormat="0" applyBorder="0" applyAlignment="0" applyProtection="0"/>
    <xf numFmtId="0" fontId="109" fillId="73"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67" fillId="17" borderId="0" applyNumberFormat="0" applyBorder="0" applyAlignment="0" applyProtection="0"/>
    <xf numFmtId="0" fontId="109" fillId="17"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10" fillId="74" borderId="0" applyNumberFormat="0" applyBorder="0" applyAlignment="0" applyProtection="0"/>
    <xf numFmtId="0" fontId="109" fillId="17"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09" fillId="17" borderId="0" applyNumberFormat="0" applyBorder="0" applyAlignment="0" applyProtection="0"/>
    <xf numFmtId="0" fontId="110" fillId="74"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10" fillId="74"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67"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109" fillId="17" borderId="0" applyNumberFormat="0" applyBorder="0" applyAlignment="0" applyProtection="0"/>
    <xf numFmtId="0" fontId="94" fillId="75" borderId="0" applyNumberFormat="0" applyBorder="0" applyAlignment="0" applyProtection="0"/>
    <xf numFmtId="0" fontId="94" fillId="76" borderId="0" applyNumberFormat="0" applyBorder="0" applyAlignment="0" applyProtection="0"/>
    <xf numFmtId="0" fontId="109" fillId="77"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67" fillId="18" borderId="0" applyNumberFormat="0" applyBorder="0" applyAlignment="0" applyProtection="0"/>
    <xf numFmtId="0" fontId="109" fillId="1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10" fillId="78" borderId="0" applyNumberFormat="0" applyBorder="0" applyAlignment="0" applyProtection="0"/>
    <xf numFmtId="0" fontId="109" fillId="1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09" fillId="18" borderId="0" applyNumberFormat="0" applyBorder="0" applyAlignment="0" applyProtection="0"/>
    <xf numFmtId="0" fontId="110" fillId="7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10" fillId="7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67"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94" fillId="71" borderId="0" applyNumberFormat="0" applyBorder="0" applyAlignment="0" applyProtection="0"/>
    <xf numFmtId="0" fontId="94" fillId="79" borderId="0" applyNumberFormat="0" applyBorder="0" applyAlignment="0" applyProtection="0"/>
    <xf numFmtId="0" fontId="109" fillId="72"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67" fillId="13" borderId="0" applyNumberFormat="0" applyBorder="0" applyAlignment="0" applyProtection="0"/>
    <xf numFmtId="0" fontId="109" fillId="13"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10" fillId="80" borderId="0" applyNumberFormat="0" applyBorder="0" applyAlignment="0" applyProtection="0"/>
    <xf numFmtId="0" fontId="109" fillId="13"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09" fillId="13" borderId="0" applyNumberFormat="0" applyBorder="0" applyAlignment="0" applyProtection="0"/>
    <xf numFmtId="0" fontId="110" fillId="80"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10" fillId="80"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67"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94" fillId="81" borderId="0" applyNumberFormat="0" applyBorder="0" applyAlignment="0" applyProtection="0"/>
    <xf numFmtId="0" fontId="94" fillId="82" borderId="0" applyNumberFormat="0" applyBorder="0" applyAlignment="0" applyProtection="0"/>
    <xf numFmtId="0" fontId="109" fillId="69"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67" fillId="14" borderId="0" applyNumberFormat="0" applyBorder="0" applyAlignment="0" applyProtection="0"/>
    <xf numFmtId="0" fontId="109" fillId="14"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10" fillId="83" borderId="0" applyNumberFormat="0" applyBorder="0" applyAlignment="0" applyProtection="0"/>
    <xf numFmtId="0" fontId="109" fillId="14"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09" fillId="14" borderId="0" applyNumberFormat="0" applyBorder="0" applyAlignment="0" applyProtection="0"/>
    <xf numFmtId="0" fontId="110" fillId="83"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10" fillId="83"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67"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94" fillId="84" borderId="0" applyNumberFormat="0" applyBorder="0" applyAlignment="0" applyProtection="0"/>
    <xf numFmtId="0" fontId="94" fillId="85" borderId="0" applyNumberFormat="0" applyBorder="0" applyAlignment="0" applyProtection="0"/>
    <xf numFmtId="0" fontId="109" fillId="86"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67" fillId="19" borderId="0" applyNumberFormat="0" applyBorder="0" applyAlignment="0" applyProtection="0"/>
    <xf numFmtId="0" fontId="109" fillId="19"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10" fillId="87" borderId="0" applyNumberFormat="0" applyBorder="0" applyAlignment="0" applyProtection="0"/>
    <xf numFmtId="0" fontId="109" fillId="19"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09" fillId="19" borderId="0" applyNumberFormat="0" applyBorder="0" applyAlignment="0" applyProtection="0"/>
    <xf numFmtId="0" fontId="110" fillId="87"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10" fillId="87"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67"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68" fillId="3" borderId="0" applyNumberFormat="0" applyBorder="0" applyAlignment="0" applyProtection="0"/>
    <xf numFmtId="0" fontId="111" fillId="3" borderId="0" applyNumberFormat="0" applyBorder="0" applyAlignment="0" applyProtection="0"/>
    <xf numFmtId="0" fontId="112" fillId="88" borderId="0" applyNumberFormat="0" applyBorder="0" applyAlignment="0" applyProtection="0"/>
    <xf numFmtId="0" fontId="112" fillId="88"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2" fillId="88" borderId="0" applyNumberFormat="0" applyBorder="0" applyAlignment="0" applyProtection="0"/>
    <xf numFmtId="0" fontId="112" fillId="88"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69"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69"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4" fillId="89" borderId="37" applyNumberFormat="0" applyAlignment="0" applyProtection="0"/>
    <xf numFmtId="0" fontId="114" fillId="89" borderId="37"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4" fillId="89" borderId="37"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4" fillId="89" borderId="37"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4" fillId="89" borderId="37"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69"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3" fillId="20" borderId="1"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70" fillId="21" borderId="2" applyNumberFormat="0" applyAlignment="0" applyProtection="0"/>
    <xf numFmtId="0" fontId="115" fillId="21" borderId="2" applyNumberFormat="0" applyAlignment="0" applyProtection="0"/>
    <xf numFmtId="0" fontId="116" fillId="90" borderId="38" applyNumberFormat="0" applyAlignment="0" applyProtection="0"/>
    <xf numFmtId="0" fontId="116" fillId="90" borderId="38"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6" fillId="90" borderId="38" applyNumberFormat="0" applyAlignment="0" applyProtection="0"/>
    <xf numFmtId="0" fontId="116" fillId="90" borderId="38"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0" fontId="115" fillId="21" borderId="2" applyNumberFormat="0" applyAlignment="0" applyProtection="0"/>
    <xf numFmtId="41" fontId="7"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7" fillId="0" borderId="0" applyFont="0" applyFill="0" applyBorder="0" applyAlignment="0" applyProtection="0"/>
    <xf numFmtId="41" fontId="8" fillId="0" borderId="0" applyFont="0" applyFill="0" applyBorder="0" applyAlignment="0" applyProtection="0"/>
    <xf numFmtId="41" fontId="7" fillId="0" borderId="0" applyFont="0" applyFill="0" applyBorder="0" applyAlignment="0" applyProtection="0"/>
    <xf numFmtId="41" fontId="8"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8"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8"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7"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7"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7"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78"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78"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78"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78"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78"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4" fontId="8" fillId="0" borderId="0" applyFont="0" applyFill="0" applyBorder="0" applyAlignment="0" applyProtection="0">
      <alignment horizontal="right"/>
    </xf>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76"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76"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76"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76"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76"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43" fontId="1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4" fillId="0" borderId="0" applyFont="0" applyFill="0" applyBorder="0" applyAlignment="0" applyProtection="0"/>
    <xf numFmtId="43" fontId="8"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94" fillId="0" borderId="0" applyFont="0" applyFill="0" applyBorder="0" applyAlignment="0" applyProtection="0"/>
    <xf numFmtId="43" fontId="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4" fontId="8"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9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4" fontId="8"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4" fillId="0" borderId="0" applyFont="0" applyFill="0" applyBorder="0" applyAlignment="0" applyProtection="0"/>
    <xf numFmtId="184" fontId="8"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4" fillId="0" borderId="0" applyFont="0" applyFill="0" applyBorder="0" applyAlignment="0" applyProtection="0"/>
    <xf numFmtId="184" fontId="8"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5"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94" fillId="0" borderId="0" applyFont="0" applyFill="0" applyBorder="0" applyAlignment="0" applyProtection="0"/>
    <xf numFmtId="184" fontId="8"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9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9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118"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7"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8"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8"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8"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84" fontId="8"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84" fontId="8"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184" fontId="8" fillId="0" borderId="0" applyFont="0" applyFill="0" applyBorder="0" applyAlignment="0" applyProtection="0"/>
    <xf numFmtId="43" fontId="7"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3" fontId="8" fillId="0" borderId="0" applyFont="0" applyFill="0" applyBorder="0" applyAlignment="0" applyProtection="0"/>
    <xf numFmtId="0" fontId="94" fillId="0" borderId="0" applyNumberFormat="0" applyFont="0" applyFill="0" applyBorder="0" applyAlignment="0" applyProtection="0"/>
    <xf numFmtId="43"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3" fontId="8" fillId="0" borderId="0" applyFont="0" applyFill="0" applyBorder="0" applyAlignment="0" applyProtection="0"/>
    <xf numFmtId="0" fontId="94" fillId="0" borderId="0" applyNumberFormat="0" applyFont="0" applyFill="0" applyBorder="0" applyAlignment="0" applyProtection="0"/>
    <xf numFmtId="43"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3" fontId="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0" fontId="94" fillId="0" borderId="0" applyNumberFormat="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19" fillId="0" borderId="0" applyFont="0" applyFill="0" applyBorder="0" applyAlignment="0" applyProtection="0"/>
    <xf numFmtId="184" fontId="8" fillId="0" borderId="0" applyFont="0" applyFill="0" applyBorder="0" applyAlignment="0" applyProtection="0"/>
    <xf numFmtId="0" fontId="119" fillId="0" borderId="0" applyFont="0" applyFill="0" applyBorder="0" applyAlignment="0" applyProtection="0"/>
    <xf numFmtId="43" fontId="8" fillId="0" borderId="0" applyFont="0" applyFill="0" applyBorder="0" applyAlignment="0" applyProtection="0"/>
    <xf numFmtId="0" fontId="119"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8" fillId="0" borderId="0" applyFont="0" applyFill="0" applyBorder="0" applyAlignment="0" applyProtection="0"/>
    <xf numFmtId="43" fontId="95"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3" fontId="8" fillId="0" borderId="0" applyFont="0" applyFill="0" applyBorder="0" applyAlignment="0" applyProtection="0"/>
    <xf numFmtId="185"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3" fontId="119" fillId="0" borderId="0" applyFont="0" applyFill="0" applyBorder="0" applyAlignment="0" applyProtection="0"/>
    <xf numFmtId="184"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3" fontId="118" fillId="0" borderId="0" applyFont="0" applyFill="0" applyBorder="0" applyAlignment="0" applyProtection="0"/>
    <xf numFmtId="43" fontId="119" fillId="0" borderId="0" applyFont="0" applyFill="0" applyBorder="0" applyAlignment="0" applyProtection="0"/>
    <xf numFmtId="43"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3"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3"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3"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184"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3" fontId="8" fillId="0" borderId="0" applyFont="0" applyFill="0" applyBorder="0" applyAlignment="0" applyProtection="0"/>
    <xf numFmtId="43" fontId="95" fillId="0" borderId="0" applyFont="0" applyFill="0" applyBorder="0" applyAlignment="0" applyProtection="0"/>
    <xf numFmtId="43" fontId="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8" fillId="0" borderId="0" applyFont="0" applyFill="0" applyBorder="0" applyAlignment="0" applyProtection="0"/>
    <xf numFmtId="43" fontId="95" fillId="0" borderId="0" applyFont="0" applyFill="0" applyBorder="0" applyAlignment="0" applyProtection="0"/>
    <xf numFmtId="43" fontId="8" fillId="0" borderId="0" applyFont="0" applyFill="0" applyBorder="0" applyAlignment="0" applyProtection="0"/>
    <xf numFmtId="43" fontId="95"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11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3" fontId="8" fillId="0" borderId="0" applyFont="0" applyFill="0" applyBorder="0" applyAlignment="0" applyProtection="0"/>
    <xf numFmtId="43" fontId="95" fillId="0" borderId="0" applyFont="0" applyFill="0" applyBorder="0" applyAlignment="0" applyProtection="0"/>
    <xf numFmtId="43" fontId="94" fillId="0" borderId="0" applyFont="0" applyFill="0" applyBorder="0" applyAlignment="0" applyProtection="0"/>
    <xf numFmtId="184" fontId="8"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95" fillId="0" borderId="0" applyFont="0" applyFill="0" applyBorder="0" applyAlignment="0" applyProtection="0"/>
    <xf numFmtId="43"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3" fontId="9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4" fillId="0" borderId="0" applyFont="0" applyFill="0" applyBorder="0" applyAlignment="0" applyProtection="0"/>
    <xf numFmtId="43" fontId="8"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84" fontId="8"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84" fontId="8"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95" fillId="0" borderId="0" applyFont="0" applyFill="0" applyBorder="0" applyAlignment="0" applyProtection="0"/>
    <xf numFmtId="43" fontId="9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5"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4"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8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94"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9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86" fontId="8" fillId="0" borderId="0" applyFont="0" applyFill="0" applyBorder="0" applyAlignment="0" applyProtection="0"/>
    <xf numFmtId="44"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18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120" fillId="91" borderId="0" applyNumberFormat="0" applyBorder="0" applyAlignment="0" applyProtection="0"/>
    <xf numFmtId="0" fontId="120" fillId="92" borderId="0" applyNumberFormat="0" applyBorder="0" applyAlignment="0" applyProtection="0"/>
    <xf numFmtId="0" fontId="120" fillId="93" borderId="0" applyNumberFormat="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71"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94" fillId="0" borderId="0" applyNumberFormat="0" applyFont="0" applyFill="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72" fillId="4" borderId="0" applyNumberFormat="0" applyBorder="0" applyAlignment="0" applyProtection="0"/>
    <xf numFmtId="0" fontId="123" fillId="4" borderId="0" applyNumberFormat="0" applyBorder="0" applyAlignment="0" applyProtection="0"/>
    <xf numFmtId="0" fontId="124" fillId="94" borderId="0" applyNumberFormat="0" applyBorder="0" applyAlignment="0" applyProtection="0"/>
    <xf numFmtId="0" fontId="124" fillId="9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4" fillId="94" borderId="0" applyNumberFormat="0" applyBorder="0" applyAlignment="0" applyProtection="0"/>
    <xf numFmtId="0" fontId="124" fillId="9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73" fillId="0" borderId="3" applyNumberFormat="0" applyFill="0" applyAlignment="0" applyProtection="0"/>
    <xf numFmtId="0" fontId="125" fillId="0" borderId="3" applyNumberFormat="0" applyFill="0" applyAlignment="0" applyProtection="0"/>
    <xf numFmtId="0" fontId="126" fillId="0" borderId="39" applyNumberFormat="0" applyFill="0" applyAlignment="0" applyProtection="0"/>
    <xf numFmtId="0" fontId="126" fillId="0" borderId="39"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6" fillId="0" borderId="39" applyNumberFormat="0" applyFill="0" applyAlignment="0" applyProtection="0"/>
    <xf numFmtId="0" fontId="126" fillId="0" borderId="39"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5" fillId="0" borderId="3"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74" fillId="0" borderId="4" applyNumberFormat="0" applyFill="0" applyAlignment="0" applyProtection="0"/>
    <xf numFmtId="0" fontId="127" fillId="0" borderId="4" applyNumberFormat="0" applyFill="0" applyAlignment="0" applyProtection="0"/>
    <xf numFmtId="0" fontId="128" fillId="0" borderId="40" applyNumberFormat="0" applyFill="0" applyAlignment="0" applyProtection="0"/>
    <xf numFmtId="0" fontId="128" fillId="0" borderId="40"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8" fillId="0" borderId="40" applyNumberFormat="0" applyFill="0" applyAlignment="0" applyProtection="0"/>
    <xf numFmtId="0" fontId="128" fillId="0" borderId="40"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7" fillId="0" borderId="4"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75" fillId="0" borderId="5" applyNumberFormat="0" applyFill="0" applyAlignment="0" applyProtection="0"/>
    <xf numFmtId="0" fontId="129" fillId="0" borderId="5" applyNumberFormat="0" applyFill="0" applyAlignment="0" applyProtection="0"/>
    <xf numFmtId="0" fontId="130" fillId="0" borderId="41" applyNumberFormat="0" applyFill="0" applyAlignment="0" applyProtection="0"/>
    <xf numFmtId="0" fontId="130" fillId="0" borderId="41"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30" fillId="0" borderId="41" applyNumberFormat="0" applyFill="0" applyAlignment="0" applyProtection="0"/>
    <xf numFmtId="0" fontId="130" fillId="0" borderId="41"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5" applyNumberFormat="0" applyFill="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75"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94" fillId="0" borderId="0" applyNumberFormat="0" applyFont="0" applyFill="0" applyBorder="0" applyAlignment="0" applyProtection="0"/>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76"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76"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6" fillId="95" borderId="37" applyNumberFormat="0" applyAlignment="0" applyProtection="0"/>
    <xf numFmtId="0" fontId="136" fillId="95" borderId="37"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6" fillId="95" borderId="37"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6" fillId="95" borderId="37"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6" fillId="95" borderId="37"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76"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5" fillId="7" borderId="1" applyNumberFormat="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77" fillId="0" borderId="6" applyNumberFormat="0" applyFill="0" applyAlignment="0" applyProtection="0"/>
    <xf numFmtId="0" fontId="137" fillId="0" borderId="6"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8" fillId="0" borderId="42" applyNumberFormat="0" applyFill="0" applyAlignment="0" applyProtection="0"/>
    <xf numFmtId="0" fontId="138" fillId="0" borderId="42"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7" fillId="0" borderId="6" applyNumberFormat="0" applyFill="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78" fillId="22" borderId="0" applyNumberFormat="0" applyBorder="0" applyAlignment="0" applyProtection="0"/>
    <xf numFmtId="0" fontId="139" fillId="22" borderId="0" applyNumberFormat="0" applyBorder="0" applyAlignment="0" applyProtection="0"/>
    <xf numFmtId="0" fontId="140" fillId="96" borderId="0" applyNumberFormat="0" applyBorder="0" applyAlignment="0" applyProtection="0"/>
    <xf numFmtId="0" fontId="140" fillId="96"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40" fillId="96" borderId="0" applyNumberFormat="0" applyBorder="0" applyAlignment="0" applyProtection="0"/>
    <xf numFmtId="0" fontId="140" fillId="96"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37" fontId="1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5" fillId="0" borderId="0"/>
    <xf numFmtId="0" fontId="118" fillId="0" borderId="0"/>
    <xf numFmtId="0" fontId="118" fillId="0" borderId="0"/>
    <xf numFmtId="0" fontId="118" fillId="0" borderId="0"/>
    <xf numFmtId="0" fontId="118" fillId="0" borderId="0"/>
    <xf numFmtId="0" fontId="8" fillId="0" borderId="0"/>
    <xf numFmtId="0" fontId="118" fillId="0" borderId="0"/>
    <xf numFmtId="0" fontId="118" fillId="0" borderId="0"/>
    <xf numFmtId="0" fontId="118" fillId="0" borderId="0"/>
    <xf numFmtId="0" fontId="118" fillId="0" borderId="0"/>
    <xf numFmtId="0" fontId="8" fillId="0" borderId="0"/>
    <xf numFmtId="0" fontId="118" fillId="0" borderId="0"/>
    <xf numFmtId="0" fontId="8" fillId="0" borderId="0"/>
    <xf numFmtId="0" fontId="118" fillId="0" borderId="0"/>
    <xf numFmtId="0" fontId="118" fillId="0" borderId="0"/>
    <xf numFmtId="0" fontId="118" fillId="0" borderId="0"/>
    <xf numFmtId="0" fontId="7" fillId="0" borderId="0"/>
    <xf numFmtId="0" fontId="118" fillId="0" borderId="0"/>
    <xf numFmtId="0" fontId="95" fillId="0" borderId="0"/>
    <xf numFmtId="0" fontId="7"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94" fillId="0" borderId="0"/>
    <xf numFmtId="0" fontId="142" fillId="0" borderId="0"/>
    <xf numFmtId="0" fontId="142" fillId="0" borderId="0"/>
    <xf numFmtId="0" fontId="142" fillId="0" borderId="0"/>
    <xf numFmtId="0" fontId="142" fillId="0" borderId="0"/>
    <xf numFmtId="0" fontId="8" fillId="0" borderId="0"/>
    <xf numFmtId="0" fontId="8" fillId="0" borderId="0"/>
    <xf numFmtId="0" fontId="8" fillId="0" borderId="0"/>
    <xf numFmtId="0" fontId="142" fillId="0" borderId="0"/>
    <xf numFmtId="0" fontId="8" fillId="0" borderId="0"/>
    <xf numFmtId="0" fontId="8" fillId="0" borderId="0"/>
    <xf numFmtId="0" fontId="8" fillId="0" borderId="0"/>
    <xf numFmtId="0" fontId="7" fillId="0" borderId="0"/>
    <xf numFmtId="0" fontId="1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8" fillId="0" borderId="0"/>
    <xf numFmtId="0" fontId="8" fillId="0" borderId="0"/>
    <xf numFmtId="0" fontId="119" fillId="0" borderId="0"/>
    <xf numFmtId="0" fontId="8" fillId="0" borderId="0"/>
    <xf numFmtId="0" fontId="8" fillId="0" borderId="0"/>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xf numFmtId="0" fontId="8"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xf numFmtId="0" fontId="94"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37" fontId="12" fillId="0" borderId="0"/>
    <xf numFmtId="0" fontId="8" fillId="0" borderId="0"/>
    <xf numFmtId="0" fontId="8" fillId="0" borderId="0"/>
    <xf numFmtId="37" fontId="12" fillId="0" borderId="0"/>
    <xf numFmtId="0" fontId="8" fillId="0" borderId="0"/>
    <xf numFmtId="0" fontId="8" fillId="0" borderId="0"/>
    <xf numFmtId="0" fontId="94" fillId="0" borderId="0"/>
    <xf numFmtId="0" fontId="8" fillId="0" borderId="0"/>
    <xf numFmtId="37" fontId="12" fillId="0" borderId="0"/>
    <xf numFmtId="0" fontId="7" fillId="0" borderId="0"/>
    <xf numFmtId="0" fontId="7" fillId="0" borderId="0"/>
    <xf numFmtId="0" fontId="7" fillId="0" borderId="0"/>
    <xf numFmtId="0" fontId="119" fillId="0" borderId="0"/>
    <xf numFmtId="0" fontId="119" fillId="0" borderId="0"/>
    <xf numFmtId="0" fontId="8" fillId="0" borderId="0"/>
    <xf numFmtId="0" fontId="11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94" fillId="0" borderId="0"/>
    <xf numFmtId="0" fontId="7" fillId="0" borderId="0"/>
    <xf numFmtId="0" fontId="8"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xf numFmtId="0" fontId="8" fillId="0" borderId="0"/>
    <xf numFmtId="0" fontId="8" fillId="0" borderId="0"/>
    <xf numFmtId="0" fontId="8" fillId="0" borderId="0"/>
    <xf numFmtId="0" fontId="118" fillId="0" borderId="0"/>
    <xf numFmtId="0" fontId="118" fillId="0" borderId="0"/>
    <xf numFmtId="0" fontId="118" fillId="0" borderId="0"/>
    <xf numFmtId="0" fontId="118" fillId="0" borderId="0"/>
    <xf numFmtId="0" fontId="8" fillId="0" borderId="0"/>
    <xf numFmtId="0" fontId="94" fillId="0" borderId="0"/>
    <xf numFmtId="0" fontId="118" fillId="0" borderId="0"/>
    <xf numFmtId="0" fontId="118" fillId="0" borderId="0"/>
    <xf numFmtId="0" fontId="118" fillId="0" borderId="0"/>
    <xf numFmtId="0" fontId="118" fillId="0" borderId="0"/>
    <xf numFmtId="0" fontId="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8" fillId="0" borderId="0"/>
    <xf numFmtId="0" fontId="118" fillId="0" borderId="0"/>
    <xf numFmtId="0" fontId="8" fillId="0" borderId="0"/>
    <xf numFmtId="0" fontId="118" fillId="0" borderId="0"/>
    <xf numFmtId="0" fontId="118" fillId="0" borderId="0"/>
    <xf numFmtId="0" fontId="8" fillId="0" borderId="0"/>
    <xf numFmtId="0" fontId="118" fillId="0" borderId="0"/>
    <xf numFmtId="0" fontId="118" fillId="0" borderId="0"/>
    <xf numFmtId="0" fontId="8" fillId="0" borderId="0"/>
    <xf numFmtId="0" fontId="118" fillId="0" borderId="0"/>
    <xf numFmtId="0" fontId="1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8" fillId="0" borderId="0"/>
    <xf numFmtId="0" fontId="8" fillId="0" borderId="0"/>
    <xf numFmtId="0" fontId="118" fillId="0" borderId="0"/>
    <xf numFmtId="0" fontId="8" fillId="0" borderId="0"/>
    <xf numFmtId="0" fontId="118" fillId="0" borderId="0"/>
    <xf numFmtId="0" fontId="8" fillId="0" borderId="0"/>
    <xf numFmtId="0" fontId="118" fillId="0" borderId="0"/>
    <xf numFmtId="0" fontId="8" fillId="0" borderId="0"/>
    <xf numFmtId="0" fontId="8" fillId="0" borderId="0"/>
    <xf numFmtId="0" fontId="118" fillId="0" borderId="0"/>
    <xf numFmtId="0" fontId="118" fillId="0" borderId="0"/>
    <xf numFmtId="0" fontId="8" fillId="0" borderId="0"/>
    <xf numFmtId="0" fontId="118" fillId="0" borderId="0"/>
    <xf numFmtId="0" fontId="1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8" fillId="0" borderId="0"/>
    <xf numFmtId="0" fontId="8" fillId="0" borderId="0"/>
    <xf numFmtId="0" fontId="7" fillId="0" borderId="0"/>
    <xf numFmtId="0" fontId="7" fillId="0" borderId="0"/>
    <xf numFmtId="0"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8" fillId="0" borderId="0"/>
    <xf numFmtId="0" fontId="118" fillId="0" borderId="0"/>
    <xf numFmtId="0" fontId="8" fillId="0" borderId="0"/>
    <xf numFmtId="0" fontId="118" fillId="0" borderId="0"/>
    <xf numFmtId="0" fontId="8" fillId="0" borderId="0"/>
    <xf numFmtId="0" fontId="7" fillId="0" borderId="0"/>
    <xf numFmtId="0" fontId="7" fillId="0" borderId="0"/>
    <xf numFmtId="0" fontId="7" fillId="0" borderId="0"/>
    <xf numFmtId="0" fontId="118" fillId="0" borderId="0"/>
    <xf numFmtId="0" fontId="8" fillId="0" borderId="0"/>
    <xf numFmtId="0" fontId="118" fillId="0" borderId="0"/>
    <xf numFmtId="0" fontId="118" fillId="0" borderId="0"/>
    <xf numFmtId="0" fontId="118" fillId="0" borderId="0"/>
    <xf numFmtId="0" fontId="11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8" fillId="0" borderId="0"/>
    <xf numFmtId="0" fontId="118" fillId="0" borderId="0"/>
    <xf numFmtId="0" fontId="8" fillId="0" borderId="0"/>
    <xf numFmtId="0" fontId="118" fillId="0" borderId="0"/>
    <xf numFmtId="0" fontId="8" fillId="0" borderId="0"/>
    <xf numFmtId="0" fontId="7" fillId="0" borderId="0"/>
    <xf numFmtId="0" fontId="7" fillId="0" borderId="0"/>
    <xf numFmtId="0" fontId="7" fillId="0" borderId="0"/>
    <xf numFmtId="0" fontId="118" fillId="0" borderId="0"/>
    <xf numFmtId="0" fontId="8" fillId="0" borderId="0"/>
    <xf numFmtId="0" fontId="118" fillId="0" borderId="0"/>
    <xf numFmtId="0" fontId="118" fillId="0" borderId="0"/>
    <xf numFmtId="0" fontId="118" fillId="0" borderId="0"/>
    <xf numFmtId="0" fontId="11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8" fillId="0" borderId="0"/>
    <xf numFmtId="0" fontId="118" fillId="0" borderId="0"/>
    <xf numFmtId="0" fontId="8" fillId="0" borderId="0"/>
    <xf numFmtId="0" fontId="118" fillId="0" borderId="0"/>
    <xf numFmtId="0" fontId="118" fillId="0" borderId="0"/>
    <xf numFmtId="0" fontId="8" fillId="0" borderId="0"/>
    <xf numFmtId="0" fontId="118" fillId="0" borderId="0"/>
    <xf numFmtId="0" fontId="118" fillId="0" borderId="0"/>
    <xf numFmtId="0" fontId="118" fillId="0" borderId="0"/>
    <xf numFmtId="0" fontId="118" fillId="0" borderId="0"/>
    <xf numFmtId="0" fontId="8"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7" fontId="12" fillId="0" borderId="0"/>
    <xf numFmtId="0" fontId="8" fillId="0" borderId="0"/>
    <xf numFmtId="37" fontId="12" fillId="0" borderId="0"/>
    <xf numFmtId="0" fontId="8" fillId="0" borderId="0"/>
    <xf numFmtId="0" fontId="8" fillId="0" borderId="0"/>
    <xf numFmtId="37" fontId="12" fillId="0" borderId="0"/>
    <xf numFmtId="0" fontId="8" fillId="0" borderId="0"/>
    <xf numFmtId="0" fontId="8" fillId="0" borderId="0"/>
    <xf numFmtId="0" fontId="8" fillId="0" borderId="0"/>
    <xf numFmtId="0" fontId="8" fillId="0" borderId="0"/>
    <xf numFmtId="0" fontId="119" fillId="0" borderId="0"/>
    <xf numFmtId="0" fontId="8" fillId="0" borderId="0"/>
    <xf numFmtId="0" fontId="119" fillId="0" borderId="0"/>
    <xf numFmtId="0" fontId="8" fillId="0" borderId="0"/>
    <xf numFmtId="0" fontId="8" fillId="0" borderId="0"/>
    <xf numFmtId="0" fontId="1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8" fillId="0" borderId="0"/>
    <xf numFmtId="0" fontId="7" fillId="0" borderId="0" applyNumberFormat="0" applyFont="0" applyFill="0" applyBorder="0" applyAlignment="0" applyProtection="0"/>
    <xf numFmtId="0" fontId="7" fillId="0" borderId="0"/>
    <xf numFmtId="0" fontId="9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4" fillId="0" borderId="0"/>
    <xf numFmtId="0" fontId="8" fillId="0" borderId="0"/>
    <xf numFmtId="0" fontId="8" fillId="0" borderId="0"/>
    <xf numFmtId="0" fontId="8" fillId="0" borderId="0"/>
    <xf numFmtId="0" fontId="8" fillId="0" borderId="0"/>
    <xf numFmtId="0" fontId="8" fillId="0" borderId="0"/>
    <xf numFmtId="0" fontId="8" fillId="0" borderId="0"/>
    <xf numFmtId="0" fontId="118"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94"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8" fillId="0" borderId="0"/>
    <xf numFmtId="0" fontId="118" fillId="0" borderId="0"/>
    <xf numFmtId="0" fontId="118" fillId="0" borderId="0"/>
    <xf numFmtId="0" fontId="118" fillId="0" borderId="0"/>
    <xf numFmtId="0" fontId="8" fillId="0" borderId="0"/>
    <xf numFmtId="0" fontId="118" fillId="0" borderId="0"/>
    <xf numFmtId="0" fontId="8" fillId="0" borderId="0"/>
    <xf numFmtId="0" fontId="95" fillId="0" borderId="0"/>
    <xf numFmtId="0" fontId="7" fillId="0" borderId="0"/>
    <xf numFmtId="0"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8" fillId="0" borderId="0"/>
    <xf numFmtId="0" fontId="7" fillId="0" borderId="0"/>
    <xf numFmtId="0" fontId="94"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118" fillId="0" borderId="0"/>
    <xf numFmtId="0" fontId="8" fillId="0" borderId="0"/>
    <xf numFmtId="0" fontId="8"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3" fillId="0" borderId="0"/>
    <xf numFmtId="0" fontId="143" fillId="0" borderId="0"/>
    <xf numFmtId="0" fontId="8" fillId="0" borderId="0"/>
    <xf numFmtId="0" fontId="8" fillId="0" borderId="0"/>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7" fillId="0" borderId="0" applyNumberFormat="0" applyFont="0" applyFill="0" applyBorder="0" applyAlignment="0" applyProtection="0"/>
    <xf numFmtId="0" fontId="8" fillId="0" borderId="0"/>
    <xf numFmtId="0" fontId="7" fillId="0" borderId="0" applyNumberFormat="0" applyFont="0" applyFill="0" applyBorder="0" applyAlignment="0" applyProtection="0"/>
    <xf numFmtId="0" fontId="8" fillId="0" borderId="0"/>
    <xf numFmtId="0" fontId="7" fillId="0" borderId="0" applyNumberFormat="0" applyFont="0" applyFill="0" applyBorder="0" applyAlignment="0" applyProtection="0"/>
    <xf numFmtId="0" fontId="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145"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7" fillId="0" borderId="0" applyNumberFormat="0" applyFont="0" applyFill="0" applyBorder="0" applyAlignment="0" applyProtection="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143" fillId="0" borderId="0"/>
    <xf numFmtId="0" fontId="8" fillId="0" borderId="0"/>
    <xf numFmtId="0" fontId="143" fillId="0" borderId="0"/>
    <xf numFmtId="0" fontId="8" fillId="0" borderId="0"/>
    <xf numFmtId="0" fontId="7"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7" fillId="0" borderId="0"/>
    <xf numFmtId="0" fontId="7" fillId="0" borderId="0"/>
    <xf numFmtId="0" fontId="7" fillId="0" borderId="0"/>
    <xf numFmtId="0" fontId="58"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80"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7" fillId="0" borderId="0"/>
    <xf numFmtId="0" fontId="8" fillId="0" borderId="0"/>
    <xf numFmtId="0" fontId="7" fillId="0" borderId="0"/>
    <xf numFmtId="0" fontId="8" fillId="0" borderId="0"/>
    <xf numFmtId="0" fontId="8" fillId="0" borderId="0"/>
    <xf numFmtId="0" fontId="8" fillId="0" borderId="0"/>
    <xf numFmtId="0" fontId="7" fillId="0" borderId="0" applyNumberFormat="0" applyFont="0" applyFill="0" applyBorder="0" applyAlignment="0" applyProtection="0"/>
    <xf numFmtId="0" fontId="8" fillId="0" borderId="0"/>
    <xf numFmtId="0" fontId="8" fillId="0" borderId="0"/>
    <xf numFmtId="0" fontId="7" fillId="0" borderId="0" applyNumberFormat="0" applyFont="0" applyFill="0" applyBorder="0" applyAlignment="0" applyProtection="0"/>
    <xf numFmtId="0" fontId="8" fillId="0" borderId="0"/>
    <xf numFmtId="0" fontId="7" fillId="0" borderId="0" applyNumberFormat="0" applyFont="0" applyFill="0" applyBorder="0" applyAlignment="0" applyProtection="0"/>
    <xf numFmtId="0" fontId="8" fillId="0" borderId="0"/>
    <xf numFmtId="0" fontId="8" fillId="0" borderId="0"/>
    <xf numFmtId="0" fontId="7" fillId="0" borderId="0" applyNumberFormat="0" applyFont="0" applyFill="0" applyBorder="0" applyAlignment="0" applyProtection="0"/>
    <xf numFmtId="0" fontId="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7" fontId="12" fillId="0" borderId="0"/>
    <xf numFmtId="0" fontId="8" fillId="0" borderId="0"/>
    <xf numFmtId="0" fontId="8" fillId="0" borderId="0"/>
    <xf numFmtId="37" fontId="12" fillId="0" borderId="0"/>
    <xf numFmtId="0" fontId="8" fillId="0" borderId="0"/>
    <xf numFmtId="37" fontId="12" fillId="0" borderId="0"/>
    <xf numFmtId="0" fontId="8" fillId="0" borderId="0"/>
    <xf numFmtId="0" fontId="8" fillId="0" borderId="0"/>
    <xf numFmtId="37" fontId="12" fillId="0" borderId="0"/>
    <xf numFmtId="0" fontId="8" fillId="0" borderId="0"/>
    <xf numFmtId="37" fontId="12" fillId="0" borderId="0"/>
    <xf numFmtId="37" fontId="12" fillId="0" borderId="0"/>
    <xf numFmtId="0" fontId="8" fillId="0" borderId="0"/>
    <xf numFmtId="0" fontId="8" fillId="0" borderId="0"/>
    <xf numFmtId="0" fontId="8" fillId="0" borderId="0"/>
    <xf numFmtId="0" fontId="8" fillId="0" borderId="0"/>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8" fillId="0" borderId="0"/>
    <xf numFmtId="0" fontId="7" fillId="0" borderId="0"/>
    <xf numFmtId="0" fontId="7" fillId="0" borderId="0"/>
    <xf numFmtId="0" fontId="8" fillId="0" borderId="0"/>
    <xf numFmtId="0" fontId="8" fillId="0" borderId="0"/>
    <xf numFmtId="0" fontId="7" fillId="0" borderId="0"/>
    <xf numFmtId="0" fontId="118"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NumberFormat="0" applyFont="0" applyFill="0" applyBorder="0" applyAlignment="0" applyProtection="0"/>
    <xf numFmtId="0" fontId="8" fillId="0" borderId="0"/>
    <xf numFmtId="0" fontId="7" fillId="0" borderId="0" applyNumberFormat="0" applyFont="0" applyFill="0" applyBorder="0" applyAlignment="0" applyProtection="0"/>
    <xf numFmtId="0" fontId="8" fillId="0" borderId="0"/>
    <xf numFmtId="0" fontId="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94" fillId="0" borderId="0"/>
    <xf numFmtId="0" fontId="8" fillId="0" borderId="0"/>
    <xf numFmtId="0" fontId="8" fillId="0" borderId="0"/>
    <xf numFmtId="0" fontId="7" fillId="0" borderId="0" applyNumberFormat="0" applyFont="0" applyFill="0" applyBorder="0" applyAlignment="0" applyProtection="0"/>
    <xf numFmtId="0" fontId="8" fillId="0" borderId="0"/>
    <xf numFmtId="0" fontId="7" fillId="0" borderId="0" applyNumberFormat="0" applyFont="0" applyFill="0" applyBorder="0" applyAlignment="0" applyProtection="0"/>
    <xf numFmtId="0" fontId="8" fillId="0" borderId="0"/>
    <xf numFmtId="0" fontId="8" fillId="0" borderId="0"/>
    <xf numFmtId="0" fontId="7" fillId="0" borderId="0" applyNumberFormat="0" applyFont="0" applyFill="0" applyBorder="0" applyAlignment="0" applyProtection="0"/>
    <xf numFmtId="0" fontId="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9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6" fillId="0" borderId="0"/>
    <xf numFmtId="0" fontId="8" fillId="0" borderId="0"/>
    <xf numFmtId="0" fontId="8" fillId="0" borderId="0"/>
    <xf numFmtId="0" fontId="96" fillId="0" borderId="0"/>
    <xf numFmtId="0" fontId="8" fillId="0" borderId="0"/>
    <xf numFmtId="0" fontId="8" fillId="0" borderId="0"/>
    <xf numFmtId="0" fontId="8" fillId="0" borderId="0"/>
    <xf numFmtId="0" fontId="8" fillId="0" borderId="0"/>
    <xf numFmtId="0" fontId="8" fillId="0" borderId="0"/>
    <xf numFmtId="0" fontId="118" fillId="0" borderId="0"/>
    <xf numFmtId="0" fontId="118" fillId="0" borderId="0"/>
    <xf numFmtId="0" fontId="8" fillId="0" borderId="0"/>
    <xf numFmtId="0" fontId="118" fillId="0" borderId="0"/>
    <xf numFmtId="0" fontId="118" fillId="0" borderId="0"/>
    <xf numFmtId="0" fontId="8" fillId="0" borderId="0"/>
    <xf numFmtId="0" fontId="7" fillId="0" borderId="0"/>
    <xf numFmtId="0" fontId="118" fillId="0" borderId="0"/>
    <xf numFmtId="0" fontId="8" fillId="0" borderId="0"/>
    <xf numFmtId="0" fontId="7" fillId="0" borderId="0"/>
    <xf numFmtId="0" fontId="8" fillId="0" borderId="0"/>
    <xf numFmtId="0" fontId="7" fillId="0" borderId="0"/>
    <xf numFmtId="0" fontId="7" fillId="0" borderId="0"/>
    <xf numFmtId="0" fontId="8" fillId="0" borderId="0"/>
    <xf numFmtId="0" fontId="9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142" fillId="0" borderId="0"/>
    <xf numFmtId="0" fontId="142" fillId="0" borderId="0"/>
    <xf numFmtId="0" fontId="7" fillId="0" borderId="0"/>
    <xf numFmtId="0" fontId="142" fillId="0" borderId="0"/>
    <xf numFmtId="0" fontId="142" fillId="0" borderId="0"/>
    <xf numFmtId="0" fontId="8" fillId="0" borderId="0"/>
    <xf numFmtId="0" fontId="8" fillId="0" borderId="0"/>
    <xf numFmtId="0" fontId="142" fillId="0" borderId="0"/>
    <xf numFmtId="0" fontId="142" fillId="0" borderId="0"/>
    <xf numFmtId="0" fontId="142" fillId="0" borderId="0"/>
    <xf numFmtId="0" fontId="142" fillId="0" borderId="0"/>
    <xf numFmtId="0" fontId="7" fillId="0" borderId="0"/>
    <xf numFmtId="0" fontId="7" fillId="0" borderId="0"/>
    <xf numFmtId="0" fontId="142" fillId="0" borderId="0"/>
    <xf numFmtId="0" fontId="7" fillId="0" borderId="0"/>
    <xf numFmtId="0" fontId="142" fillId="0" borderId="0"/>
    <xf numFmtId="0" fontId="7" fillId="0" borderId="0"/>
    <xf numFmtId="0" fontId="142" fillId="0" borderId="0"/>
    <xf numFmtId="0" fontId="142" fillId="0" borderId="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66"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94" fillId="97" borderId="43" applyNumberFormat="0" applyFont="0" applyAlignment="0" applyProtection="0"/>
    <xf numFmtId="0" fontId="8" fillId="23" borderId="7" applyNumberFormat="0" applyFont="0" applyAlignment="0" applyProtection="0"/>
    <xf numFmtId="0" fontId="94" fillId="97" borderId="43"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97" borderId="43"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97" borderId="43"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97" borderId="43"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97" borderId="43"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94" fillId="97" borderId="43"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97" borderId="43"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97" borderId="43" applyNumberFormat="0" applyFont="0" applyAlignment="0" applyProtection="0"/>
    <xf numFmtId="0" fontId="7" fillId="97" borderId="43"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97" borderId="43"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66" fillId="23" borderId="7"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97" borderId="43"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97" borderId="43" applyNumberFormat="0" applyFont="0" applyAlignment="0" applyProtection="0"/>
    <xf numFmtId="0" fontId="94" fillId="97" borderId="43" applyNumberFormat="0" applyFont="0" applyAlignment="0" applyProtection="0"/>
    <xf numFmtId="0" fontId="7" fillId="97" borderId="43"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97" borderId="43"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12"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8" fillId="23" borderId="7" applyNumberFormat="0" applyFont="0" applyAlignment="0" applyProtection="0"/>
    <xf numFmtId="0" fontId="94" fillId="97" borderId="43" applyNumberFormat="0" applyFont="0" applyAlignment="0" applyProtection="0"/>
    <xf numFmtId="0" fontId="94" fillId="97" borderId="43" applyNumberFormat="0" applyFont="0" applyAlignment="0" applyProtection="0"/>
    <xf numFmtId="0" fontId="7" fillId="97" borderId="43" applyNumberFormat="0" applyFont="0" applyAlignment="0" applyProtection="0"/>
    <xf numFmtId="0" fontId="7" fillId="97" borderId="43" applyNumberFormat="0" applyFont="0" applyAlignment="0" applyProtection="0"/>
    <xf numFmtId="0" fontId="7" fillId="97" borderId="43" applyNumberFormat="0" applyFont="0" applyAlignment="0" applyProtection="0"/>
    <xf numFmtId="0" fontId="94"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97" borderId="43"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97" borderId="43"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97" borderId="43"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7" fillId="97" borderId="43"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94" fillId="23" borderId="7" applyNumberFormat="0" applyFont="0" applyAlignment="0" applyProtection="0"/>
    <xf numFmtId="0" fontId="66"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79"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79"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7" fillId="89" borderId="44" applyNumberFormat="0" applyAlignment="0" applyProtection="0"/>
    <xf numFmtId="0" fontId="147" fillId="89" borderId="44"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7" fillId="89" borderId="44"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7" fillId="89" borderId="44"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7" fillId="89" borderId="44"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79"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146" fillId="20" borderId="8"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0"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0"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0"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0"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0"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9" fontId="118" fillId="0" borderId="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11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8" fillId="0" borderId="0" applyFont="0" applyFill="0" applyBorder="0" applyAlignment="0" applyProtection="0"/>
    <xf numFmtId="9" fontId="118" fillId="0" borderId="0" applyFont="0" applyFill="0" applyBorder="0" applyAlignment="0" applyProtection="0"/>
    <xf numFmtId="9" fontId="9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95"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9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0" fontId="8" fillId="0" borderId="0" applyFont="0" applyBorder="0" applyAlignment="0" applyProtection="0"/>
    <xf numFmtId="10" fontId="8" fillId="0" borderId="0" applyFont="0" applyBorder="0" applyAlignment="0" applyProtection="0"/>
    <xf numFmtId="10" fontId="8" fillId="0" borderId="0" applyFont="0" applyBorder="0" applyAlignment="0" applyProtection="0"/>
    <xf numFmtId="10" fontId="8" fillId="0" borderId="0" applyFont="0" applyBorder="0" applyAlignment="0" applyProtection="0"/>
    <xf numFmtId="10" fontId="8" fillId="0" borderId="0" applyFont="0" applyBorder="0" applyAlignment="0" applyProtection="0"/>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15"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0" fontId="81" fillId="0" borderId="9">
      <alignment horizontal="center"/>
    </xf>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80" fillId="24" borderId="0" applyNumberFormat="0" applyFont="0" applyBorder="0" applyAlignment="0" applyProtection="0"/>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7" fillId="0" borderId="0" applyNumberFormat="0" applyFont="0" applyFill="0" applyBorder="0" applyAlignment="0" applyProtection="0"/>
    <xf numFmtId="0" fontId="97" fillId="0" borderId="33"/>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97" fillId="0" borderId="33"/>
    <xf numFmtId="0" fontId="97" fillId="0" borderId="33"/>
    <xf numFmtId="0" fontId="97" fillId="0" borderId="33"/>
    <xf numFmtId="0" fontId="7" fillId="0" borderId="0" applyNumberFormat="0" applyFont="0" applyFill="0" applyBorder="0" applyAlignment="0" applyProtection="0"/>
    <xf numFmtId="0" fontId="97" fillId="0" borderId="33"/>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97" fillId="0" borderId="33"/>
    <xf numFmtId="0" fontId="97" fillId="0" borderId="33"/>
    <xf numFmtId="0" fontId="97" fillId="0" borderId="33"/>
    <xf numFmtId="0" fontId="97" fillId="0" borderId="33"/>
    <xf numFmtId="0" fontId="7" fillId="0" borderId="0" applyNumberFormat="0" applyFont="0" applyFill="0" applyBorder="0" applyAlignment="0" applyProtection="0"/>
    <xf numFmtId="0" fontId="97" fillId="0" borderId="33"/>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97" fillId="0" borderId="33"/>
    <xf numFmtId="0" fontId="97" fillId="0" borderId="33"/>
    <xf numFmtId="0" fontId="97" fillId="0" borderId="33"/>
    <xf numFmtId="0" fontId="7" fillId="0" borderId="0" applyNumberFormat="0" applyFont="0" applyFill="0" applyBorder="0" applyAlignment="0" applyProtection="0"/>
    <xf numFmtId="0" fontId="97" fillId="0" borderId="33"/>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97" fillId="0" borderId="33"/>
    <xf numFmtId="0" fontId="97" fillId="0" borderId="33"/>
    <xf numFmtId="0" fontId="97" fillId="0" borderId="33"/>
    <xf numFmtId="0" fontId="7" fillId="0" borderId="0" applyNumberFormat="0" applyFont="0" applyFill="0" applyBorder="0" applyAlignment="0" applyProtection="0"/>
    <xf numFmtId="0" fontId="97" fillId="0" borderId="33"/>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97" fillId="0" borderId="33"/>
    <xf numFmtId="0" fontId="97" fillId="0" borderId="33"/>
    <xf numFmtId="0" fontId="97" fillId="0" borderId="33"/>
    <xf numFmtId="0" fontId="97" fillId="0" borderId="33"/>
    <xf numFmtId="0" fontId="7" fillId="0" borderId="0" applyNumberFormat="0" applyFont="0" applyFill="0" applyBorder="0" applyAlignment="0" applyProtection="0"/>
    <xf numFmtId="0" fontId="97" fillId="0" borderId="33"/>
    <xf numFmtId="0" fontId="97" fillId="0" borderId="33"/>
    <xf numFmtId="0" fontId="97" fillId="0" borderId="33"/>
    <xf numFmtId="0" fontId="97" fillId="0" borderId="33"/>
    <xf numFmtId="0" fontId="7" fillId="0" borderId="0" applyNumberFormat="0" applyFont="0" applyFill="0" applyBorder="0" applyAlignment="0" applyProtection="0"/>
    <xf numFmtId="0" fontId="97" fillId="0" borderId="33"/>
    <xf numFmtId="0" fontId="97" fillId="0" borderId="33"/>
    <xf numFmtId="0" fontId="97" fillId="0" borderId="33"/>
    <xf numFmtId="0" fontId="97" fillId="0" borderId="33"/>
    <xf numFmtId="0" fontId="7" fillId="0" borderId="0" applyNumberFormat="0" applyFont="0" applyFill="0" applyBorder="0" applyAlignment="0" applyProtection="0"/>
    <xf numFmtId="0" fontId="97" fillId="0" borderId="33"/>
    <xf numFmtId="0" fontId="97" fillId="0" borderId="33"/>
    <xf numFmtId="0" fontId="97" fillId="0" borderId="33"/>
    <xf numFmtId="0" fontId="97" fillId="0" borderId="33"/>
    <xf numFmtId="0" fontId="7" fillId="0" borderId="0" applyNumberFormat="0" applyFont="0" applyFill="0" applyBorder="0" applyAlignment="0" applyProtection="0"/>
    <xf numFmtId="0" fontId="7" fillId="0" borderId="0" applyNumberFormat="0" applyFont="0" applyFill="0" applyBorder="0" applyAlignment="0" applyProtection="0"/>
    <xf numFmtId="0" fontId="97" fillId="0" borderId="33"/>
    <xf numFmtId="0" fontId="97" fillId="0" borderId="33"/>
    <xf numFmtId="0" fontId="97" fillId="0" borderId="33"/>
    <xf numFmtId="0" fontId="7" fillId="0" borderId="0" applyNumberFormat="0" applyFont="0" applyFill="0" applyBorder="0" applyAlignment="0" applyProtection="0"/>
    <xf numFmtId="0" fontId="97" fillId="0" borderId="33"/>
    <xf numFmtId="0" fontId="97" fillId="0" borderId="33"/>
    <xf numFmtId="0" fontId="97" fillId="0" borderId="33"/>
    <xf numFmtId="0" fontId="97" fillId="0" borderId="33"/>
    <xf numFmtId="0" fontId="97" fillId="0" borderId="33"/>
    <xf numFmtId="0" fontId="7" fillId="0" borderId="0" applyNumberFormat="0" applyFont="0" applyFill="0" applyBorder="0" applyAlignment="0" applyProtection="0"/>
    <xf numFmtId="0" fontId="97" fillId="0" borderId="33"/>
    <xf numFmtId="0" fontId="97" fillId="0" borderId="33"/>
    <xf numFmtId="0" fontId="97" fillId="0" borderId="33"/>
    <xf numFmtId="0" fontId="97" fillId="0" borderId="33"/>
    <xf numFmtId="0" fontId="7" fillId="0" borderId="0" applyNumberFormat="0" applyFont="0" applyFill="0" applyBorder="0" applyAlignment="0" applyProtection="0"/>
    <xf numFmtId="0" fontId="97" fillId="0" borderId="33"/>
    <xf numFmtId="0" fontId="97" fillId="0" borderId="33"/>
    <xf numFmtId="0" fontId="97" fillId="0" borderId="33"/>
    <xf numFmtId="0" fontId="97" fillId="0" borderId="33"/>
    <xf numFmtId="0" fontId="7" fillId="0" borderId="0" applyNumberFormat="0" applyFont="0" applyFill="0" applyBorder="0" applyAlignment="0" applyProtection="0"/>
    <xf numFmtId="0" fontId="97" fillId="0" borderId="33"/>
    <xf numFmtId="0" fontId="97" fillId="0" borderId="33"/>
    <xf numFmtId="0" fontId="97" fillId="0" borderId="33"/>
    <xf numFmtId="0" fontId="97" fillId="0" borderId="33"/>
    <xf numFmtId="0" fontId="7" fillId="0" borderId="0" applyNumberFormat="0" applyFont="0" applyFill="0" applyBorder="0" applyAlignment="0" applyProtection="0"/>
    <xf numFmtId="0" fontId="97" fillId="0" borderId="33"/>
    <xf numFmtId="0" fontId="97" fillId="0" borderId="33"/>
    <xf numFmtId="0" fontId="97" fillId="0" borderId="33"/>
    <xf numFmtId="0" fontId="97" fillId="0" borderId="33"/>
    <xf numFmtId="0" fontId="7" fillId="0" borderId="0" applyNumberFormat="0" applyFont="0" applyFill="0" applyBorder="0" applyAlignment="0" applyProtection="0"/>
    <xf numFmtId="0" fontId="97" fillId="0" borderId="33"/>
    <xf numFmtId="0" fontId="97" fillId="0" borderId="33"/>
    <xf numFmtId="0" fontId="97" fillId="0" borderId="33"/>
    <xf numFmtId="0" fontId="97" fillId="0" borderId="33"/>
    <xf numFmtId="0" fontId="7" fillId="0" borderId="0" applyNumberFormat="0" applyFont="0" applyFill="0" applyBorder="0" applyAlignment="0" applyProtection="0"/>
    <xf numFmtId="0" fontId="97" fillId="0" borderId="33"/>
    <xf numFmtId="0" fontId="97" fillId="0" borderId="33"/>
    <xf numFmtId="0" fontId="97" fillId="0" borderId="33"/>
    <xf numFmtId="0" fontId="97" fillId="0" borderId="33"/>
    <xf numFmtId="0" fontId="7" fillId="0" borderId="0" applyNumberFormat="0" applyFont="0" applyFill="0" applyBorder="0" applyAlignment="0" applyProtection="0"/>
    <xf numFmtId="0" fontId="97" fillId="0" borderId="33"/>
    <xf numFmtId="0" fontId="97" fillId="0" borderId="33"/>
    <xf numFmtId="0" fontId="97" fillId="0" borderId="33"/>
    <xf numFmtId="0" fontId="97" fillId="0" borderId="33"/>
    <xf numFmtId="0" fontId="7" fillId="0" borderId="0" applyNumberFormat="0" applyFont="0" applyFill="0" applyBorder="0" applyAlignment="0" applyProtection="0"/>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7" fillId="0" borderId="0" applyNumberFormat="0" applyFont="0" applyFill="0" applyBorder="0" applyAlignment="0" applyProtection="0"/>
    <xf numFmtId="0" fontId="97" fillId="0" borderId="33"/>
    <xf numFmtId="0" fontId="97" fillId="0" borderId="33"/>
    <xf numFmtId="0" fontId="97" fillId="0" borderId="33"/>
    <xf numFmtId="0" fontId="97" fillId="0" borderId="33"/>
    <xf numFmtId="0" fontId="7" fillId="0" borderId="0" applyNumberFormat="0" applyFont="0" applyFill="0" applyBorder="0" applyAlignment="0" applyProtection="0"/>
    <xf numFmtId="0" fontId="97" fillId="0" borderId="33"/>
    <xf numFmtId="0" fontId="97" fillId="0" borderId="33"/>
    <xf numFmtId="0" fontId="97" fillId="0" borderId="33"/>
    <xf numFmtId="0" fontId="97" fillId="0" borderId="33"/>
    <xf numFmtId="0" fontId="7" fillId="0" borderId="0" applyNumberFormat="0" applyFont="0" applyFill="0" applyBorder="0" applyAlignment="0" applyProtection="0"/>
    <xf numFmtId="0" fontId="97" fillId="0" borderId="33"/>
    <xf numFmtId="0" fontId="97" fillId="0" borderId="33"/>
    <xf numFmtId="0" fontId="97" fillId="0" borderId="33"/>
    <xf numFmtId="0" fontId="97" fillId="0" borderId="33"/>
    <xf numFmtId="0" fontId="7" fillId="0" borderId="0" applyNumberFormat="0" applyFont="0" applyFill="0" applyBorder="0" applyAlignment="0" applyProtection="0"/>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7" fillId="0" borderId="0" applyNumberFormat="0" applyFont="0" applyFill="0" applyBorder="0" applyAlignment="0" applyProtection="0"/>
    <xf numFmtId="0" fontId="97" fillId="0" borderId="33"/>
    <xf numFmtId="0" fontId="97" fillId="0" borderId="33"/>
    <xf numFmtId="0" fontId="97" fillId="0" borderId="33"/>
    <xf numFmtId="0" fontId="97" fillId="0" borderId="33"/>
    <xf numFmtId="0" fontId="7" fillId="0" borderId="0" applyNumberFormat="0" applyFont="0" applyFill="0" applyBorder="0" applyAlignment="0" applyProtection="0"/>
    <xf numFmtId="0" fontId="97" fillId="0" borderId="33"/>
    <xf numFmtId="0" fontId="97" fillId="0" borderId="33"/>
    <xf numFmtId="0" fontId="97" fillId="0" borderId="33"/>
    <xf numFmtId="0" fontId="97" fillId="0" borderId="33"/>
    <xf numFmtId="0" fontId="7" fillId="0" borderId="0" applyNumberFormat="0" applyFont="0" applyFill="0" applyBorder="0" applyAlignment="0" applyProtection="0"/>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97" fillId="0" borderId="33"/>
    <xf numFmtId="0" fontId="8" fillId="0" borderId="0" applyNumberFormat="0" applyFill="0" applyBorder="0" applyAlignment="0" applyProtection="0"/>
    <xf numFmtId="4" fontId="95" fillId="25" borderId="8" applyNumberFormat="0" applyProtection="0">
      <alignment vertical="center"/>
    </xf>
    <xf numFmtId="4" fontId="95" fillId="25" borderId="8" applyNumberFormat="0" applyProtection="0">
      <alignment vertical="center"/>
    </xf>
    <xf numFmtId="4" fontId="95" fillId="25" borderId="8" applyNumberFormat="0" applyProtection="0">
      <alignment vertical="center"/>
    </xf>
    <xf numFmtId="4" fontId="95" fillId="25" borderId="8" applyNumberFormat="0" applyProtection="0">
      <alignment vertical="center"/>
    </xf>
    <xf numFmtId="4" fontId="95" fillId="25" borderId="8" applyNumberFormat="0" applyProtection="0">
      <alignment vertical="center"/>
    </xf>
    <xf numFmtId="4" fontId="95" fillId="25" borderId="8" applyNumberFormat="0" applyProtection="0">
      <alignment vertical="center"/>
    </xf>
    <xf numFmtId="4" fontId="95" fillId="25" borderId="8" applyNumberFormat="0" applyProtection="0">
      <alignment vertical="center"/>
    </xf>
    <xf numFmtId="4" fontId="95" fillId="25" borderId="8" applyNumberFormat="0" applyProtection="0">
      <alignment vertical="center"/>
    </xf>
    <xf numFmtId="4" fontId="100" fillId="22" borderId="35" applyNumberFormat="0" applyProtection="0">
      <alignment vertical="center"/>
    </xf>
    <xf numFmtId="4" fontId="100" fillId="22" borderId="35" applyNumberFormat="0" applyProtection="0">
      <alignment vertical="center"/>
    </xf>
    <xf numFmtId="4" fontId="100" fillId="22" borderId="35" applyNumberFormat="0" applyProtection="0">
      <alignment vertical="center"/>
    </xf>
    <xf numFmtId="4" fontId="95" fillId="25" borderId="8" applyNumberFormat="0" applyProtection="0">
      <alignment vertical="center"/>
    </xf>
    <xf numFmtId="4" fontId="95" fillId="25" borderId="8" applyNumberFormat="0" applyProtection="0">
      <alignment vertical="center"/>
    </xf>
    <xf numFmtId="4" fontId="95" fillId="25" borderId="8" applyNumberFormat="0" applyProtection="0">
      <alignment vertical="center"/>
    </xf>
    <xf numFmtId="4" fontId="95" fillId="25" borderId="8" applyNumberFormat="0" applyProtection="0">
      <alignment vertical="center"/>
    </xf>
    <xf numFmtId="4" fontId="100" fillId="22" borderId="35" applyNumberFormat="0" applyProtection="0">
      <alignment vertical="center"/>
    </xf>
    <xf numFmtId="4" fontId="100" fillId="22" borderId="35" applyNumberFormat="0" applyProtection="0">
      <alignment vertical="center"/>
    </xf>
    <xf numFmtId="4" fontId="100" fillId="22" borderId="35" applyNumberFormat="0" applyProtection="0">
      <alignment vertical="center"/>
    </xf>
    <xf numFmtId="4" fontId="95" fillId="25" borderId="8" applyNumberFormat="0" applyProtection="0">
      <alignment vertical="center"/>
    </xf>
    <xf numFmtId="4" fontId="95" fillId="25" borderId="8" applyNumberFormat="0" applyProtection="0">
      <alignment vertical="center"/>
    </xf>
    <xf numFmtId="4" fontId="95" fillId="25" borderId="8" applyNumberFormat="0" applyProtection="0">
      <alignment vertical="center"/>
    </xf>
    <xf numFmtId="4" fontId="95" fillId="25" borderId="8" applyNumberFormat="0" applyProtection="0">
      <alignment vertical="center"/>
    </xf>
    <xf numFmtId="4" fontId="95" fillId="25" borderId="8" applyNumberFormat="0" applyProtection="0">
      <alignment vertical="center"/>
    </xf>
    <xf numFmtId="4" fontId="95" fillId="25" borderId="8" applyNumberFormat="0" applyProtection="0">
      <alignment vertical="center"/>
    </xf>
    <xf numFmtId="4" fontId="99" fillId="25" borderId="8" applyNumberFormat="0" applyProtection="0">
      <alignment vertical="center"/>
    </xf>
    <xf numFmtId="4" fontId="99" fillId="25" borderId="8" applyNumberFormat="0" applyProtection="0">
      <alignment vertical="center"/>
    </xf>
    <xf numFmtId="4" fontId="99" fillId="25" borderId="8" applyNumberFormat="0" applyProtection="0">
      <alignment vertical="center"/>
    </xf>
    <xf numFmtId="4" fontId="99" fillId="25" borderId="8" applyNumberFormat="0" applyProtection="0">
      <alignment vertical="center"/>
    </xf>
    <xf numFmtId="4" fontId="99" fillId="25" borderId="8" applyNumberFormat="0" applyProtection="0">
      <alignment vertical="center"/>
    </xf>
    <xf numFmtId="4" fontId="99" fillId="25" borderId="8" applyNumberFormat="0" applyProtection="0">
      <alignment vertical="center"/>
    </xf>
    <xf numFmtId="4" fontId="99" fillId="25" borderId="8" applyNumberFormat="0" applyProtection="0">
      <alignment vertical="center"/>
    </xf>
    <xf numFmtId="4" fontId="99" fillId="25" borderId="8" applyNumberFormat="0" applyProtection="0">
      <alignment vertical="center"/>
    </xf>
    <xf numFmtId="4" fontId="148" fillId="25" borderId="35" applyNumberFormat="0" applyProtection="0">
      <alignment vertical="center"/>
    </xf>
    <xf numFmtId="4" fontId="148" fillId="25" borderId="35" applyNumberFormat="0" applyProtection="0">
      <alignment vertical="center"/>
    </xf>
    <xf numFmtId="4" fontId="148" fillId="25" borderId="35" applyNumberFormat="0" applyProtection="0">
      <alignment vertical="center"/>
    </xf>
    <xf numFmtId="4" fontId="99" fillId="25" borderId="8" applyNumberFormat="0" applyProtection="0">
      <alignment vertical="center"/>
    </xf>
    <xf numFmtId="4" fontId="99" fillId="25" borderId="8" applyNumberFormat="0" applyProtection="0">
      <alignment vertical="center"/>
    </xf>
    <xf numFmtId="4" fontId="99" fillId="25" borderId="8" applyNumberFormat="0" applyProtection="0">
      <alignment vertical="center"/>
    </xf>
    <xf numFmtId="4" fontId="99" fillId="25" borderId="8" applyNumberFormat="0" applyProtection="0">
      <alignment vertical="center"/>
    </xf>
    <xf numFmtId="4" fontId="148" fillId="25" borderId="35" applyNumberFormat="0" applyProtection="0">
      <alignment vertical="center"/>
    </xf>
    <xf numFmtId="4" fontId="148" fillId="25" borderId="35" applyNumberFormat="0" applyProtection="0">
      <alignment vertical="center"/>
    </xf>
    <xf numFmtId="4" fontId="148" fillId="25" borderId="35" applyNumberFormat="0" applyProtection="0">
      <alignment vertical="center"/>
    </xf>
    <xf numFmtId="4" fontId="99" fillId="25" borderId="8" applyNumberFormat="0" applyProtection="0">
      <alignment vertical="center"/>
    </xf>
    <xf numFmtId="4" fontId="99" fillId="25" borderId="8" applyNumberFormat="0" applyProtection="0">
      <alignment vertical="center"/>
    </xf>
    <xf numFmtId="4" fontId="99" fillId="25" borderId="8" applyNumberFormat="0" applyProtection="0">
      <alignment vertical="center"/>
    </xf>
    <xf numFmtId="4" fontId="99" fillId="25" borderId="8" applyNumberFormat="0" applyProtection="0">
      <alignment vertical="center"/>
    </xf>
    <xf numFmtId="4" fontId="99" fillId="25" borderId="8" applyNumberFormat="0" applyProtection="0">
      <alignment vertical="center"/>
    </xf>
    <xf numFmtId="4" fontId="99" fillId="25" borderId="8" applyNumberFormat="0" applyProtection="0">
      <alignment vertical="center"/>
    </xf>
    <xf numFmtId="4" fontId="95" fillId="25" borderId="8"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100" fillId="25" borderId="35" applyNumberFormat="0" applyProtection="0">
      <alignment horizontal="left" vertical="center" indent="1"/>
    </xf>
    <xf numFmtId="4" fontId="100" fillId="25" borderId="35" applyNumberFormat="0" applyProtection="0">
      <alignment horizontal="left" vertical="center" indent="1"/>
    </xf>
    <xf numFmtId="4" fontId="100" fillId="25" borderId="35"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100" fillId="25" borderId="35" applyNumberFormat="0" applyProtection="0">
      <alignment horizontal="left" vertical="center" indent="1"/>
    </xf>
    <xf numFmtId="4" fontId="100" fillId="25" borderId="35" applyNumberFormat="0" applyProtection="0">
      <alignment horizontal="left" vertical="center" indent="1"/>
    </xf>
    <xf numFmtId="4" fontId="100" fillId="25" borderId="35"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0" fontId="100" fillId="25" borderId="35" applyNumberFormat="0" applyProtection="0">
      <alignment horizontal="left" vertical="top" indent="1"/>
    </xf>
    <xf numFmtId="0" fontId="100" fillId="25" borderId="35" applyNumberFormat="0" applyProtection="0">
      <alignment horizontal="left" vertical="top" indent="1"/>
    </xf>
    <xf numFmtId="0" fontId="100" fillId="25" borderId="35" applyNumberFormat="0" applyProtection="0">
      <alignment horizontal="left" vertical="top"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0" fontId="100" fillId="25" borderId="35" applyNumberFormat="0" applyProtection="0">
      <alignment horizontal="left" vertical="top" indent="1"/>
    </xf>
    <xf numFmtId="0" fontId="100" fillId="25" borderId="35" applyNumberFormat="0" applyProtection="0">
      <alignment horizontal="left" vertical="top" indent="1"/>
    </xf>
    <xf numFmtId="0" fontId="100" fillId="25" borderId="35" applyNumberFormat="0" applyProtection="0">
      <alignment horizontal="left" vertical="top"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95" fillId="25" borderId="8" applyNumberFormat="0" applyProtection="0">
      <alignment horizontal="left" vertical="center" indent="1"/>
    </xf>
    <xf numFmtId="4" fontId="100" fillId="98" borderId="0"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4" fontId="100" fillId="98" borderId="0"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4" fontId="95" fillId="31" borderId="8" applyNumberFormat="0" applyProtection="0">
      <alignment horizontal="right" vertical="center"/>
    </xf>
    <xf numFmtId="4" fontId="95" fillId="31" borderId="8" applyNumberFormat="0" applyProtection="0">
      <alignment horizontal="right" vertical="center"/>
    </xf>
    <xf numFmtId="4" fontId="95" fillId="31" borderId="8" applyNumberFormat="0" applyProtection="0">
      <alignment horizontal="right" vertical="center"/>
    </xf>
    <xf numFmtId="4" fontId="95" fillId="31" borderId="8" applyNumberFormat="0" applyProtection="0">
      <alignment horizontal="right" vertical="center"/>
    </xf>
    <xf numFmtId="4" fontId="95" fillId="31" borderId="8" applyNumberFormat="0" applyProtection="0">
      <alignment horizontal="right" vertical="center"/>
    </xf>
    <xf numFmtId="4" fontId="95" fillId="31" borderId="8" applyNumberFormat="0" applyProtection="0">
      <alignment horizontal="right" vertical="center"/>
    </xf>
    <xf numFmtId="4" fontId="95" fillId="31" borderId="8" applyNumberFormat="0" applyProtection="0">
      <alignment horizontal="right" vertical="center"/>
    </xf>
    <xf numFmtId="4" fontId="95" fillId="31" borderId="8" applyNumberFormat="0" applyProtection="0">
      <alignment horizontal="right" vertical="center"/>
    </xf>
    <xf numFmtId="4" fontId="95" fillId="3" borderId="35" applyNumberFormat="0" applyProtection="0">
      <alignment horizontal="right" vertical="center"/>
    </xf>
    <xf numFmtId="4" fontId="95" fillId="3" borderId="35" applyNumberFormat="0" applyProtection="0">
      <alignment horizontal="right" vertical="center"/>
    </xf>
    <xf numFmtId="4" fontId="95" fillId="3" borderId="35" applyNumberFormat="0" applyProtection="0">
      <alignment horizontal="right" vertical="center"/>
    </xf>
    <xf numFmtId="4" fontId="95" fillId="31" borderId="8" applyNumberFormat="0" applyProtection="0">
      <alignment horizontal="right" vertical="center"/>
    </xf>
    <xf numFmtId="4" fontId="95" fillId="31" borderId="8" applyNumberFormat="0" applyProtection="0">
      <alignment horizontal="right" vertical="center"/>
    </xf>
    <xf numFmtId="4" fontId="95" fillId="31" borderId="8" applyNumberFormat="0" applyProtection="0">
      <alignment horizontal="right" vertical="center"/>
    </xf>
    <xf numFmtId="4" fontId="95" fillId="31" borderId="8" applyNumberFormat="0" applyProtection="0">
      <alignment horizontal="right" vertical="center"/>
    </xf>
    <xf numFmtId="4" fontId="95" fillId="3" borderId="35" applyNumberFormat="0" applyProtection="0">
      <alignment horizontal="right" vertical="center"/>
    </xf>
    <xf numFmtId="4" fontId="95" fillId="3" borderId="35" applyNumberFormat="0" applyProtection="0">
      <alignment horizontal="right" vertical="center"/>
    </xf>
    <xf numFmtId="4" fontId="95" fillId="3" borderId="35" applyNumberFormat="0" applyProtection="0">
      <alignment horizontal="right" vertical="center"/>
    </xf>
    <xf numFmtId="4" fontId="95" fillId="31" borderId="8" applyNumberFormat="0" applyProtection="0">
      <alignment horizontal="right" vertical="center"/>
    </xf>
    <xf numFmtId="4" fontId="95" fillId="31" borderId="8" applyNumberFormat="0" applyProtection="0">
      <alignment horizontal="right" vertical="center"/>
    </xf>
    <xf numFmtId="4" fontId="95" fillId="31" borderId="8" applyNumberFormat="0" applyProtection="0">
      <alignment horizontal="right" vertical="center"/>
    </xf>
    <xf numFmtId="4" fontId="95" fillId="31" borderId="8" applyNumberFormat="0" applyProtection="0">
      <alignment horizontal="right" vertical="center"/>
    </xf>
    <xf numFmtId="4" fontId="95" fillId="31" borderId="8" applyNumberFormat="0" applyProtection="0">
      <alignment horizontal="right" vertical="center"/>
    </xf>
    <xf numFmtId="4" fontId="95" fillId="31" borderId="8" applyNumberFormat="0" applyProtection="0">
      <alignment horizontal="right" vertical="center"/>
    </xf>
    <xf numFmtId="4" fontId="95" fillId="32" borderId="8" applyNumberFormat="0" applyProtection="0">
      <alignment horizontal="right" vertical="center"/>
    </xf>
    <xf numFmtId="4" fontId="95" fillId="32" borderId="8" applyNumberFormat="0" applyProtection="0">
      <alignment horizontal="right" vertical="center"/>
    </xf>
    <xf numFmtId="4" fontId="95" fillId="32" borderId="8" applyNumberFormat="0" applyProtection="0">
      <alignment horizontal="right" vertical="center"/>
    </xf>
    <xf numFmtId="4" fontId="95" fillId="32" borderId="8" applyNumberFormat="0" applyProtection="0">
      <alignment horizontal="right" vertical="center"/>
    </xf>
    <xf numFmtId="4" fontId="95" fillId="32" borderId="8" applyNumberFormat="0" applyProtection="0">
      <alignment horizontal="right" vertical="center"/>
    </xf>
    <xf numFmtId="4" fontId="95" fillId="32" borderId="8" applyNumberFormat="0" applyProtection="0">
      <alignment horizontal="right" vertical="center"/>
    </xf>
    <xf numFmtId="4" fontId="95" fillId="32" borderId="8" applyNumberFormat="0" applyProtection="0">
      <alignment horizontal="right" vertical="center"/>
    </xf>
    <xf numFmtId="4" fontId="95" fillId="32" borderId="8" applyNumberFormat="0" applyProtection="0">
      <alignment horizontal="right" vertical="center"/>
    </xf>
    <xf numFmtId="4" fontId="95" fillId="9" borderId="35" applyNumberFormat="0" applyProtection="0">
      <alignment horizontal="right" vertical="center"/>
    </xf>
    <xf numFmtId="4" fontId="95" fillId="9" borderId="35" applyNumberFormat="0" applyProtection="0">
      <alignment horizontal="right" vertical="center"/>
    </xf>
    <xf numFmtId="4" fontId="95" fillId="9" borderId="35" applyNumberFormat="0" applyProtection="0">
      <alignment horizontal="right" vertical="center"/>
    </xf>
    <xf numFmtId="4" fontId="95" fillId="32" borderId="8" applyNumberFormat="0" applyProtection="0">
      <alignment horizontal="right" vertical="center"/>
    </xf>
    <xf numFmtId="4" fontId="95" fillId="32" borderId="8" applyNumberFormat="0" applyProtection="0">
      <alignment horizontal="right" vertical="center"/>
    </xf>
    <xf numFmtId="4" fontId="95" fillId="32" borderId="8" applyNumberFormat="0" applyProtection="0">
      <alignment horizontal="right" vertical="center"/>
    </xf>
    <xf numFmtId="4" fontId="95" fillId="32" borderId="8" applyNumberFormat="0" applyProtection="0">
      <alignment horizontal="right" vertical="center"/>
    </xf>
    <xf numFmtId="4" fontId="95" fillId="9" borderId="35" applyNumberFormat="0" applyProtection="0">
      <alignment horizontal="right" vertical="center"/>
    </xf>
    <xf numFmtId="4" fontId="95" fillId="9" borderId="35" applyNumberFormat="0" applyProtection="0">
      <alignment horizontal="right" vertical="center"/>
    </xf>
    <xf numFmtId="4" fontId="95" fillId="9" borderId="35" applyNumberFormat="0" applyProtection="0">
      <alignment horizontal="right" vertical="center"/>
    </xf>
    <xf numFmtId="4" fontId="95" fillId="32" borderId="8" applyNumberFormat="0" applyProtection="0">
      <alignment horizontal="right" vertical="center"/>
    </xf>
    <xf numFmtId="4" fontId="95" fillId="32" borderId="8" applyNumberFormat="0" applyProtection="0">
      <alignment horizontal="right" vertical="center"/>
    </xf>
    <xf numFmtId="4" fontId="95" fillId="32" borderId="8" applyNumberFormat="0" applyProtection="0">
      <alignment horizontal="right" vertical="center"/>
    </xf>
    <xf numFmtId="4" fontId="95" fillId="32" borderId="8" applyNumberFormat="0" applyProtection="0">
      <alignment horizontal="right" vertical="center"/>
    </xf>
    <xf numFmtId="4" fontId="95" fillId="32" borderId="8" applyNumberFormat="0" applyProtection="0">
      <alignment horizontal="right" vertical="center"/>
    </xf>
    <xf numFmtId="4" fontId="95" fillId="32" borderId="8" applyNumberFormat="0" applyProtection="0">
      <alignment horizontal="right" vertical="center"/>
    </xf>
    <xf numFmtId="4" fontId="95" fillId="33" borderId="8" applyNumberFormat="0" applyProtection="0">
      <alignment horizontal="right" vertical="center"/>
    </xf>
    <xf numFmtId="4" fontId="95" fillId="33" borderId="8" applyNumberFormat="0" applyProtection="0">
      <alignment horizontal="right" vertical="center"/>
    </xf>
    <xf numFmtId="4" fontId="95" fillId="33" borderId="8" applyNumberFormat="0" applyProtection="0">
      <alignment horizontal="right" vertical="center"/>
    </xf>
    <xf numFmtId="4" fontId="95" fillId="33" borderId="8" applyNumberFormat="0" applyProtection="0">
      <alignment horizontal="right" vertical="center"/>
    </xf>
    <xf numFmtId="4" fontId="95" fillId="33" borderId="8" applyNumberFormat="0" applyProtection="0">
      <alignment horizontal="right" vertical="center"/>
    </xf>
    <xf numFmtId="4" fontId="95" fillId="33" borderId="8" applyNumberFormat="0" applyProtection="0">
      <alignment horizontal="right" vertical="center"/>
    </xf>
    <xf numFmtId="4" fontId="95" fillId="33" borderId="8" applyNumberFormat="0" applyProtection="0">
      <alignment horizontal="right" vertical="center"/>
    </xf>
    <xf numFmtId="4" fontId="95" fillId="33" borderId="8" applyNumberFormat="0" applyProtection="0">
      <alignment horizontal="right" vertical="center"/>
    </xf>
    <xf numFmtId="4" fontId="95" fillId="17" borderId="35" applyNumberFormat="0" applyProtection="0">
      <alignment horizontal="right" vertical="center"/>
    </xf>
    <xf numFmtId="4" fontId="95" fillId="17" borderId="35" applyNumberFormat="0" applyProtection="0">
      <alignment horizontal="right" vertical="center"/>
    </xf>
    <xf numFmtId="4" fontId="95" fillId="17" borderId="35" applyNumberFormat="0" applyProtection="0">
      <alignment horizontal="right" vertical="center"/>
    </xf>
    <xf numFmtId="4" fontId="95" fillId="33" borderId="8" applyNumberFormat="0" applyProtection="0">
      <alignment horizontal="right" vertical="center"/>
    </xf>
    <xf numFmtId="4" fontId="95" fillId="33" borderId="8" applyNumberFormat="0" applyProtection="0">
      <alignment horizontal="right" vertical="center"/>
    </xf>
    <xf numFmtId="4" fontId="95" fillId="33" borderId="8" applyNumberFormat="0" applyProtection="0">
      <alignment horizontal="right" vertical="center"/>
    </xf>
    <xf numFmtId="4" fontId="95" fillId="33" borderId="8" applyNumberFormat="0" applyProtection="0">
      <alignment horizontal="right" vertical="center"/>
    </xf>
    <xf numFmtId="4" fontId="95" fillId="17" borderId="35" applyNumberFormat="0" applyProtection="0">
      <alignment horizontal="right" vertical="center"/>
    </xf>
    <xf numFmtId="4" fontId="95" fillId="17" borderId="35" applyNumberFormat="0" applyProtection="0">
      <alignment horizontal="right" vertical="center"/>
    </xf>
    <xf numFmtId="4" fontId="95" fillId="17" borderId="35" applyNumberFormat="0" applyProtection="0">
      <alignment horizontal="right" vertical="center"/>
    </xf>
    <xf numFmtId="4" fontId="95" fillId="33" borderId="8" applyNumberFormat="0" applyProtection="0">
      <alignment horizontal="right" vertical="center"/>
    </xf>
    <xf numFmtId="4" fontId="95" fillId="33" borderId="8" applyNumberFormat="0" applyProtection="0">
      <alignment horizontal="right" vertical="center"/>
    </xf>
    <xf numFmtId="4" fontId="95" fillId="33" borderId="8" applyNumberFormat="0" applyProtection="0">
      <alignment horizontal="right" vertical="center"/>
    </xf>
    <xf numFmtId="4" fontId="95" fillId="33" borderId="8" applyNumberFormat="0" applyProtection="0">
      <alignment horizontal="right" vertical="center"/>
    </xf>
    <xf numFmtId="4" fontId="95" fillId="33" borderId="8" applyNumberFormat="0" applyProtection="0">
      <alignment horizontal="right" vertical="center"/>
    </xf>
    <xf numFmtId="4" fontId="95" fillId="33" borderId="8" applyNumberFormat="0" applyProtection="0">
      <alignment horizontal="right" vertical="center"/>
    </xf>
    <xf numFmtId="4" fontId="95" fillId="34" borderId="8" applyNumberFormat="0" applyProtection="0">
      <alignment horizontal="right" vertical="center"/>
    </xf>
    <xf numFmtId="4" fontId="95" fillId="34" borderId="8" applyNumberFormat="0" applyProtection="0">
      <alignment horizontal="right" vertical="center"/>
    </xf>
    <xf numFmtId="4" fontId="95" fillId="34" borderId="8" applyNumberFormat="0" applyProtection="0">
      <alignment horizontal="right" vertical="center"/>
    </xf>
    <xf numFmtId="4" fontId="95" fillId="34" borderId="8" applyNumberFormat="0" applyProtection="0">
      <alignment horizontal="right" vertical="center"/>
    </xf>
    <xf numFmtId="4" fontId="95" fillId="34" borderId="8" applyNumberFormat="0" applyProtection="0">
      <alignment horizontal="right" vertical="center"/>
    </xf>
    <xf numFmtId="4" fontId="95" fillId="34" borderId="8" applyNumberFormat="0" applyProtection="0">
      <alignment horizontal="right" vertical="center"/>
    </xf>
    <xf numFmtId="4" fontId="95" fillId="34" borderId="8" applyNumberFormat="0" applyProtection="0">
      <alignment horizontal="right" vertical="center"/>
    </xf>
    <xf numFmtId="4" fontId="95" fillId="34" borderId="8" applyNumberFormat="0" applyProtection="0">
      <alignment horizontal="right" vertical="center"/>
    </xf>
    <xf numFmtId="4" fontId="95" fillId="11" borderId="35" applyNumberFormat="0" applyProtection="0">
      <alignment horizontal="right" vertical="center"/>
    </xf>
    <xf numFmtId="4" fontId="95" fillId="11" borderId="35" applyNumberFormat="0" applyProtection="0">
      <alignment horizontal="right" vertical="center"/>
    </xf>
    <xf numFmtId="4" fontId="95" fillId="11" borderId="35" applyNumberFormat="0" applyProtection="0">
      <alignment horizontal="right" vertical="center"/>
    </xf>
    <xf numFmtId="4" fontId="95" fillId="34" borderId="8" applyNumberFormat="0" applyProtection="0">
      <alignment horizontal="right" vertical="center"/>
    </xf>
    <xf numFmtId="4" fontId="95" fillId="34" borderId="8" applyNumberFormat="0" applyProtection="0">
      <alignment horizontal="right" vertical="center"/>
    </xf>
    <xf numFmtId="4" fontId="95" fillId="34" borderId="8" applyNumberFormat="0" applyProtection="0">
      <alignment horizontal="right" vertical="center"/>
    </xf>
    <xf numFmtId="4" fontId="95" fillId="34" borderId="8" applyNumberFormat="0" applyProtection="0">
      <alignment horizontal="right" vertical="center"/>
    </xf>
    <xf numFmtId="4" fontId="95" fillId="11" borderId="35" applyNumberFormat="0" applyProtection="0">
      <alignment horizontal="right" vertical="center"/>
    </xf>
    <xf numFmtId="4" fontId="95" fillId="11" borderId="35" applyNumberFormat="0" applyProtection="0">
      <alignment horizontal="right" vertical="center"/>
    </xf>
    <xf numFmtId="4" fontId="95" fillId="11" borderId="35" applyNumberFormat="0" applyProtection="0">
      <alignment horizontal="right" vertical="center"/>
    </xf>
    <xf numFmtId="4" fontId="95" fillId="34" borderId="8" applyNumberFormat="0" applyProtection="0">
      <alignment horizontal="right" vertical="center"/>
    </xf>
    <xf numFmtId="4" fontId="95" fillId="34" borderId="8" applyNumberFormat="0" applyProtection="0">
      <alignment horizontal="right" vertical="center"/>
    </xf>
    <xf numFmtId="4" fontId="95" fillId="34" borderId="8" applyNumberFormat="0" applyProtection="0">
      <alignment horizontal="right" vertical="center"/>
    </xf>
    <xf numFmtId="4" fontId="95" fillId="34" borderId="8" applyNumberFormat="0" applyProtection="0">
      <alignment horizontal="right" vertical="center"/>
    </xf>
    <xf numFmtId="4" fontId="95" fillId="34" borderId="8" applyNumberFormat="0" applyProtection="0">
      <alignment horizontal="right" vertical="center"/>
    </xf>
    <xf numFmtId="4" fontId="95" fillId="34" borderId="8" applyNumberFormat="0" applyProtection="0">
      <alignment horizontal="right" vertical="center"/>
    </xf>
    <xf numFmtId="4" fontId="95" fillId="35" borderId="8" applyNumberFormat="0" applyProtection="0">
      <alignment horizontal="right" vertical="center"/>
    </xf>
    <xf numFmtId="4" fontId="95" fillId="35" borderId="8" applyNumberFormat="0" applyProtection="0">
      <alignment horizontal="right" vertical="center"/>
    </xf>
    <xf numFmtId="4" fontId="95" fillId="35" borderId="8" applyNumberFormat="0" applyProtection="0">
      <alignment horizontal="right" vertical="center"/>
    </xf>
    <xf numFmtId="4" fontId="95" fillId="35" borderId="8" applyNumberFormat="0" applyProtection="0">
      <alignment horizontal="right" vertical="center"/>
    </xf>
    <xf numFmtId="4" fontId="95" fillId="35" borderId="8" applyNumberFormat="0" applyProtection="0">
      <alignment horizontal="right" vertical="center"/>
    </xf>
    <xf numFmtId="4" fontId="95" fillId="35" borderId="8" applyNumberFormat="0" applyProtection="0">
      <alignment horizontal="right" vertical="center"/>
    </xf>
    <xf numFmtId="4" fontId="95" fillId="35" borderId="8" applyNumberFormat="0" applyProtection="0">
      <alignment horizontal="right" vertical="center"/>
    </xf>
    <xf numFmtId="4" fontId="95" fillId="35" borderId="8" applyNumberFormat="0" applyProtection="0">
      <alignment horizontal="right" vertical="center"/>
    </xf>
    <xf numFmtId="4" fontId="95" fillId="15" borderId="35" applyNumberFormat="0" applyProtection="0">
      <alignment horizontal="right" vertical="center"/>
    </xf>
    <xf numFmtId="4" fontId="95" fillId="15" borderId="35" applyNumberFormat="0" applyProtection="0">
      <alignment horizontal="right" vertical="center"/>
    </xf>
    <xf numFmtId="4" fontId="95" fillId="15" borderId="35" applyNumberFormat="0" applyProtection="0">
      <alignment horizontal="right" vertical="center"/>
    </xf>
    <xf numFmtId="4" fontId="95" fillId="35" borderId="8" applyNumberFormat="0" applyProtection="0">
      <alignment horizontal="right" vertical="center"/>
    </xf>
    <xf numFmtId="4" fontId="95" fillId="35" borderId="8" applyNumberFormat="0" applyProtection="0">
      <alignment horizontal="right" vertical="center"/>
    </xf>
    <xf numFmtId="4" fontId="95" fillId="35" borderId="8" applyNumberFormat="0" applyProtection="0">
      <alignment horizontal="right" vertical="center"/>
    </xf>
    <xf numFmtId="4" fontId="95" fillId="35" borderId="8" applyNumberFormat="0" applyProtection="0">
      <alignment horizontal="right" vertical="center"/>
    </xf>
    <xf numFmtId="4" fontId="95" fillId="15" borderId="35" applyNumberFormat="0" applyProtection="0">
      <alignment horizontal="right" vertical="center"/>
    </xf>
    <xf numFmtId="4" fontId="95" fillId="15" borderId="35" applyNumberFormat="0" applyProtection="0">
      <alignment horizontal="right" vertical="center"/>
    </xf>
    <xf numFmtId="4" fontId="95" fillId="15" borderId="35" applyNumberFormat="0" applyProtection="0">
      <alignment horizontal="right" vertical="center"/>
    </xf>
    <xf numFmtId="4" fontId="95" fillId="35" borderId="8" applyNumberFormat="0" applyProtection="0">
      <alignment horizontal="right" vertical="center"/>
    </xf>
    <xf numFmtId="4" fontId="95" fillId="35" borderId="8" applyNumberFormat="0" applyProtection="0">
      <alignment horizontal="right" vertical="center"/>
    </xf>
    <xf numFmtId="4" fontId="95" fillId="35" borderId="8" applyNumberFormat="0" applyProtection="0">
      <alignment horizontal="right" vertical="center"/>
    </xf>
    <xf numFmtId="4" fontId="95" fillId="35" borderId="8" applyNumberFormat="0" applyProtection="0">
      <alignment horizontal="right" vertical="center"/>
    </xf>
    <xf numFmtId="4" fontId="95" fillId="35" borderId="8" applyNumberFormat="0" applyProtection="0">
      <alignment horizontal="right" vertical="center"/>
    </xf>
    <xf numFmtId="4" fontId="95" fillId="35" borderId="8" applyNumberFormat="0" applyProtection="0">
      <alignment horizontal="right" vertical="center"/>
    </xf>
    <xf numFmtId="4" fontId="95" fillId="36" borderId="8" applyNumberFormat="0" applyProtection="0">
      <alignment horizontal="right" vertical="center"/>
    </xf>
    <xf numFmtId="4" fontId="95" fillId="36" borderId="8" applyNumberFormat="0" applyProtection="0">
      <alignment horizontal="right" vertical="center"/>
    </xf>
    <xf numFmtId="4" fontId="95" fillId="36" borderId="8" applyNumberFormat="0" applyProtection="0">
      <alignment horizontal="right" vertical="center"/>
    </xf>
    <xf numFmtId="4" fontId="95" fillId="36" borderId="8" applyNumberFormat="0" applyProtection="0">
      <alignment horizontal="right" vertical="center"/>
    </xf>
    <xf numFmtId="4" fontId="95" fillId="36" borderId="8" applyNumberFormat="0" applyProtection="0">
      <alignment horizontal="right" vertical="center"/>
    </xf>
    <xf numFmtId="4" fontId="95" fillId="36" borderId="8" applyNumberFormat="0" applyProtection="0">
      <alignment horizontal="right" vertical="center"/>
    </xf>
    <xf numFmtId="4" fontId="95" fillId="36" borderId="8" applyNumberFormat="0" applyProtection="0">
      <alignment horizontal="right" vertical="center"/>
    </xf>
    <xf numFmtId="4" fontId="95" fillId="36" borderId="8" applyNumberFormat="0" applyProtection="0">
      <alignment horizontal="right" vertical="center"/>
    </xf>
    <xf numFmtId="4" fontId="95" fillId="19" borderId="35" applyNumberFormat="0" applyProtection="0">
      <alignment horizontal="right" vertical="center"/>
    </xf>
    <xf numFmtId="4" fontId="95" fillId="19" borderId="35" applyNumberFormat="0" applyProtection="0">
      <alignment horizontal="right" vertical="center"/>
    </xf>
    <xf numFmtId="4" fontId="95" fillId="19" borderId="35" applyNumberFormat="0" applyProtection="0">
      <alignment horizontal="right" vertical="center"/>
    </xf>
    <xf numFmtId="4" fontId="95" fillId="36" borderId="8" applyNumberFormat="0" applyProtection="0">
      <alignment horizontal="right" vertical="center"/>
    </xf>
    <xf numFmtId="4" fontId="95" fillId="36" borderId="8" applyNumberFormat="0" applyProtection="0">
      <alignment horizontal="right" vertical="center"/>
    </xf>
    <xf numFmtId="4" fontId="95" fillId="36" borderId="8" applyNumberFormat="0" applyProtection="0">
      <alignment horizontal="right" vertical="center"/>
    </xf>
    <xf numFmtId="4" fontId="95" fillId="36" borderId="8" applyNumberFormat="0" applyProtection="0">
      <alignment horizontal="right" vertical="center"/>
    </xf>
    <xf numFmtId="4" fontId="95" fillId="19" borderId="35" applyNumberFormat="0" applyProtection="0">
      <alignment horizontal="right" vertical="center"/>
    </xf>
    <xf numFmtId="4" fontId="95" fillId="19" borderId="35" applyNumberFormat="0" applyProtection="0">
      <alignment horizontal="right" vertical="center"/>
    </xf>
    <xf numFmtId="4" fontId="95" fillId="19" borderId="35" applyNumberFormat="0" applyProtection="0">
      <alignment horizontal="right" vertical="center"/>
    </xf>
    <xf numFmtId="4" fontId="95" fillId="36" borderId="8" applyNumberFormat="0" applyProtection="0">
      <alignment horizontal="right" vertical="center"/>
    </xf>
    <xf numFmtId="4" fontId="95" fillId="36" borderId="8" applyNumberFormat="0" applyProtection="0">
      <alignment horizontal="right" vertical="center"/>
    </xf>
    <xf numFmtId="4" fontId="95" fillId="36" borderId="8" applyNumberFormat="0" applyProtection="0">
      <alignment horizontal="right" vertical="center"/>
    </xf>
    <xf numFmtId="4" fontId="95" fillId="36" borderId="8" applyNumberFormat="0" applyProtection="0">
      <alignment horizontal="right" vertical="center"/>
    </xf>
    <xf numFmtId="4" fontId="95" fillId="36" borderId="8" applyNumberFormat="0" applyProtection="0">
      <alignment horizontal="right" vertical="center"/>
    </xf>
    <xf numFmtId="4" fontId="95" fillId="36" borderId="8" applyNumberFormat="0" applyProtection="0">
      <alignment horizontal="right" vertical="center"/>
    </xf>
    <xf numFmtId="4" fontId="95" fillId="37" borderId="8" applyNumberFormat="0" applyProtection="0">
      <alignment horizontal="right" vertical="center"/>
    </xf>
    <xf numFmtId="4" fontId="95" fillId="37" borderId="8" applyNumberFormat="0" applyProtection="0">
      <alignment horizontal="right" vertical="center"/>
    </xf>
    <xf numFmtId="4" fontId="95" fillId="37" borderId="8" applyNumberFormat="0" applyProtection="0">
      <alignment horizontal="right" vertical="center"/>
    </xf>
    <xf numFmtId="4" fontId="95" fillId="37" borderId="8" applyNumberFormat="0" applyProtection="0">
      <alignment horizontal="right" vertical="center"/>
    </xf>
    <xf numFmtId="4" fontId="95" fillId="37" borderId="8" applyNumberFormat="0" applyProtection="0">
      <alignment horizontal="right" vertical="center"/>
    </xf>
    <xf numFmtId="4" fontId="95" fillId="37" borderId="8" applyNumberFormat="0" applyProtection="0">
      <alignment horizontal="right" vertical="center"/>
    </xf>
    <xf numFmtId="4" fontId="95" fillId="37" borderId="8" applyNumberFormat="0" applyProtection="0">
      <alignment horizontal="right" vertical="center"/>
    </xf>
    <xf numFmtId="4" fontId="95" fillId="37" borderId="8" applyNumberFormat="0" applyProtection="0">
      <alignment horizontal="right" vertical="center"/>
    </xf>
    <xf numFmtId="4" fontId="95" fillId="18" borderId="35" applyNumberFormat="0" applyProtection="0">
      <alignment horizontal="right" vertical="center"/>
    </xf>
    <xf numFmtId="4" fontId="95" fillId="18" borderId="35" applyNumberFormat="0" applyProtection="0">
      <alignment horizontal="right" vertical="center"/>
    </xf>
    <xf numFmtId="4" fontId="95" fillId="18" borderId="35" applyNumberFormat="0" applyProtection="0">
      <alignment horizontal="right" vertical="center"/>
    </xf>
    <xf numFmtId="4" fontId="95" fillId="37" borderId="8" applyNumberFormat="0" applyProtection="0">
      <alignment horizontal="right" vertical="center"/>
    </xf>
    <xf numFmtId="4" fontId="95" fillId="37" borderId="8" applyNumberFormat="0" applyProtection="0">
      <alignment horizontal="right" vertical="center"/>
    </xf>
    <xf numFmtId="4" fontId="95" fillId="37" borderId="8" applyNumberFormat="0" applyProtection="0">
      <alignment horizontal="right" vertical="center"/>
    </xf>
    <xf numFmtId="4" fontId="95" fillId="37" borderId="8" applyNumberFormat="0" applyProtection="0">
      <alignment horizontal="right" vertical="center"/>
    </xf>
    <xf numFmtId="4" fontId="95" fillId="18" borderId="35" applyNumberFormat="0" applyProtection="0">
      <alignment horizontal="right" vertical="center"/>
    </xf>
    <xf numFmtId="4" fontId="95" fillId="18" borderId="35" applyNumberFormat="0" applyProtection="0">
      <alignment horizontal="right" vertical="center"/>
    </xf>
    <xf numFmtId="4" fontId="95" fillId="18" borderId="35" applyNumberFormat="0" applyProtection="0">
      <alignment horizontal="right" vertical="center"/>
    </xf>
    <xf numFmtId="4" fontId="95" fillId="37" borderId="8" applyNumberFormat="0" applyProtection="0">
      <alignment horizontal="right" vertical="center"/>
    </xf>
    <xf numFmtId="4" fontId="95" fillId="37" borderId="8" applyNumberFormat="0" applyProtection="0">
      <alignment horizontal="right" vertical="center"/>
    </xf>
    <xf numFmtId="4" fontId="95" fillId="37" borderId="8" applyNumberFormat="0" applyProtection="0">
      <alignment horizontal="right" vertical="center"/>
    </xf>
    <xf numFmtId="4" fontId="95" fillId="37" borderId="8" applyNumberFormat="0" applyProtection="0">
      <alignment horizontal="right" vertical="center"/>
    </xf>
    <xf numFmtId="4" fontId="95" fillId="37" borderId="8" applyNumberFormat="0" applyProtection="0">
      <alignment horizontal="right" vertical="center"/>
    </xf>
    <xf numFmtId="4" fontId="95" fillId="37" borderId="8" applyNumberFormat="0" applyProtection="0">
      <alignment horizontal="right" vertical="center"/>
    </xf>
    <xf numFmtId="4" fontId="95" fillId="38" borderId="8" applyNumberFormat="0" applyProtection="0">
      <alignment horizontal="right" vertical="center"/>
    </xf>
    <xf numFmtId="4" fontId="95" fillId="38" borderId="8" applyNumberFormat="0" applyProtection="0">
      <alignment horizontal="right" vertical="center"/>
    </xf>
    <xf numFmtId="4" fontId="95" fillId="38" borderId="8" applyNumberFormat="0" applyProtection="0">
      <alignment horizontal="right" vertical="center"/>
    </xf>
    <xf numFmtId="4" fontId="95" fillId="38" borderId="8" applyNumberFormat="0" applyProtection="0">
      <alignment horizontal="right" vertical="center"/>
    </xf>
    <xf numFmtId="4" fontId="95" fillId="38" borderId="8" applyNumberFormat="0" applyProtection="0">
      <alignment horizontal="right" vertical="center"/>
    </xf>
    <xf numFmtId="4" fontId="95" fillId="38" borderId="8" applyNumberFormat="0" applyProtection="0">
      <alignment horizontal="right" vertical="center"/>
    </xf>
    <xf numFmtId="4" fontId="95" fillId="38" borderId="8" applyNumberFormat="0" applyProtection="0">
      <alignment horizontal="right" vertical="center"/>
    </xf>
    <xf numFmtId="4" fontId="95" fillId="38" borderId="8" applyNumberFormat="0" applyProtection="0">
      <alignment horizontal="right" vertical="center"/>
    </xf>
    <xf numFmtId="4" fontId="95" fillId="99" borderId="35" applyNumberFormat="0" applyProtection="0">
      <alignment horizontal="right" vertical="center"/>
    </xf>
    <xf numFmtId="4" fontId="95" fillId="99" borderId="35" applyNumberFormat="0" applyProtection="0">
      <alignment horizontal="right" vertical="center"/>
    </xf>
    <xf numFmtId="4" fontId="95" fillId="99" borderId="35" applyNumberFormat="0" applyProtection="0">
      <alignment horizontal="right" vertical="center"/>
    </xf>
    <xf numFmtId="4" fontId="95" fillId="38" borderId="8" applyNumberFormat="0" applyProtection="0">
      <alignment horizontal="right" vertical="center"/>
    </xf>
    <xf numFmtId="4" fontId="95" fillId="38" borderId="8" applyNumberFormat="0" applyProtection="0">
      <alignment horizontal="right" vertical="center"/>
    </xf>
    <xf numFmtId="4" fontId="95" fillId="38" borderId="8" applyNumberFormat="0" applyProtection="0">
      <alignment horizontal="right" vertical="center"/>
    </xf>
    <xf numFmtId="4" fontId="95" fillId="38" borderId="8" applyNumberFormat="0" applyProtection="0">
      <alignment horizontal="right" vertical="center"/>
    </xf>
    <xf numFmtId="4" fontId="95" fillId="99" borderId="35" applyNumberFormat="0" applyProtection="0">
      <alignment horizontal="right" vertical="center"/>
    </xf>
    <xf numFmtId="4" fontId="95" fillId="99" borderId="35" applyNumberFormat="0" applyProtection="0">
      <alignment horizontal="right" vertical="center"/>
    </xf>
    <xf numFmtId="4" fontId="95" fillId="99" borderId="35" applyNumberFormat="0" applyProtection="0">
      <alignment horizontal="right" vertical="center"/>
    </xf>
    <xf numFmtId="4" fontId="95" fillId="38" borderId="8" applyNumberFormat="0" applyProtection="0">
      <alignment horizontal="right" vertical="center"/>
    </xf>
    <xf numFmtId="4" fontId="95" fillId="38" borderId="8" applyNumberFormat="0" applyProtection="0">
      <alignment horizontal="right" vertical="center"/>
    </xf>
    <xf numFmtId="4" fontId="95" fillId="38" borderId="8" applyNumberFormat="0" applyProtection="0">
      <alignment horizontal="right" vertical="center"/>
    </xf>
    <xf numFmtId="4" fontId="95" fillId="38" borderId="8" applyNumberFormat="0" applyProtection="0">
      <alignment horizontal="right" vertical="center"/>
    </xf>
    <xf numFmtId="4" fontId="95" fillId="38" borderId="8" applyNumberFormat="0" applyProtection="0">
      <alignment horizontal="right" vertical="center"/>
    </xf>
    <xf numFmtId="4" fontId="95" fillId="38" borderId="8" applyNumberFormat="0" applyProtection="0">
      <alignment horizontal="right" vertical="center"/>
    </xf>
    <xf numFmtId="4" fontId="95" fillId="39" borderId="8" applyNumberFormat="0" applyProtection="0">
      <alignment horizontal="right" vertical="center"/>
    </xf>
    <xf numFmtId="4" fontId="95" fillId="39" borderId="8" applyNumberFormat="0" applyProtection="0">
      <alignment horizontal="right" vertical="center"/>
    </xf>
    <xf numFmtId="4" fontId="95" fillId="39" borderId="8" applyNumberFormat="0" applyProtection="0">
      <alignment horizontal="right" vertical="center"/>
    </xf>
    <xf numFmtId="4" fontId="95" fillId="39" borderId="8" applyNumberFormat="0" applyProtection="0">
      <alignment horizontal="right" vertical="center"/>
    </xf>
    <xf numFmtId="4" fontId="95" fillId="39" borderId="8" applyNumberFormat="0" applyProtection="0">
      <alignment horizontal="right" vertical="center"/>
    </xf>
    <xf numFmtId="4" fontId="95" fillId="39" borderId="8" applyNumberFormat="0" applyProtection="0">
      <alignment horizontal="right" vertical="center"/>
    </xf>
    <xf numFmtId="4" fontId="95" fillId="39" borderId="8" applyNumberFormat="0" applyProtection="0">
      <alignment horizontal="right" vertical="center"/>
    </xf>
    <xf numFmtId="4" fontId="95" fillId="39" borderId="8" applyNumberFormat="0" applyProtection="0">
      <alignment horizontal="right" vertical="center"/>
    </xf>
    <xf numFmtId="4" fontId="95" fillId="10" borderId="35" applyNumberFormat="0" applyProtection="0">
      <alignment horizontal="right" vertical="center"/>
    </xf>
    <xf numFmtId="4" fontId="95" fillId="10" borderId="35" applyNumberFormat="0" applyProtection="0">
      <alignment horizontal="right" vertical="center"/>
    </xf>
    <xf numFmtId="4" fontId="95" fillId="10" borderId="35" applyNumberFormat="0" applyProtection="0">
      <alignment horizontal="right" vertical="center"/>
    </xf>
    <xf numFmtId="4" fontId="95" fillId="39" borderId="8" applyNumberFormat="0" applyProtection="0">
      <alignment horizontal="right" vertical="center"/>
    </xf>
    <xf numFmtId="4" fontId="95" fillId="39" borderId="8" applyNumberFormat="0" applyProtection="0">
      <alignment horizontal="right" vertical="center"/>
    </xf>
    <xf numFmtId="4" fontId="95" fillId="39" borderId="8" applyNumberFormat="0" applyProtection="0">
      <alignment horizontal="right" vertical="center"/>
    </xf>
    <xf numFmtId="4" fontId="95" fillId="39" borderId="8" applyNumberFormat="0" applyProtection="0">
      <alignment horizontal="right" vertical="center"/>
    </xf>
    <xf numFmtId="4" fontId="95" fillId="10" borderId="35" applyNumberFormat="0" applyProtection="0">
      <alignment horizontal="right" vertical="center"/>
    </xf>
    <xf numFmtId="4" fontId="95" fillId="10" borderId="35" applyNumberFormat="0" applyProtection="0">
      <alignment horizontal="right" vertical="center"/>
    </xf>
    <xf numFmtId="4" fontId="95" fillId="10" borderId="35" applyNumberFormat="0" applyProtection="0">
      <alignment horizontal="right" vertical="center"/>
    </xf>
    <xf numFmtId="4" fontId="95" fillId="39" borderId="8" applyNumberFormat="0" applyProtection="0">
      <alignment horizontal="right" vertical="center"/>
    </xf>
    <xf numFmtId="4" fontId="95" fillId="39" borderId="8" applyNumberFormat="0" applyProtection="0">
      <alignment horizontal="right" vertical="center"/>
    </xf>
    <xf numFmtId="4" fontId="95" fillId="39" borderId="8" applyNumberFormat="0" applyProtection="0">
      <alignment horizontal="right" vertical="center"/>
    </xf>
    <xf numFmtId="4" fontId="95" fillId="39" borderId="8" applyNumberFormat="0" applyProtection="0">
      <alignment horizontal="right" vertical="center"/>
    </xf>
    <xf numFmtId="4" fontId="95" fillId="39" borderId="8" applyNumberFormat="0" applyProtection="0">
      <alignment horizontal="right" vertical="center"/>
    </xf>
    <xf numFmtId="4" fontId="95" fillId="39" borderId="8" applyNumberFormat="0" applyProtection="0">
      <alignment horizontal="right" vertical="center"/>
    </xf>
    <xf numFmtId="4" fontId="100" fillId="40" borderId="8" applyNumberFormat="0" applyProtection="0">
      <alignment horizontal="left" vertical="center" indent="1"/>
    </xf>
    <xf numFmtId="4" fontId="100" fillId="40" borderId="8" applyNumberFormat="0" applyProtection="0">
      <alignment horizontal="left" vertical="center" indent="1"/>
    </xf>
    <xf numFmtId="4" fontId="100" fillId="40" borderId="8" applyNumberFormat="0" applyProtection="0">
      <alignment horizontal="left" vertical="center" indent="1"/>
    </xf>
    <xf numFmtId="4" fontId="100" fillId="40" borderId="8" applyNumberFormat="0" applyProtection="0">
      <alignment horizontal="left" vertical="center" indent="1"/>
    </xf>
    <xf numFmtId="4" fontId="100" fillId="40" borderId="8" applyNumberFormat="0" applyProtection="0">
      <alignment horizontal="left" vertical="center" indent="1"/>
    </xf>
    <xf numFmtId="4" fontId="100" fillId="40" borderId="8" applyNumberFormat="0" applyProtection="0">
      <alignment horizontal="left" vertical="center" indent="1"/>
    </xf>
    <xf numFmtId="4" fontId="100" fillId="40" borderId="8" applyNumberFormat="0" applyProtection="0">
      <alignment horizontal="left" vertical="center" indent="1"/>
    </xf>
    <xf numFmtId="4" fontId="100" fillId="40" borderId="8" applyNumberFormat="0" applyProtection="0">
      <alignment horizontal="left" vertical="center" indent="1"/>
    </xf>
    <xf numFmtId="4" fontId="100" fillId="100" borderId="45" applyNumberFormat="0" applyProtection="0">
      <alignment horizontal="left" vertical="center" indent="1"/>
    </xf>
    <xf numFmtId="4" fontId="100" fillId="40" borderId="8" applyNumberFormat="0" applyProtection="0">
      <alignment horizontal="left" vertical="center" indent="1"/>
    </xf>
    <xf numFmtId="4" fontId="100" fillId="40" borderId="8" applyNumberFormat="0" applyProtection="0">
      <alignment horizontal="left" vertical="center" indent="1"/>
    </xf>
    <xf numFmtId="4" fontId="100" fillId="40" borderId="8" applyNumberFormat="0" applyProtection="0">
      <alignment horizontal="left" vertical="center" indent="1"/>
    </xf>
    <xf numFmtId="4" fontId="100" fillId="40" borderId="8" applyNumberFormat="0" applyProtection="0">
      <alignment horizontal="left" vertical="center" indent="1"/>
    </xf>
    <xf numFmtId="4" fontId="100" fillId="100" borderId="45" applyNumberFormat="0" applyProtection="0">
      <alignment horizontal="left" vertical="center" indent="1"/>
    </xf>
    <xf numFmtId="4" fontId="100" fillId="40" borderId="8" applyNumberFormat="0" applyProtection="0">
      <alignment horizontal="left" vertical="center" indent="1"/>
    </xf>
    <xf numFmtId="4" fontId="100" fillId="40" borderId="8" applyNumberFormat="0" applyProtection="0">
      <alignment horizontal="left" vertical="center" indent="1"/>
    </xf>
    <xf numFmtId="4" fontId="100" fillId="40" borderId="8" applyNumberFormat="0" applyProtection="0">
      <alignment horizontal="left" vertical="center" indent="1"/>
    </xf>
    <xf numFmtId="4" fontId="100" fillId="40" borderId="8" applyNumberFormat="0" applyProtection="0">
      <alignment horizontal="left" vertical="center" indent="1"/>
    </xf>
    <xf numFmtId="4" fontId="100" fillId="40" borderId="8" applyNumberFormat="0" applyProtection="0">
      <alignment horizontal="left" vertical="center" indent="1"/>
    </xf>
    <xf numFmtId="4" fontId="100" fillId="40" borderId="8" applyNumberFormat="0" applyProtection="0">
      <alignment horizontal="left" vertical="center" indent="1"/>
    </xf>
    <xf numFmtId="4" fontId="95" fillId="41" borderId="34" applyNumberFormat="0" applyProtection="0">
      <alignment horizontal="left" vertical="center" indent="1"/>
    </xf>
    <xf numFmtId="4" fontId="95" fillId="41" borderId="34" applyNumberFormat="0" applyProtection="0">
      <alignment horizontal="left" vertical="center" indent="1"/>
    </xf>
    <xf numFmtId="4" fontId="95" fillId="41" borderId="34" applyNumberFormat="0" applyProtection="0">
      <alignment horizontal="left" vertical="center" indent="1"/>
    </xf>
    <xf numFmtId="4" fontId="95" fillId="41" borderId="34" applyNumberFormat="0" applyProtection="0">
      <alignment horizontal="left" vertical="center" indent="1"/>
    </xf>
    <xf numFmtId="4" fontId="95" fillId="41" borderId="34" applyNumberFormat="0" applyProtection="0">
      <alignment horizontal="left" vertical="center" indent="1"/>
    </xf>
    <xf numFmtId="4" fontId="95" fillId="41" borderId="34" applyNumberFormat="0" applyProtection="0">
      <alignment horizontal="left" vertical="center" indent="1"/>
    </xf>
    <xf numFmtId="4" fontId="95" fillId="41" borderId="34" applyNumberFormat="0" applyProtection="0">
      <alignment horizontal="left" vertical="center" indent="1"/>
    </xf>
    <xf numFmtId="4" fontId="95" fillId="101" borderId="0" applyNumberFormat="0" applyProtection="0">
      <alignment horizontal="left" vertical="center" indent="1"/>
    </xf>
    <xf numFmtId="4" fontId="95" fillId="41" borderId="34" applyNumberFormat="0" applyProtection="0">
      <alignment horizontal="left" vertical="center" indent="1"/>
    </xf>
    <xf numFmtId="4" fontId="95" fillId="41" borderId="34" applyNumberFormat="0" applyProtection="0">
      <alignment horizontal="left" vertical="center" indent="1"/>
    </xf>
    <xf numFmtId="4" fontId="95" fillId="41" borderId="34" applyNumberFormat="0" applyProtection="0">
      <alignment horizontal="left" vertical="center" indent="1"/>
    </xf>
    <xf numFmtId="4" fontId="95" fillId="41" borderId="34" applyNumberFormat="0" applyProtection="0">
      <alignment horizontal="left" vertical="center" indent="1"/>
    </xf>
    <xf numFmtId="4" fontId="95" fillId="101" borderId="0" applyNumberFormat="0" applyProtection="0">
      <alignment horizontal="left" vertical="center" indent="1"/>
    </xf>
    <xf numFmtId="4" fontId="95" fillId="41" borderId="34" applyNumberFormat="0" applyProtection="0">
      <alignment horizontal="left" vertical="center" indent="1"/>
    </xf>
    <xf numFmtId="4" fontId="95" fillId="41" borderId="34" applyNumberFormat="0" applyProtection="0">
      <alignment horizontal="left" vertical="center" indent="1"/>
    </xf>
    <xf numFmtId="4" fontId="95" fillId="41" borderId="34" applyNumberFormat="0" applyProtection="0">
      <alignment horizontal="left" vertical="center" indent="1"/>
    </xf>
    <xf numFmtId="4" fontId="95" fillId="41" borderId="34" applyNumberFormat="0" applyProtection="0">
      <alignment horizontal="left" vertical="center" indent="1"/>
    </xf>
    <xf numFmtId="4" fontId="95" fillId="41" borderId="34" applyNumberFormat="0" applyProtection="0">
      <alignment horizontal="left" vertical="center" indent="1"/>
    </xf>
    <xf numFmtId="4" fontId="95" fillId="41" borderId="34" applyNumberFormat="0" applyProtection="0">
      <alignment horizontal="left" vertical="center" indent="1"/>
    </xf>
    <xf numFmtId="4" fontId="95" fillId="41" borderId="34" applyNumberFormat="0" applyProtection="0">
      <alignment horizontal="left" vertical="center" indent="1"/>
    </xf>
    <xf numFmtId="4" fontId="95" fillId="41" borderId="34" applyNumberFormat="0" applyProtection="0">
      <alignment horizontal="left" vertical="center" indent="1"/>
    </xf>
    <xf numFmtId="4" fontId="95" fillId="41" borderId="34" applyNumberFormat="0" applyProtection="0">
      <alignment horizontal="left" vertical="center" indent="1"/>
    </xf>
    <xf numFmtId="4" fontId="101" fillId="42" borderId="0" applyNumberFormat="0" applyProtection="0">
      <alignment horizontal="left" vertical="center" indent="1"/>
    </xf>
    <xf numFmtId="4" fontId="101" fillId="42" borderId="0" applyNumberFormat="0" applyProtection="0">
      <alignment horizontal="left" vertical="center" indent="1"/>
    </xf>
    <xf numFmtId="4" fontId="101" fillId="42" borderId="0" applyNumberFormat="0" applyProtection="0">
      <alignment horizontal="left" vertical="center" indent="1"/>
    </xf>
    <xf numFmtId="4" fontId="101" fillId="42" borderId="0" applyNumberFormat="0" applyProtection="0">
      <alignment horizontal="left" vertical="center" indent="1"/>
    </xf>
    <xf numFmtId="4" fontId="95" fillId="102" borderId="35" applyNumberFormat="0" applyProtection="0">
      <alignment horizontal="right" vertical="center"/>
    </xf>
    <xf numFmtId="4" fontId="95" fillId="102" borderId="35" applyNumberFormat="0" applyProtection="0">
      <alignment horizontal="right" vertical="center"/>
    </xf>
    <xf numFmtId="4" fontId="95" fillId="102" borderId="35" applyNumberFormat="0" applyProtection="0">
      <alignment horizontal="right" vertical="center"/>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4" fontId="95" fillId="102" borderId="35" applyNumberFormat="0" applyProtection="0">
      <alignment horizontal="right" vertical="center"/>
    </xf>
    <xf numFmtId="4" fontId="95" fillId="102" borderId="35" applyNumberFormat="0" applyProtection="0">
      <alignment horizontal="right" vertical="center"/>
    </xf>
    <xf numFmtId="4" fontId="95" fillId="102" borderId="35" applyNumberFormat="0" applyProtection="0">
      <alignment horizontal="right" vertical="center"/>
    </xf>
    <xf numFmtId="0" fontId="7" fillId="0" borderId="0" applyNumberFormat="0" applyFont="0" applyFill="0" applyBorder="0" applyAlignment="0" applyProtection="0"/>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101" borderId="0"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101" borderId="0"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1"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98" borderId="0"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98" borderId="0"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4" fontId="95" fillId="43" borderId="8" applyNumberFormat="0" applyProtection="0">
      <alignment horizontal="left" vertical="center" indent="1"/>
    </xf>
    <xf numFmtId="0" fontId="8" fillId="42" borderId="35" applyNumberFormat="0" applyProtection="0">
      <alignment horizontal="left" vertical="center" indent="1"/>
    </xf>
    <xf numFmtId="0" fontId="8" fillId="42" borderId="35" applyNumberFormat="0" applyProtection="0">
      <alignment horizontal="left" vertical="center" indent="1"/>
    </xf>
    <xf numFmtId="0" fontId="8" fillId="42" borderId="35"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2" borderId="35" applyNumberFormat="0" applyProtection="0">
      <alignment horizontal="left" vertical="center" indent="1"/>
    </xf>
    <xf numFmtId="0" fontId="8" fillId="42" borderId="35" applyNumberFormat="0" applyProtection="0">
      <alignment horizontal="left" vertical="center" indent="1"/>
    </xf>
    <xf numFmtId="0" fontId="8" fillId="42" borderId="35"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2" borderId="35" applyNumberFormat="0" applyProtection="0">
      <alignment horizontal="left" vertical="top" indent="1"/>
    </xf>
    <xf numFmtId="0" fontId="8" fillId="42" borderId="35" applyNumberFormat="0" applyProtection="0">
      <alignment horizontal="left" vertical="top" indent="1"/>
    </xf>
    <xf numFmtId="0" fontId="8" fillId="42" borderId="35" applyNumberFormat="0" applyProtection="0">
      <alignment horizontal="left" vertical="top"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2" borderId="35" applyNumberFormat="0" applyProtection="0">
      <alignment horizontal="left" vertical="top" indent="1"/>
    </xf>
    <xf numFmtId="0" fontId="8" fillId="42" borderId="35" applyNumberFormat="0" applyProtection="0">
      <alignment horizontal="left" vertical="top" indent="1"/>
    </xf>
    <xf numFmtId="0" fontId="8" fillId="42" borderId="35" applyNumberFormat="0" applyProtection="0">
      <alignment horizontal="left" vertical="top" indent="1"/>
    </xf>
    <xf numFmtId="0" fontId="7" fillId="0" borderId="0" applyNumberFormat="0" applyFont="0" applyFill="0" applyBorder="0" applyAlignment="0" applyProtection="0"/>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43" borderId="8" applyNumberFormat="0" applyProtection="0">
      <alignment horizontal="left" vertical="center" indent="1"/>
    </xf>
    <xf numFmtId="0" fontId="8" fillId="98" borderId="35" applyNumberFormat="0" applyProtection="0">
      <alignment horizontal="left" vertical="center" indent="1"/>
    </xf>
    <xf numFmtId="0" fontId="8" fillId="98" borderId="35" applyNumberFormat="0" applyProtection="0">
      <alignment horizontal="left" vertical="center" indent="1"/>
    </xf>
    <xf numFmtId="0" fontId="8" fillId="98" borderId="35"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98" borderId="35" applyNumberFormat="0" applyProtection="0">
      <alignment horizontal="left" vertical="center" indent="1"/>
    </xf>
    <xf numFmtId="0" fontId="8" fillId="98" borderId="35" applyNumberFormat="0" applyProtection="0">
      <alignment horizontal="left" vertical="center" indent="1"/>
    </xf>
    <xf numFmtId="0" fontId="8" fillId="98" borderId="35"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98" borderId="35" applyNumberFormat="0" applyProtection="0">
      <alignment horizontal="left" vertical="top" indent="1"/>
    </xf>
    <xf numFmtId="0" fontId="8" fillId="98" borderId="35" applyNumberFormat="0" applyProtection="0">
      <alignment horizontal="left" vertical="top" indent="1"/>
    </xf>
    <xf numFmtId="0" fontId="8" fillId="98" borderId="35" applyNumberFormat="0" applyProtection="0">
      <alignment horizontal="left" vertical="top"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98" borderId="35" applyNumberFormat="0" applyProtection="0">
      <alignment horizontal="left" vertical="top" indent="1"/>
    </xf>
    <xf numFmtId="0" fontId="8" fillId="98" borderId="35" applyNumberFormat="0" applyProtection="0">
      <alignment horizontal="left" vertical="top" indent="1"/>
    </xf>
    <xf numFmtId="0" fontId="8" fillId="98" borderId="35" applyNumberFormat="0" applyProtection="0">
      <alignment horizontal="left" vertical="top" indent="1"/>
    </xf>
    <xf numFmtId="0" fontId="7" fillId="0" borderId="0" applyNumberFormat="0" applyFont="0" applyFill="0" applyBorder="0" applyAlignment="0" applyProtection="0"/>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4" borderId="8" applyNumberFormat="0" applyProtection="0">
      <alignment horizontal="left" vertical="center" indent="1"/>
    </xf>
    <xf numFmtId="0" fontId="8" fillId="47" borderId="35" applyNumberFormat="0" applyProtection="0">
      <alignment horizontal="left" vertical="center" indent="1"/>
    </xf>
    <xf numFmtId="0" fontId="8" fillId="47" borderId="35" applyNumberFormat="0" applyProtection="0">
      <alignment horizontal="left" vertical="center" indent="1"/>
    </xf>
    <xf numFmtId="0" fontId="8" fillId="47" borderId="35"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7" borderId="35" applyNumberFormat="0" applyProtection="0">
      <alignment horizontal="left" vertical="center" indent="1"/>
    </xf>
    <xf numFmtId="0" fontId="8" fillId="47" borderId="35" applyNumberFormat="0" applyProtection="0">
      <alignment horizontal="left" vertical="center" indent="1"/>
    </xf>
    <xf numFmtId="0" fontId="8" fillId="47" borderId="35"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7" borderId="35" applyNumberFormat="0" applyProtection="0">
      <alignment horizontal="left" vertical="top" indent="1"/>
    </xf>
    <xf numFmtId="0" fontId="8" fillId="47" borderId="35" applyNumberFormat="0" applyProtection="0">
      <alignment horizontal="left" vertical="top" indent="1"/>
    </xf>
    <xf numFmtId="0" fontId="8" fillId="47" borderId="35" applyNumberFormat="0" applyProtection="0">
      <alignment horizontal="left" vertical="top"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7" borderId="35" applyNumberFormat="0" applyProtection="0">
      <alignment horizontal="left" vertical="top" indent="1"/>
    </xf>
    <xf numFmtId="0" fontId="8" fillId="47" borderId="35" applyNumberFormat="0" applyProtection="0">
      <alignment horizontal="left" vertical="top" indent="1"/>
    </xf>
    <xf numFmtId="0" fontId="8" fillId="47" borderId="35" applyNumberFormat="0" applyProtection="0">
      <alignment horizontal="left" vertical="top" indent="1"/>
    </xf>
    <xf numFmtId="0" fontId="7" fillId="0" borderId="0" applyNumberFormat="0" applyFont="0" applyFill="0" applyBorder="0" applyAlignment="0" applyProtection="0"/>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45" borderId="8" applyNumberFormat="0" applyProtection="0">
      <alignment horizontal="left" vertical="center" indent="1"/>
    </xf>
    <xf numFmtId="0" fontId="8" fillId="28" borderId="35" applyNumberFormat="0" applyProtection="0">
      <alignment horizontal="left" vertical="center" indent="1"/>
    </xf>
    <xf numFmtId="0" fontId="8" fillId="28" borderId="35" applyNumberFormat="0" applyProtection="0">
      <alignment horizontal="left" vertical="center" indent="1"/>
    </xf>
    <xf numFmtId="0" fontId="8" fillId="28" borderId="35"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28" borderId="35" applyNumberFormat="0" applyProtection="0">
      <alignment horizontal="left" vertical="center" indent="1"/>
    </xf>
    <xf numFmtId="0" fontId="8" fillId="28" borderId="35" applyNumberFormat="0" applyProtection="0">
      <alignment horizontal="left" vertical="center" indent="1"/>
    </xf>
    <xf numFmtId="0" fontId="8" fillId="28" borderId="35"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28" borderId="35" applyNumberFormat="0" applyProtection="0">
      <alignment horizontal="left" vertical="top" indent="1"/>
    </xf>
    <xf numFmtId="0" fontId="8" fillId="28" borderId="35" applyNumberFormat="0" applyProtection="0">
      <alignment horizontal="left" vertical="top" indent="1"/>
    </xf>
    <xf numFmtId="0" fontId="8" fillId="28" borderId="35" applyNumberFormat="0" applyProtection="0">
      <alignment horizontal="left" vertical="top"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28" borderId="35" applyNumberFormat="0" applyProtection="0">
      <alignment horizontal="left" vertical="top" indent="1"/>
    </xf>
    <xf numFmtId="0" fontId="8" fillId="28" borderId="35" applyNumberFormat="0" applyProtection="0">
      <alignment horizontal="left" vertical="top" indent="1"/>
    </xf>
    <xf numFmtId="0" fontId="8" fillId="28" borderId="35" applyNumberFormat="0" applyProtection="0">
      <alignment horizontal="left" vertical="top" indent="1"/>
    </xf>
    <xf numFmtId="0" fontId="7" fillId="0" borderId="0" applyNumberFormat="0" applyFont="0" applyFill="0" applyBorder="0" applyAlignment="0" applyProtection="0"/>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58" fillId="103" borderId="46" applyNumberFormat="0">
      <protection locked="0"/>
    </xf>
    <xf numFmtId="0" fontId="58" fillId="103" borderId="46" applyNumberFormat="0">
      <protection locked="0"/>
    </xf>
    <xf numFmtId="0" fontId="149" fillId="104" borderId="47" applyBorder="0"/>
    <xf numFmtId="0" fontId="149" fillId="104" borderId="47" applyBorder="0"/>
    <xf numFmtId="0" fontId="149" fillId="104" borderId="47" applyBorder="0"/>
    <xf numFmtId="0" fontId="149" fillId="104" borderId="47" applyBorder="0"/>
    <xf numFmtId="0" fontId="149" fillId="104" borderId="47" applyBorder="0"/>
    <xf numFmtId="0" fontId="149" fillId="104" borderId="47" applyBorder="0"/>
    <xf numFmtId="0" fontId="149" fillId="104" borderId="47" applyBorder="0"/>
    <xf numFmtId="0" fontId="149" fillId="104" borderId="47" applyBorder="0"/>
    <xf numFmtId="4" fontId="95" fillId="46" borderId="8" applyNumberFormat="0" applyProtection="0">
      <alignment vertical="center"/>
    </xf>
    <xf numFmtId="4" fontId="95" fillId="46" borderId="8" applyNumberFormat="0" applyProtection="0">
      <alignment vertical="center"/>
    </xf>
    <xf numFmtId="4" fontId="95" fillId="46" borderId="8" applyNumberFormat="0" applyProtection="0">
      <alignment vertical="center"/>
    </xf>
    <xf numFmtId="4" fontId="95" fillId="46" borderId="8" applyNumberFormat="0" applyProtection="0">
      <alignment vertical="center"/>
    </xf>
    <xf numFmtId="4" fontId="95" fillId="46" borderId="8" applyNumberFormat="0" applyProtection="0">
      <alignment vertical="center"/>
    </xf>
    <xf numFmtId="4" fontId="95" fillId="46" borderId="8" applyNumberFormat="0" applyProtection="0">
      <alignment vertical="center"/>
    </xf>
    <xf numFmtId="4" fontId="95" fillId="46" borderId="8" applyNumberFormat="0" applyProtection="0">
      <alignment vertical="center"/>
    </xf>
    <xf numFmtId="4" fontId="95" fillId="46" borderId="8" applyNumberFormat="0" applyProtection="0">
      <alignment vertical="center"/>
    </xf>
    <xf numFmtId="4" fontId="95" fillId="46" borderId="35" applyNumberFormat="0" applyProtection="0">
      <alignment vertical="center"/>
    </xf>
    <xf numFmtId="4" fontId="95" fillId="46" borderId="35" applyNumberFormat="0" applyProtection="0">
      <alignment vertical="center"/>
    </xf>
    <xf numFmtId="4" fontId="95" fillId="46" borderId="35" applyNumberFormat="0" applyProtection="0">
      <alignment vertical="center"/>
    </xf>
    <xf numFmtId="4" fontId="95" fillId="46" borderId="8" applyNumberFormat="0" applyProtection="0">
      <alignment vertical="center"/>
    </xf>
    <xf numFmtId="4" fontId="95" fillId="46" borderId="8" applyNumberFormat="0" applyProtection="0">
      <alignment vertical="center"/>
    </xf>
    <xf numFmtId="4" fontId="95" fillId="46" borderId="8" applyNumberFormat="0" applyProtection="0">
      <alignment vertical="center"/>
    </xf>
    <xf numFmtId="4" fontId="95" fillId="46" borderId="8" applyNumberFormat="0" applyProtection="0">
      <alignment vertical="center"/>
    </xf>
    <xf numFmtId="4" fontId="95" fillId="46" borderId="35" applyNumberFormat="0" applyProtection="0">
      <alignment vertical="center"/>
    </xf>
    <xf numFmtId="4" fontId="95" fillId="46" borderId="35" applyNumberFormat="0" applyProtection="0">
      <alignment vertical="center"/>
    </xf>
    <xf numFmtId="4" fontId="95" fillId="46" borderId="35" applyNumberFormat="0" applyProtection="0">
      <alignment vertical="center"/>
    </xf>
    <xf numFmtId="4" fontId="95" fillId="46" borderId="8" applyNumberFormat="0" applyProtection="0">
      <alignment vertical="center"/>
    </xf>
    <xf numFmtId="4" fontId="95" fillId="46" borderId="8" applyNumberFormat="0" applyProtection="0">
      <alignment vertical="center"/>
    </xf>
    <xf numFmtId="4" fontId="95" fillId="46" borderId="8" applyNumberFormat="0" applyProtection="0">
      <alignment vertical="center"/>
    </xf>
    <xf numFmtId="4" fontId="95" fillId="46" borderId="8" applyNumberFormat="0" applyProtection="0">
      <alignment vertical="center"/>
    </xf>
    <xf numFmtId="4" fontId="95" fillId="46" borderId="8" applyNumberFormat="0" applyProtection="0">
      <alignment vertical="center"/>
    </xf>
    <xf numFmtId="4" fontId="95" fillId="46" borderId="8" applyNumberFormat="0" applyProtection="0">
      <alignment vertical="center"/>
    </xf>
    <xf numFmtId="4" fontId="99" fillId="46" borderId="8" applyNumberFormat="0" applyProtection="0">
      <alignment vertical="center"/>
    </xf>
    <xf numFmtId="4" fontId="99" fillId="46" borderId="8" applyNumberFormat="0" applyProtection="0">
      <alignment vertical="center"/>
    </xf>
    <xf numFmtId="4" fontId="99" fillId="46" borderId="8" applyNumberFormat="0" applyProtection="0">
      <alignment vertical="center"/>
    </xf>
    <xf numFmtId="4" fontId="99" fillId="46" borderId="8" applyNumberFormat="0" applyProtection="0">
      <alignment vertical="center"/>
    </xf>
    <xf numFmtId="4" fontId="99" fillId="46" borderId="8" applyNumberFormat="0" applyProtection="0">
      <alignment vertical="center"/>
    </xf>
    <xf numFmtId="4" fontId="99" fillId="46" borderId="8" applyNumberFormat="0" applyProtection="0">
      <alignment vertical="center"/>
    </xf>
    <xf numFmtId="4" fontId="99" fillId="46" borderId="8" applyNumberFormat="0" applyProtection="0">
      <alignment vertical="center"/>
    </xf>
    <xf numFmtId="4" fontId="99" fillId="46" borderId="8" applyNumberFormat="0" applyProtection="0">
      <alignment vertical="center"/>
    </xf>
    <xf numFmtId="4" fontId="99" fillId="46" borderId="35" applyNumberFormat="0" applyProtection="0">
      <alignment vertical="center"/>
    </xf>
    <xf numFmtId="4" fontId="99" fillId="46" borderId="35" applyNumberFormat="0" applyProtection="0">
      <alignment vertical="center"/>
    </xf>
    <xf numFmtId="4" fontId="99" fillId="46" borderId="35" applyNumberFormat="0" applyProtection="0">
      <alignment vertical="center"/>
    </xf>
    <xf numFmtId="4" fontId="99" fillId="46" borderId="8" applyNumberFormat="0" applyProtection="0">
      <alignment vertical="center"/>
    </xf>
    <xf numFmtId="4" fontId="99" fillId="46" borderId="8" applyNumberFormat="0" applyProtection="0">
      <alignment vertical="center"/>
    </xf>
    <xf numFmtId="4" fontId="99" fillId="46" borderId="8" applyNumberFormat="0" applyProtection="0">
      <alignment vertical="center"/>
    </xf>
    <xf numFmtId="4" fontId="99" fillId="46" borderId="8" applyNumberFormat="0" applyProtection="0">
      <alignment vertical="center"/>
    </xf>
    <xf numFmtId="4" fontId="99" fillId="46" borderId="35" applyNumberFormat="0" applyProtection="0">
      <alignment vertical="center"/>
    </xf>
    <xf numFmtId="4" fontId="99" fillId="46" borderId="35" applyNumberFormat="0" applyProtection="0">
      <alignment vertical="center"/>
    </xf>
    <xf numFmtId="4" fontId="99" fillId="46" borderId="35" applyNumberFormat="0" applyProtection="0">
      <alignment vertical="center"/>
    </xf>
    <xf numFmtId="4" fontId="99" fillId="46" borderId="8" applyNumberFormat="0" applyProtection="0">
      <alignment vertical="center"/>
    </xf>
    <xf numFmtId="4" fontId="99" fillId="46" borderId="8" applyNumberFormat="0" applyProtection="0">
      <alignment vertical="center"/>
    </xf>
    <xf numFmtId="4" fontId="99" fillId="46" borderId="8" applyNumberFormat="0" applyProtection="0">
      <alignment vertical="center"/>
    </xf>
    <xf numFmtId="4" fontId="99" fillId="46" borderId="8" applyNumberFormat="0" applyProtection="0">
      <alignment vertical="center"/>
    </xf>
    <xf numFmtId="4" fontId="99" fillId="46" borderId="8" applyNumberFormat="0" applyProtection="0">
      <alignment vertical="center"/>
    </xf>
    <xf numFmtId="4" fontId="99" fillId="46" borderId="8" applyNumberFormat="0" applyProtection="0">
      <alignment vertical="center"/>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35" applyNumberFormat="0" applyProtection="0">
      <alignment horizontal="left" vertical="center" indent="1"/>
    </xf>
    <xf numFmtId="4" fontId="95" fillId="46" borderId="35" applyNumberFormat="0" applyProtection="0">
      <alignment horizontal="left" vertical="center" indent="1"/>
    </xf>
    <xf numFmtId="4" fontId="95" fillId="46" borderId="35"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35" applyNumberFormat="0" applyProtection="0">
      <alignment horizontal="left" vertical="center" indent="1"/>
    </xf>
    <xf numFmtId="4" fontId="95" fillId="46" borderId="35" applyNumberFormat="0" applyProtection="0">
      <alignment horizontal="left" vertical="center" indent="1"/>
    </xf>
    <xf numFmtId="4" fontId="95" fillId="46" borderId="35"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0" fontId="95" fillId="46" borderId="35" applyNumberFormat="0" applyProtection="0">
      <alignment horizontal="left" vertical="top" indent="1"/>
    </xf>
    <xf numFmtId="0" fontId="95" fillId="46" borderId="35" applyNumberFormat="0" applyProtection="0">
      <alignment horizontal="left" vertical="top" indent="1"/>
    </xf>
    <xf numFmtId="0" fontId="95" fillId="46" borderId="35" applyNumberFormat="0" applyProtection="0">
      <alignment horizontal="left" vertical="top"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0" fontId="95" fillId="46" borderId="35" applyNumberFormat="0" applyProtection="0">
      <alignment horizontal="left" vertical="top" indent="1"/>
    </xf>
    <xf numFmtId="0" fontId="95" fillId="46" borderId="35" applyNumberFormat="0" applyProtection="0">
      <alignment horizontal="left" vertical="top" indent="1"/>
    </xf>
    <xf numFmtId="0" fontId="95" fillId="46" borderId="35" applyNumberFormat="0" applyProtection="0">
      <alignment horizontal="left" vertical="top"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6" borderId="8" applyNumberFormat="0" applyProtection="0">
      <alignment horizontal="left" vertical="center" indent="1"/>
    </xf>
    <xf numFmtId="4" fontId="95" fillId="41" borderId="8" applyNumberFormat="0" applyProtection="0">
      <alignment horizontal="right" vertical="center"/>
    </xf>
    <xf numFmtId="4" fontId="95" fillId="41" borderId="8" applyNumberFormat="0" applyProtection="0">
      <alignment horizontal="right" vertical="center"/>
    </xf>
    <xf numFmtId="4" fontId="95" fillId="41" borderId="8" applyNumberFormat="0" applyProtection="0">
      <alignment horizontal="right" vertical="center"/>
    </xf>
    <xf numFmtId="4" fontId="95" fillId="41" borderId="8" applyNumberFormat="0" applyProtection="0">
      <alignment horizontal="right" vertical="center"/>
    </xf>
    <xf numFmtId="4" fontId="95" fillId="41" borderId="8" applyNumberFormat="0" applyProtection="0">
      <alignment horizontal="right" vertical="center"/>
    </xf>
    <xf numFmtId="4" fontId="95" fillId="41" borderId="8" applyNumberFormat="0" applyProtection="0">
      <alignment horizontal="right" vertical="center"/>
    </xf>
    <xf numFmtId="4" fontId="95" fillId="41" borderId="8" applyNumberFormat="0" applyProtection="0">
      <alignment horizontal="right" vertical="center"/>
    </xf>
    <xf numFmtId="4" fontId="95" fillId="41" borderId="8" applyNumberFormat="0" applyProtection="0">
      <alignment horizontal="right" vertical="center"/>
    </xf>
    <xf numFmtId="4" fontId="95" fillId="101" borderId="35" applyNumberFormat="0" applyProtection="0">
      <alignment horizontal="right" vertical="center"/>
    </xf>
    <xf numFmtId="4" fontId="95" fillId="101" borderId="35" applyNumberFormat="0" applyProtection="0">
      <alignment horizontal="right" vertical="center"/>
    </xf>
    <xf numFmtId="4" fontId="95" fillId="101" borderId="35" applyNumberFormat="0" applyProtection="0">
      <alignment horizontal="right" vertical="center"/>
    </xf>
    <xf numFmtId="4" fontId="95" fillId="41" borderId="8" applyNumberFormat="0" applyProtection="0">
      <alignment horizontal="right" vertical="center"/>
    </xf>
    <xf numFmtId="4" fontId="95" fillId="41" borderId="8" applyNumberFormat="0" applyProtection="0">
      <alignment horizontal="right" vertical="center"/>
    </xf>
    <xf numFmtId="4" fontId="95" fillId="41" borderId="8" applyNumberFormat="0" applyProtection="0">
      <alignment horizontal="right" vertical="center"/>
    </xf>
    <xf numFmtId="4" fontId="95" fillId="41" borderId="8" applyNumberFormat="0" applyProtection="0">
      <alignment horizontal="right" vertical="center"/>
    </xf>
    <xf numFmtId="4" fontId="95" fillId="101" borderId="35" applyNumberFormat="0" applyProtection="0">
      <alignment horizontal="right" vertical="center"/>
    </xf>
    <xf numFmtId="4" fontId="95" fillId="101" borderId="35" applyNumberFormat="0" applyProtection="0">
      <alignment horizontal="right" vertical="center"/>
    </xf>
    <xf numFmtId="4" fontId="95" fillId="101" borderId="35" applyNumberFormat="0" applyProtection="0">
      <alignment horizontal="right" vertical="center"/>
    </xf>
    <xf numFmtId="4" fontId="95" fillId="41" borderId="8" applyNumberFormat="0" applyProtection="0">
      <alignment horizontal="right" vertical="center"/>
    </xf>
    <xf numFmtId="4" fontId="95" fillId="41" borderId="8" applyNumberFormat="0" applyProtection="0">
      <alignment horizontal="right" vertical="center"/>
    </xf>
    <xf numFmtId="4" fontId="95" fillId="41" borderId="8" applyNumberFormat="0" applyProtection="0">
      <alignment horizontal="right" vertical="center"/>
    </xf>
    <xf numFmtId="4" fontId="95" fillId="41" borderId="8" applyNumberFormat="0" applyProtection="0">
      <alignment horizontal="right" vertical="center"/>
    </xf>
    <xf numFmtId="4" fontId="95" fillId="41" borderId="8" applyNumberFormat="0" applyProtection="0">
      <alignment horizontal="right" vertical="center"/>
    </xf>
    <xf numFmtId="4" fontId="95" fillId="41" borderId="8" applyNumberFormat="0" applyProtection="0">
      <alignment horizontal="right" vertical="center"/>
    </xf>
    <xf numFmtId="4" fontId="99" fillId="41" borderId="8" applyNumberFormat="0" applyProtection="0">
      <alignment horizontal="right" vertical="center"/>
    </xf>
    <xf numFmtId="4" fontId="99" fillId="41" borderId="8" applyNumberFormat="0" applyProtection="0">
      <alignment horizontal="right" vertical="center"/>
    </xf>
    <xf numFmtId="4" fontId="99" fillId="41" borderId="8" applyNumberFormat="0" applyProtection="0">
      <alignment horizontal="right" vertical="center"/>
    </xf>
    <xf numFmtId="4" fontId="99" fillId="41" borderId="8" applyNumberFormat="0" applyProtection="0">
      <alignment horizontal="right" vertical="center"/>
    </xf>
    <xf numFmtId="4" fontId="99" fillId="41" borderId="8" applyNumberFormat="0" applyProtection="0">
      <alignment horizontal="right" vertical="center"/>
    </xf>
    <xf numFmtId="4" fontId="99" fillId="41" borderId="8" applyNumberFormat="0" applyProtection="0">
      <alignment horizontal="right" vertical="center"/>
    </xf>
    <xf numFmtId="4" fontId="99" fillId="41" borderId="8" applyNumberFormat="0" applyProtection="0">
      <alignment horizontal="right" vertical="center"/>
    </xf>
    <xf numFmtId="4" fontId="99" fillId="41" borderId="8" applyNumberFormat="0" applyProtection="0">
      <alignment horizontal="right" vertical="center"/>
    </xf>
    <xf numFmtId="4" fontId="99" fillId="101" borderId="35" applyNumberFormat="0" applyProtection="0">
      <alignment horizontal="right" vertical="center"/>
    </xf>
    <xf numFmtId="4" fontId="99" fillId="101" borderId="35" applyNumberFormat="0" applyProtection="0">
      <alignment horizontal="right" vertical="center"/>
    </xf>
    <xf numFmtId="4" fontId="99" fillId="101" borderId="35" applyNumberFormat="0" applyProtection="0">
      <alignment horizontal="right" vertical="center"/>
    </xf>
    <xf numFmtId="4" fontId="99" fillId="41" borderId="8" applyNumberFormat="0" applyProtection="0">
      <alignment horizontal="right" vertical="center"/>
    </xf>
    <xf numFmtId="4" fontId="99" fillId="41" borderId="8" applyNumberFormat="0" applyProtection="0">
      <alignment horizontal="right" vertical="center"/>
    </xf>
    <xf numFmtId="4" fontId="99" fillId="41" borderId="8" applyNumberFormat="0" applyProtection="0">
      <alignment horizontal="right" vertical="center"/>
    </xf>
    <xf numFmtId="4" fontId="99" fillId="41" borderId="8" applyNumberFormat="0" applyProtection="0">
      <alignment horizontal="right" vertical="center"/>
    </xf>
    <xf numFmtId="4" fontId="99" fillId="101" borderId="35" applyNumberFormat="0" applyProtection="0">
      <alignment horizontal="right" vertical="center"/>
    </xf>
    <xf numFmtId="4" fontId="99" fillId="101" borderId="35" applyNumberFormat="0" applyProtection="0">
      <alignment horizontal="right" vertical="center"/>
    </xf>
    <xf numFmtId="4" fontId="99" fillId="101" borderId="35" applyNumberFormat="0" applyProtection="0">
      <alignment horizontal="right" vertical="center"/>
    </xf>
    <xf numFmtId="4" fontId="99" fillId="41" borderId="8" applyNumberFormat="0" applyProtection="0">
      <alignment horizontal="right" vertical="center"/>
    </xf>
    <xf numFmtId="4" fontId="99" fillId="41" borderId="8" applyNumberFormat="0" applyProtection="0">
      <alignment horizontal="right" vertical="center"/>
    </xf>
    <xf numFmtId="4" fontId="99" fillId="41" borderId="8" applyNumberFormat="0" applyProtection="0">
      <alignment horizontal="right" vertical="center"/>
    </xf>
    <xf numFmtId="4" fontId="99" fillId="41" borderId="8" applyNumberFormat="0" applyProtection="0">
      <alignment horizontal="right" vertical="center"/>
    </xf>
    <xf numFmtId="4" fontId="99" fillId="41" borderId="8" applyNumberFormat="0" applyProtection="0">
      <alignment horizontal="right" vertical="center"/>
    </xf>
    <xf numFmtId="4" fontId="99" fillId="41" borderId="8" applyNumberFormat="0" applyProtection="0">
      <alignment horizontal="right" vertical="center"/>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0" fontId="8" fillId="30" borderId="8" applyNumberFormat="0" applyProtection="0">
      <alignment horizontal="left" vertical="center" indent="1"/>
    </xf>
    <xf numFmtId="4" fontId="101" fillId="47" borderId="35"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0" fontId="7" fillId="0" borderId="0" applyNumberFormat="0" applyFont="0" applyFill="0" applyBorder="0" applyAlignment="0" applyProtection="0"/>
    <xf numFmtId="4" fontId="101" fillId="47" borderId="35" applyNumberFormat="0" applyProtection="0">
      <alignment horizontal="left" vertical="center" indent="1"/>
    </xf>
    <xf numFmtId="0" fontId="7" fillId="0" borderId="0" applyNumberFormat="0" applyFont="0" applyFill="0" applyBorder="0" applyAlignment="0" applyProtection="0"/>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0" fontId="8" fillId="30" borderId="8" applyNumberFormat="0" applyProtection="0">
      <alignment horizontal="left" vertical="center" indent="1"/>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0" fontId="7" fillId="0" borderId="0" applyNumberFormat="0" applyFont="0" applyFill="0" applyBorder="0" applyAlignment="0" applyProtection="0"/>
    <xf numFmtId="4" fontId="101" fillId="47" borderId="35" applyNumberFormat="0" applyProtection="0">
      <alignment horizontal="left" vertical="center" indent="1"/>
    </xf>
    <xf numFmtId="0" fontId="7" fillId="0" borderId="0" applyNumberFormat="0" applyFont="0" applyFill="0" applyBorder="0" applyAlignment="0" applyProtection="0"/>
    <xf numFmtId="0" fontId="7" fillId="0" borderId="0" applyNumberFormat="0" applyFont="0" applyFill="0" applyBorder="0" applyAlignment="0" applyProtection="0"/>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0" fontId="8" fillId="30" borderId="8"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0" fontId="8" fillId="30" borderId="8"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30" borderId="8" applyNumberFormat="0" applyProtection="0">
      <alignment horizontal="left" vertical="center" indent="1"/>
    </xf>
    <xf numFmtId="4" fontId="101" fillId="47" borderId="35" applyNumberFormat="0" applyProtection="0">
      <alignment horizontal="left" vertical="center" indent="1"/>
    </xf>
    <xf numFmtId="0" fontId="8" fillId="30" borderId="8" applyNumberFormat="0" applyProtection="0">
      <alignment horizontal="left" vertical="center" indent="1"/>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30" borderId="8" applyNumberFormat="0" applyProtection="0">
      <alignment horizontal="left" vertical="center" indent="1"/>
    </xf>
    <xf numFmtId="0" fontId="7" fillId="0" borderId="0" applyNumberFormat="0" applyFont="0" applyFill="0" applyBorder="0" applyAlignment="0" applyProtection="0"/>
    <xf numFmtId="0" fontId="8" fillId="30" borderId="8" applyNumberFormat="0" applyProtection="0">
      <alignment horizontal="left" vertical="center" indent="1"/>
    </xf>
    <xf numFmtId="0" fontId="7" fillId="0" borderId="0" applyNumberFormat="0" applyFont="0" applyFill="0" applyBorder="0" applyAlignment="0" applyProtection="0"/>
    <xf numFmtId="0" fontId="8" fillId="30" borderId="8" applyNumberFormat="0" applyProtection="0">
      <alignment horizontal="left" vertical="center" indent="1"/>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0" fontId="7" fillId="0" borderId="0" applyNumberFormat="0" applyFont="0" applyFill="0" applyBorder="0" applyAlignment="0" applyProtection="0"/>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0" fontId="7" fillId="0" borderId="0" applyNumberFormat="0" applyFont="0" applyFill="0" applyBorder="0" applyAlignment="0" applyProtection="0"/>
    <xf numFmtId="4" fontId="101" fillId="47" borderId="35" applyNumberFormat="0" applyProtection="0">
      <alignment horizontal="left" vertical="center" indent="1"/>
    </xf>
    <xf numFmtId="4" fontId="101" fillId="47" borderId="35" applyNumberFormat="0" applyProtection="0">
      <alignment horizontal="left" vertical="center" indent="1"/>
    </xf>
    <xf numFmtId="0" fontId="7" fillId="0" borderId="0" applyNumberFormat="0" applyFont="0" applyFill="0" applyBorder="0" applyAlignment="0" applyProtection="0"/>
    <xf numFmtId="4" fontId="101" fillId="47" borderId="35" applyNumberFormat="0" applyProtection="0">
      <alignment horizontal="left" vertical="center" indent="1"/>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0" fontId="7" fillId="0" borderId="0" applyNumberFormat="0" applyFont="0" applyFill="0" applyBorder="0" applyAlignment="0" applyProtection="0"/>
    <xf numFmtId="4" fontId="101" fillId="47" borderId="35" applyNumberFormat="0" applyProtection="0">
      <alignment horizontal="left" vertical="center" indent="1"/>
    </xf>
    <xf numFmtId="4" fontId="101" fillId="47" borderId="35" applyNumberFormat="0" applyProtection="0">
      <alignment horizontal="left" vertical="center" indent="1"/>
    </xf>
    <xf numFmtId="0" fontId="7" fillId="0" borderId="0" applyNumberFormat="0" applyFont="0" applyFill="0" applyBorder="0" applyAlignment="0" applyProtection="0"/>
    <xf numFmtId="4" fontId="101" fillId="47" borderId="35" applyNumberFormat="0" applyProtection="0">
      <alignment horizontal="left" vertical="center" indent="1"/>
    </xf>
    <xf numFmtId="0" fontId="7" fillId="0" borderId="0" applyNumberFormat="0" applyFont="0" applyFill="0" applyBorder="0" applyAlignment="0" applyProtection="0"/>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0" fontId="7" fillId="0" borderId="0" applyNumberFormat="0" applyFont="0" applyFill="0" applyBorder="0" applyAlignment="0" applyProtection="0"/>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0" fontId="7" fillId="0" borderId="0" applyNumberFormat="0" applyFont="0" applyFill="0" applyBorder="0" applyAlignment="0" applyProtection="0"/>
    <xf numFmtId="4" fontId="101" fillId="47" borderId="35" applyNumberFormat="0" applyProtection="0">
      <alignment horizontal="left" vertical="center" indent="1"/>
    </xf>
    <xf numFmtId="4" fontId="101" fillId="47" borderId="35" applyNumberFormat="0" applyProtection="0">
      <alignment horizontal="left" vertical="center" indent="1"/>
    </xf>
    <xf numFmtId="0" fontId="7" fillId="0" borderId="0" applyNumberFormat="0" applyFont="0" applyFill="0" applyBorder="0" applyAlignment="0" applyProtection="0"/>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4" fontId="101" fillId="47" borderId="35" applyNumberFormat="0" applyProtection="0">
      <alignment horizontal="left" vertical="center" indent="1"/>
    </xf>
    <xf numFmtId="0" fontId="95" fillId="98" borderId="35" applyNumberFormat="0" applyProtection="0">
      <alignment horizontal="left" vertical="top" indent="1"/>
    </xf>
    <xf numFmtId="0" fontId="95" fillId="98" borderId="35" applyNumberFormat="0" applyProtection="0">
      <alignment horizontal="left" vertical="top" indent="1"/>
    </xf>
    <xf numFmtId="0" fontId="95" fillId="98" borderId="35" applyNumberFormat="0" applyProtection="0">
      <alignment horizontal="left" vertical="top"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95" fillId="98" borderId="35" applyNumberFormat="0" applyProtection="0">
      <alignment horizontal="left" vertical="top" indent="1"/>
    </xf>
    <xf numFmtId="0" fontId="95" fillId="98" borderId="35" applyNumberFormat="0" applyProtection="0">
      <alignment horizontal="left" vertical="top" indent="1"/>
    </xf>
    <xf numFmtId="0" fontId="95" fillId="98" borderId="35" applyNumberFormat="0" applyProtection="0">
      <alignment horizontal="left" vertical="top"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102" fillId="0" borderId="0"/>
    <xf numFmtId="0" fontId="102" fillId="0" borderId="0"/>
    <xf numFmtId="4" fontId="150" fillId="105" borderId="0" applyNumberFormat="0" applyProtection="0">
      <alignment horizontal="left" vertical="center" indent="1"/>
    </xf>
    <xf numFmtId="0" fontId="102" fillId="0" borderId="0"/>
    <xf numFmtId="0" fontId="102" fillId="0" borderId="0"/>
    <xf numFmtId="4" fontId="150" fillId="105" borderId="0" applyNumberFormat="0" applyProtection="0">
      <alignment horizontal="left" vertical="center" indent="1"/>
    </xf>
    <xf numFmtId="0" fontId="58" fillId="106" borderId="26"/>
    <xf numFmtId="0" fontId="58" fillId="106" borderId="26"/>
    <xf numFmtId="0" fontId="58" fillId="106" borderId="26"/>
    <xf numFmtId="0" fontId="58" fillId="106" borderId="26"/>
    <xf numFmtId="0" fontId="58" fillId="106" borderId="26"/>
    <xf numFmtId="0" fontId="58" fillId="106" borderId="26"/>
    <xf numFmtId="0" fontId="58" fillId="106" borderId="26"/>
    <xf numFmtId="0" fontId="58" fillId="106" borderId="26"/>
    <xf numFmtId="4" fontId="11" fillId="41" borderId="8" applyNumberFormat="0" applyProtection="0">
      <alignment horizontal="right" vertical="center"/>
    </xf>
    <xf numFmtId="4" fontId="11" fillId="41" borderId="8" applyNumberFormat="0" applyProtection="0">
      <alignment horizontal="right" vertical="center"/>
    </xf>
    <xf numFmtId="4" fontId="11" fillId="41" borderId="8" applyNumberFormat="0" applyProtection="0">
      <alignment horizontal="right" vertical="center"/>
    </xf>
    <xf numFmtId="4" fontId="11" fillId="41" borderId="8" applyNumberFormat="0" applyProtection="0">
      <alignment horizontal="right" vertical="center"/>
    </xf>
    <xf numFmtId="4" fontId="11" fillId="41" borderId="8" applyNumberFormat="0" applyProtection="0">
      <alignment horizontal="right" vertical="center"/>
    </xf>
    <xf numFmtId="4" fontId="11" fillId="41" borderId="8" applyNumberFormat="0" applyProtection="0">
      <alignment horizontal="right" vertical="center"/>
    </xf>
    <xf numFmtId="4" fontId="11" fillId="41" borderId="8" applyNumberFormat="0" applyProtection="0">
      <alignment horizontal="right" vertical="center"/>
    </xf>
    <xf numFmtId="4" fontId="11" fillId="41" borderId="8" applyNumberFormat="0" applyProtection="0">
      <alignment horizontal="right" vertical="center"/>
    </xf>
    <xf numFmtId="4" fontId="11" fillId="101" borderId="35" applyNumberFormat="0" applyProtection="0">
      <alignment horizontal="right" vertical="center"/>
    </xf>
    <xf numFmtId="4" fontId="11" fillId="101" borderId="35" applyNumberFormat="0" applyProtection="0">
      <alignment horizontal="right" vertical="center"/>
    </xf>
    <xf numFmtId="4" fontId="11" fillId="101" borderId="35" applyNumberFormat="0" applyProtection="0">
      <alignment horizontal="right" vertical="center"/>
    </xf>
    <xf numFmtId="4" fontId="11" fillId="41" borderId="8" applyNumberFormat="0" applyProtection="0">
      <alignment horizontal="right" vertical="center"/>
    </xf>
    <xf numFmtId="4" fontId="11" fillId="41" borderId="8" applyNumberFormat="0" applyProtection="0">
      <alignment horizontal="right" vertical="center"/>
    </xf>
    <xf numFmtId="4" fontId="11" fillId="41" borderId="8" applyNumberFormat="0" applyProtection="0">
      <alignment horizontal="right" vertical="center"/>
    </xf>
    <xf numFmtId="4" fontId="11" fillId="41" borderId="8" applyNumberFormat="0" applyProtection="0">
      <alignment horizontal="right" vertical="center"/>
    </xf>
    <xf numFmtId="4" fontId="11" fillId="101" borderId="35" applyNumberFormat="0" applyProtection="0">
      <alignment horizontal="right" vertical="center"/>
    </xf>
    <xf numFmtId="4" fontId="11" fillId="101" borderId="35" applyNumberFormat="0" applyProtection="0">
      <alignment horizontal="right" vertical="center"/>
    </xf>
    <xf numFmtId="4" fontId="11" fillId="101" borderId="35" applyNumberFormat="0" applyProtection="0">
      <alignment horizontal="right" vertical="center"/>
    </xf>
    <xf numFmtId="4" fontId="11" fillId="41" borderId="8" applyNumberFormat="0" applyProtection="0">
      <alignment horizontal="right" vertical="center"/>
    </xf>
    <xf numFmtId="4" fontId="11" fillId="41" borderId="8" applyNumberFormat="0" applyProtection="0">
      <alignment horizontal="right" vertical="center"/>
    </xf>
    <xf numFmtId="4" fontId="11" fillId="41" borderId="8" applyNumberFormat="0" applyProtection="0">
      <alignment horizontal="right" vertical="center"/>
    </xf>
    <xf numFmtId="4" fontId="11" fillId="41" borderId="8" applyNumberFormat="0" applyProtection="0">
      <alignment horizontal="right" vertical="center"/>
    </xf>
    <xf numFmtId="4" fontId="11" fillId="41" borderId="8" applyNumberFormat="0" applyProtection="0">
      <alignment horizontal="right" vertical="center"/>
    </xf>
    <xf numFmtId="4" fontId="11" fillId="41" borderId="8" applyNumberFormat="0" applyProtection="0">
      <alignment horizontal="right" vertical="center"/>
    </xf>
    <xf numFmtId="0" fontId="151"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7" fontId="8" fillId="0" borderId="0">
      <alignment horizontal="left" wrapText="1"/>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7" fontId="8" fillId="0" borderId="0">
      <alignment horizontal="left" wrapText="1"/>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7" fontId="8" fillId="0" borderId="0">
      <alignment horizontal="left" wrapText="1"/>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7" fontId="8" fillId="0" borderId="0">
      <alignment horizontal="left" wrapText="1"/>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7" fontId="8" fillId="0" borderId="0">
      <alignment horizontal="left" wrapText="1"/>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7" fillId="0" borderId="0" applyNumberFormat="0" applyFont="0" applyFill="0" applyBorder="0" applyAlignment="0" applyProtection="0"/>
    <xf numFmtId="0" fontId="95" fillId="0" borderId="0" applyNumberFormat="0" applyBorder="0" applyAlignment="0"/>
    <xf numFmtId="0" fontId="95" fillId="0" borderId="0" applyNumberFormat="0" applyBorder="0" applyAlignment="0"/>
    <xf numFmtId="0" fontId="7" fillId="0" borderId="0" applyNumberFormat="0" applyFont="0" applyFill="0" applyBorder="0" applyAlignment="0" applyProtection="0"/>
    <xf numFmtId="0" fontId="95" fillId="0" borderId="0" applyNumberFormat="0" applyBorder="0" applyAlignment="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7" fillId="0" borderId="0" applyNumberFormat="0" applyFont="0" applyFill="0" applyBorder="0" applyAlignment="0" applyProtection="0"/>
    <xf numFmtId="0" fontId="95" fillId="0" borderId="0" applyNumberFormat="0" applyBorder="0" applyAlignment="0"/>
    <xf numFmtId="0" fontId="7" fillId="0" borderId="0" applyNumberFormat="0" applyFont="0" applyFill="0" applyBorder="0" applyAlignment="0" applyProtection="0"/>
    <xf numFmtId="0" fontId="7" fillId="0" borderId="0" applyNumberFormat="0" applyFont="0" applyFill="0" applyBorder="0" applyAlignment="0" applyProtection="0"/>
    <xf numFmtId="0" fontId="95" fillId="0" borderId="0" applyNumberFormat="0" applyBorder="0" applyAlignment="0"/>
    <xf numFmtId="0" fontId="95" fillId="0" borderId="0" applyNumberFormat="0" applyBorder="0" applyAlignment="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7" fillId="0" borderId="0" applyNumberFormat="0" applyFont="0" applyFill="0" applyBorder="0" applyAlignment="0" applyProtection="0"/>
    <xf numFmtId="0" fontId="95" fillId="0" borderId="0" applyNumberFormat="0" applyBorder="0" applyAlignment="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95" fillId="0" borderId="0" applyNumberFormat="0" applyBorder="0" applyAlignment="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7" fillId="0" borderId="0" applyNumberFormat="0" applyFont="0" applyFill="0" applyBorder="0" applyAlignment="0" applyProtection="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7" fillId="0" borderId="0" applyNumberFormat="0" applyFont="0" applyFill="0" applyBorder="0" applyAlignment="0" applyProtection="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7" fillId="0" borderId="0" applyNumberFormat="0" applyFont="0" applyFill="0" applyBorder="0" applyAlignment="0" applyProtection="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7" fillId="0" borderId="0" applyNumberFormat="0" applyFont="0" applyFill="0" applyBorder="0" applyAlignment="0" applyProtection="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7" fillId="0" borderId="0" applyNumberFormat="0" applyFont="0" applyFill="0" applyBorder="0" applyAlignment="0" applyProtection="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0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152" fillId="0" borderId="0" applyNumberFormat="0" applyBorder="0" applyAlignment="0"/>
    <xf numFmtId="0" fontId="152" fillId="0" borderId="0" applyNumberFormat="0" applyBorder="0" applyAlignment="0"/>
    <xf numFmtId="0" fontId="152" fillId="0" borderId="0" applyNumberFormat="0" applyBorder="0" applyAlignment="0"/>
    <xf numFmtId="0" fontId="152" fillId="0" borderId="0" applyNumberFormat="0" applyBorder="0" applyAlignment="0"/>
    <xf numFmtId="0" fontId="103" fillId="0" borderId="0" applyNumberFormat="0" applyBorder="0" applyAlignment="0"/>
    <xf numFmtId="0" fontId="152" fillId="0" borderId="0" applyNumberFormat="0" applyBorder="0" applyAlignment="0"/>
    <xf numFmtId="0" fontId="103" fillId="0" borderId="0" applyNumberFormat="0" applyBorder="0" applyAlignment="0"/>
    <xf numFmtId="0" fontId="103" fillId="0" borderId="0" applyNumberFormat="0" applyBorder="0" applyAlignment="0"/>
    <xf numFmtId="0" fontId="103" fillId="0" borderId="0" applyNumberFormat="0" applyBorder="0" applyAlignment="0"/>
    <xf numFmtId="0" fontId="103" fillId="0" borderId="0" applyNumberFormat="0" applyBorder="0" applyAlignment="0"/>
    <xf numFmtId="0" fontId="152" fillId="0" borderId="0" applyNumberFormat="0" applyBorder="0" applyAlignment="0"/>
    <xf numFmtId="0" fontId="103" fillId="0" borderId="0" applyNumberFormat="0" applyBorder="0" applyAlignment="0"/>
    <xf numFmtId="0" fontId="103" fillId="0" borderId="0" applyNumberFormat="0" applyBorder="0" applyAlignment="0"/>
    <xf numFmtId="0" fontId="103" fillId="0" borderId="0" applyNumberFormat="0" applyBorder="0" applyAlignment="0"/>
    <xf numFmtId="0" fontId="103" fillId="0" borderId="0" applyNumberFormat="0" applyBorder="0" applyAlignment="0"/>
    <xf numFmtId="0" fontId="103" fillId="0" borderId="0" applyNumberFormat="0" applyBorder="0" applyAlignment="0"/>
    <xf numFmtId="0" fontId="103" fillId="0" borderId="0" applyNumberFormat="0" applyBorder="0" applyAlignment="0"/>
    <xf numFmtId="0" fontId="103" fillId="0" borderId="0" applyNumberFormat="0" applyBorder="0" applyAlignment="0"/>
    <xf numFmtId="0" fontId="103" fillId="0" borderId="0" applyNumberFormat="0" applyBorder="0" applyAlignment="0"/>
    <xf numFmtId="0" fontId="152" fillId="0" borderId="0" applyNumberFormat="0" applyBorder="0" applyAlignment="0"/>
    <xf numFmtId="0" fontId="152" fillId="0" borderId="0" applyNumberFormat="0" applyBorder="0" applyAlignment="0"/>
    <xf numFmtId="0" fontId="152" fillId="0" borderId="0" applyNumberFormat="0" applyBorder="0" applyAlignment="0"/>
    <xf numFmtId="0" fontId="152" fillId="0" borderId="0" applyNumberFormat="0" applyBorder="0" applyAlignment="0"/>
    <xf numFmtId="0" fontId="152" fillId="0" borderId="0" applyNumberFormat="0" applyBorder="0" applyAlignment="0"/>
    <xf numFmtId="0" fontId="152" fillId="0" borderId="0" applyNumberFormat="0" applyBorder="0" applyAlignment="0"/>
    <xf numFmtId="0" fontId="152" fillId="0" borderId="0" applyNumberFormat="0" applyBorder="0" applyAlignment="0"/>
    <xf numFmtId="0" fontId="7" fillId="0" borderId="0" applyNumberFormat="0" applyFont="0" applyFill="0" applyBorder="0" applyAlignment="0" applyProtection="0"/>
    <xf numFmtId="0" fontId="153" fillId="0" borderId="0" applyNumberFormat="0" applyBorder="0" applyAlignment="0"/>
    <xf numFmtId="0" fontId="153" fillId="0" borderId="0" applyNumberFormat="0" applyBorder="0" applyAlignment="0"/>
    <xf numFmtId="0" fontId="153" fillId="0" borderId="0" applyNumberFormat="0" applyBorder="0" applyAlignment="0"/>
    <xf numFmtId="0" fontId="153" fillId="0" borderId="0" applyNumberFormat="0" applyBorder="0" applyAlignment="0"/>
    <xf numFmtId="0" fontId="104" fillId="0" borderId="0" applyNumberFormat="0" applyBorder="0" applyAlignment="0"/>
    <xf numFmtId="0" fontId="153" fillId="0" borderId="0" applyNumberFormat="0" applyBorder="0" applyAlignment="0"/>
    <xf numFmtId="0" fontId="104" fillId="0" borderId="0" applyNumberFormat="0" applyBorder="0" applyAlignment="0"/>
    <xf numFmtId="0" fontId="104" fillId="0" borderId="0" applyNumberFormat="0" applyBorder="0" applyAlignment="0"/>
    <xf numFmtId="0" fontId="104" fillId="0" borderId="0" applyNumberFormat="0" applyBorder="0" applyAlignment="0"/>
    <xf numFmtId="0" fontId="104" fillId="0" borderId="0" applyNumberFormat="0" applyBorder="0" applyAlignment="0"/>
    <xf numFmtId="0" fontId="153" fillId="0" borderId="0" applyNumberFormat="0" applyBorder="0" applyAlignment="0"/>
    <xf numFmtId="0" fontId="104" fillId="0" borderId="0" applyNumberFormat="0" applyBorder="0" applyAlignment="0"/>
    <xf numFmtId="0" fontId="104" fillId="0" borderId="0" applyNumberFormat="0" applyBorder="0" applyAlignment="0"/>
    <xf numFmtId="0" fontId="104" fillId="0" borderId="0" applyNumberFormat="0" applyBorder="0" applyAlignment="0"/>
    <xf numFmtId="0" fontId="104" fillId="0" borderId="0" applyNumberFormat="0" applyBorder="0" applyAlignment="0"/>
    <xf numFmtId="0" fontId="104" fillId="0" borderId="0" applyNumberFormat="0" applyBorder="0" applyAlignment="0"/>
    <xf numFmtId="0" fontId="104" fillId="0" borderId="0" applyNumberFormat="0" applyBorder="0" applyAlignment="0"/>
    <xf numFmtId="0" fontId="104" fillId="0" borderId="0" applyNumberFormat="0" applyBorder="0" applyAlignment="0"/>
    <xf numFmtId="0" fontId="104" fillId="0" borderId="0" applyNumberFormat="0" applyBorder="0" applyAlignment="0"/>
    <xf numFmtId="0" fontId="153" fillId="0" borderId="0" applyNumberFormat="0" applyBorder="0" applyAlignment="0"/>
    <xf numFmtId="0" fontId="153" fillId="0" borderId="0" applyNumberFormat="0" applyBorder="0" applyAlignment="0"/>
    <xf numFmtId="0" fontId="153" fillId="0" borderId="0" applyNumberFormat="0" applyBorder="0" applyAlignment="0"/>
    <xf numFmtId="0" fontId="153" fillId="0" borderId="0" applyNumberFormat="0" applyBorder="0" applyAlignment="0"/>
    <xf numFmtId="0" fontId="153" fillId="0" borderId="0" applyNumberFormat="0" applyBorder="0" applyAlignment="0"/>
    <xf numFmtId="0" fontId="153" fillId="0" borderId="0" applyNumberFormat="0" applyBorder="0" applyAlignment="0"/>
    <xf numFmtId="0" fontId="153" fillId="0" borderId="0" applyNumberFormat="0" applyBorder="0" applyAlignment="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3" fillId="0" borderId="0" applyNumberFormat="0" applyBorder="0" applyAlignment="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6" fillId="0" borderId="36"/>
    <xf numFmtId="0" fontId="106" fillId="0" borderId="36"/>
    <xf numFmtId="0" fontId="106" fillId="0" borderId="36"/>
    <xf numFmtId="0" fontId="106" fillId="0" borderId="36"/>
    <xf numFmtId="0" fontId="106" fillId="0" borderId="36"/>
    <xf numFmtId="0" fontId="106" fillId="0" borderId="36"/>
    <xf numFmtId="0" fontId="106" fillId="0" borderId="36"/>
    <xf numFmtId="0" fontId="106" fillId="0" borderId="36"/>
    <xf numFmtId="0" fontId="106" fillId="0" borderId="36"/>
    <xf numFmtId="0" fontId="106" fillId="0" borderId="36"/>
    <xf numFmtId="0" fontId="106" fillId="0" borderId="36"/>
    <xf numFmtId="0" fontId="106" fillId="0" borderId="36"/>
    <xf numFmtId="0" fontId="106" fillId="0" borderId="36"/>
    <xf numFmtId="0" fontId="106" fillId="0" borderId="36"/>
    <xf numFmtId="0" fontId="106" fillId="0" borderId="36"/>
    <xf numFmtId="0" fontId="106" fillId="0" borderId="36"/>
    <xf numFmtId="0" fontId="106" fillId="0" borderId="36"/>
    <xf numFmtId="0" fontId="106" fillId="0" borderId="36"/>
    <xf numFmtId="0" fontId="106" fillId="0" borderId="36"/>
    <xf numFmtId="0" fontId="106" fillId="0" borderId="36"/>
    <xf numFmtId="0" fontId="106" fillId="0" borderId="36"/>
    <xf numFmtId="0" fontId="8" fillId="0" borderId="0"/>
    <xf numFmtId="0" fontId="8" fillId="0" borderId="0"/>
    <xf numFmtId="0" fontId="8" fillId="0" borderId="0"/>
    <xf numFmtId="0" fontId="106" fillId="0" borderId="36"/>
    <xf numFmtId="0" fontId="8" fillId="0" borderId="0"/>
    <xf numFmtId="0" fontId="106" fillId="0" borderId="36"/>
    <xf numFmtId="0" fontId="8" fillId="0" borderId="0"/>
    <xf numFmtId="0" fontId="8" fillId="0" borderId="0"/>
    <xf numFmtId="0" fontId="106" fillId="0" borderId="36"/>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106" fillId="0" borderId="36"/>
    <xf numFmtId="0" fontId="8" fillId="0" borderId="0"/>
    <xf numFmtId="0" fontId="8" fillId="0" borderId="0"/>
    <xf numFmtId="0" fontId="106" fillId="0" borderId="36"/>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106" fillId="0" borderId="36"/>
    <xf numFmtId="0" fontId="8" fillId="0" borderId="0"/>
    <xf numFmtId="0" fontId="8" fillId="0" borderId="0"/>
    <xf numFmtId="0" fontId="106" fillId="0" borderId="36"/>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106" fillId="0" borderId="36"/>
    <xf numFmtId="0" fontId="8" fillId="0" borderId="0"/>
    <xf numFmtId="0" fontId="8" fillId="0" borderId="0"/>
    <xf numFmtId="0" fontId="106" fillId="0" borderId="36"/>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106" fillId="0" borderId="36"/>
    <xf numFmtId="0" fontId="8" fillId="0" borderId="0"/>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8" fillId="0" borderId="0"/>
    <xf numFmtId="0" fontId="7" fillId="0" borderId="0" applyNumberFormat="0" applyFont="0" applyFill="0" applyBorder="0" applyAlignment="0" applyProtection="0"/>
    <xf numFmtId="0" fontId="106" fillId="0" borderId="36"/>
    <xf numFmtId="0" fontId="7" fillId="0" borderId="0" applyNumberFormat="0" applyFont="0" applyFill="0" applyBorder="0" applyAlignment="0" applyProtection="0"/>
    <xf numFmtId="0" fontId="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8" fillId="0" borderId="0"/>
    <xf numFmtId="0" fontId="7" fillId="0" borderId="0" applyNumberFormat="0" applyFont="0" applyFill="0" applyBorder="0" applyAlignment="0" applyProtection="0"/>
    <xf numFmtId="0" fontId="106" fillId="0" borderId="36"/>
    <xf numFmtId="0" fontId="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8" fillId="0" borderId="0"/>
    <xf numFmtId="0" fontId="7" fillId="0" borderId="0" applyNumberFormat="0" applyFont="0" applyFill="0" applyBorder="0" applyAlignment="0" applyProtection="0"/>
    <xf numFmtId="0" fontId="106" fillId="0" borderId="36"/>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8" fillId="0" borderId="0"/>
    <xf numFmtId="0" fontId="7" fillId="0" borderId="0" applyNumberFormat="0" applyFont="0" applyFill="0" applyBorder="0" applyAlignment="0" applyProtection="0"/>
    <xf numFmtId="0" fontId="106" fillId="0" borderId="36"/>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8" fillId="0" borderId="0"/>
    <xf numFmtId="0" fontId="7" fillId="0" borderId="0" applyNumberFormat="0" applyFont="0" applyFill="0" applyBorder="0" applyAlignment="0" applyProtection="0"/>
    <xf numFmtId="0" fontId="106" fillId="0" borderId="36"/>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7" fillId="0" borderId="0" applyNumberFormat="0" applyFont="0" applyFill="0" applyBorder="0" applyAlignment="0" applyProtection="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8" fillId="0" borderId="0"/>
    <xf numFmtId="0" fontId="8" fillId="0" borderId="0"/>
    <xf numFmtId="0" fontId="106" fillId="0" borderId="36"/>
    <xf numFmtId="0" fontId="8" fillId="0" borderId="0"/>
    <xf numFmtId="0" fontId="8" fillId="0" borderId="0"/>
    <xf numFmtId="0" fontId="8" fillId="0" borderId="0"/>
    <xf numFmtId="0" fontId="106" fillId="0" borderId="36"/>
    <xf numFmtId="0" fontId="106" fillId="0" borderId="36"/>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 fillId="0" borderId="0"/>
    <xf numFmtId="0" fontId="154" fillId="0" borderId="0" applyNumberFormat="0" applyFill="0" applyBorder="0" applyAlignment="0" applyProtection="0"/>
    <xf numFmtId="0" fontId="154" fillId="0" borderId="0" applyNumberFormat="0" applyFill="0" applyBorder="0" applyAlignment="0" applyProtection="0"/>
    <xf numFmtId="0" fontId="82"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8" fillId="0" borderId="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82" fillId="0" borderId="0" applyNumberFormat="0" applyFill="0" applyBorder="0" applyAlignment="0" applyProtection="0"/>
    <xf numFmtId="0" fontId="8" fillId="0" borderId="0"/>
    <xf numFmtId="0" fontId="8" fillId="0" borderId="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 fillId="0" borderId="0"/>
    <xf numFmtId="0" fontId="82" fillId="0" borderId="0" applyNumberFormat="0" applyFill="0" applyBorder="0" applyAlignment="0" applyProtection="0"/>
    <xf numFmtId="0" fontId="82" fillId="0" borderId="0" applyNumberFormat="0" applyFill="0" applyBorder="0" applyAlignment="0" applyProtection="0"/>
    <xf numFmtId="0" fontId="8" fillId="0" borderId="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83"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83"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8" fillId="0" borderId="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55" fillId="0" borderId="48" applyNumberFormat="0" applyFill="0" applyAlignment="0" applyProtection="0"/>
    <xf numFmtId="0" fontId="155" fillId="0" borderId="48"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55" fillId="0" borderId="48" applyNumberFormat="0" applyFill="0" applyAlignment="0" applyProtection="0"/>
    <xf numFmtId="0" fontId="120" fillId="0" borderId="10" applyNumberFormat="0" applyFill="0" applyAlignment="0" applyProtection="0"/>
    <xf numFmtId="0" fontId="155" fillId="0" borderId="48"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8" fillId="0" borderId="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55" fillId="0" borderId="48"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55" fillId="0" borderId="48"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8" fillId="0" borderId="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8" fillId="0" borderId="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8" fillId="0" borderId="0"/>
    <xf numFmtId="0" fontId="83"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8" fillId="0" borderId="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20" fillId="0" borderId="10" applyNumberFormat="0" applyFill="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84"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8" fillId="0" borderId="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8"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8" fillId="0" borderId="0"/>
    <xf numFmtId="0" fontId="8"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8" fillId="0" borderId="0"/>
    <xf numFmtId="0" fontId="156" fillId="0" borderId="0" applyNumberFormat="0" applyFill="0" applyBorder="0" applyAlignment="0" applyProtection="0"/>
    <xf numFmtId="0" fontId="156" fillId="0" borderId="0" applyNumberFormat="0" applyFill="0" applyBorder="0" applyAlignment="0" applyProtection="0"/>
    <xf numFmtId="0" fontId="8"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119" fillId="0" borderId="0"/>
    <xf numFmtId="37" fontId="12" fillId="0" borderId="0"/>
    <xf numFmtId="0" fontId="6" fillId="0" borderId="0"/>
    <xf numFmtId="9" fontId="8" fillId="0" borderId="0" applyFont="0" applyFill="0" applyBorder="0" applyAlignment="0" applyProtection="0"/>
    <xf numFmtId="0" fontId="5" fillId="0" borderId="0"/>
    <xf numFmtId="0" fontId="5" fillId="0" borderId="0"/>
    <xf numFmtId="43" fontId="8" fillId="0" borderId="0" applyFont="0" applyFill="0" applyBorder="0" applyAlignment="0" applyProtection="0"/>
    <xf numFmtId="41" fontId="8" fillId="0" borderId="0" applyFont="0" applyFill="0" applyBorder="0" applyAlignment="0" applyProtection="0"/>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 borderId="0" applyNumberFormat="0" applyBorder="0" applyAlignment="0" applyProtection="0"/>
    <xf numFmtId="0" fontId="4" fillId="4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94" fillId="2"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9" borderId="0" applyNumberFormat="0" applyBorder="0" applyAlignment="0" applyProtection="0"/>
    <xf numFmtId="0" fontId="4" fillId="2" borderId="0" applyNumberFormat="0" applyBorder="0" applyAlignment="0" applyProtection="0"/>
    <xf numFmtId="0" fontId="4" fillId="4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66" fillId="2"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3"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3" borderId="0" applyNumberFormat="0" applyBorder="0" applyAlignment="0" applyProtection="0"/>
    <xf numFmtId="0" fontId="4" fillId="50"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0"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0"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0"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0"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94" fillId="3"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0"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0"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0" borderId="0" applyNumberFormat="0" applyBorder="0" applyAlignment="0" applyProtection="0"/>
    <xf numFmtId="0" fontId="4" fillId="3" borderId="0" applyNumberFormat="0" applyBorder="0" applyAlignment="0" applyProtection="0"/>
    <xf numFmtId="0" fontId="4" fillId="50"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0"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0"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0"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66" fillId="3"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4"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4" borderId="0" applyNumberFormat="0" applyBorder="0" applyAlignment="0" applyProtection="0"/>
    <xf numFmtId="0" fontId="4" fillId="51"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1"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1"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1"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1"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94" fillId="4"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1"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1"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1" borderId="0" applyNumberFormat="0" applyBorder="0" applyAlignment="0" applyProtection="0"/>
    <xf numFmtId="0" fontId="4" fillId="4" borderId="0" applyNumberFormat="0" applyBorder="0" applyAlignment="0" applyProtection="0"/>
    <xf numFmtId="0" fontId="4" fillId="51"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1"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1"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1"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66" fillId="4"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 borderId="0" applyNumberFormat="0" applyBorder="0" applyAlignment="0" applyProtection="0"/>
    <xf numFmtId="0" fontId="4" fillId="5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94" fillId="5"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2" borderId="0" applyNumberFormat="0" applyBorder="0" applyAlignment="0" applyProtection="0"/>
    <xf numFmtId="0" fontId="4" fillId="5" borderId="0" applyNumberFormat="0" applyBorder="0" applyAlignment="0" applyProtection="0"/>
    <xf numFmtId="0" fontId="4" fillId="5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66" fillId="5"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94" fillId="6"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66" fillId="6"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94" fillId="7"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66" fillId="7"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94" fillId="8"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66" fillId="8"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94" fillId="9"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66" fillId="9"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10"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10" borderId="0" applyNumberFormat="0" applyBorder="0" applyAlignment="0" applyProtection="0"/>
    <xf numFmtId="0" fontId="4" fillId="57"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7"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7"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7"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7"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94" fillId="10"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7"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7"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7" borderId="0" applyNumberFormat="0" applyBorder="0" applyAlignment="0" applyProtection="0"/>
    <xf numFmtId="0" fontId="4" fillId="10" borderId="0" applyNumberFormat="0" applyBorder="0" applyAlignment="0" applyProtection="0"/>
    <xf numFmtId="0" fontId="4" fillId="57"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7"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7"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7"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66" fillId="10"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94" fillId="5"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66" fillId="5"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94" fillId="8"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66" fillId="8"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94" fillId="11"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66" fillId="11"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110" fillId="61" borderId="0" applyNumberFormat="0" applyBorder="0" applyAlignment="0" applyProtection="0"/>
    <xf numFmtId="0" fontId="110" fillId="61" borderId="0" applyNumberFormat="0" applyBorder="0" applyAlignment="0" applyProtection="0"/>
    <xf numFmtId="0" fontId="67" fillId="12" borderId="0" applyNumberFormat="0" applyBorder="0" applyAlignment="0" applyProtection="0"/>
    <xf numFmtId="0" fontId="110" fillId="62" borderId="0" applyNumberFormat="0" applyBorder="0" applyAlignment="0" applyProtection="0"/>
    <xf numFmtId="0" fontId="110" fillId="62" borderId="0" applyNumberFormat="0" applyBorder="0" applyAlignment="0" applyProtection="0"/>
    <xf numFmtId="0" fontId="67" fillId="9"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67" fillId="10" borderId="0" applyNumberFormat="0" applyBorder="0" applyAlignment="0" applyProtection="0"/>
    <xf numFmtId="0" fontId="110" fillId="6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67" fillId="13" borderId="0" applyNumberFormat="0" applyBorder="0" applyAlignment="0" applyProtection="0"/>
    <xf numFmtId="0" fontId="110" fillId="64" borderId="0" applyNumberFormat="0" applyBorder="0" applyAlignment="0" applyProtection="0"/>
    <xf numFmtId="0" fontId="110" fillId="65" borderId="0" applyNumberFormat="0" applyBorder="0" applyAlignment="0" applyProtection="0"/>
    <xf numFmtId="0" fontId="110" fillId="65" borderId="0" applyNumberFormat="0" applyBorder="0" applyAlignment="0" applyProtection="0"/>
    <xf numFmtId="0" fontId="67" fillId="14" borderId="0" applyNumberFormat="0" applyBorder="0" applyAlignment="0" applyProtection="0"/>
    <xf numFmtId="0" fontId="110" fillId="15" borderId="0" applyNumberFormat="0" applyBorder="0" applyAlignment="0" applyProtection="0"/>
    <xf numFmtId="0" fontId="110" fillId="15" borderId="0" applyNumberFormat="0" applyBorder="0" applyAlignment="0" applyProtection="0"/>
    <xf numFmtId="0" fontId="67" fillId="15" borderId="0" applyNumberFormat="0" applyBorder="0" applyAlignment="0" applyProtection="0"/>
    <xf numFmtId="0" fontId="110" fillId="66" borderId="0" applyNumberFormat="0" applyBorder="0" applyAlignment="0" applyProtection="0"/>
    <xf numFmtId="0" fontId="94" fillId="67" borderId="0" applyNumberFormat="0" applyBorder="0" applyAlignment="0" applyProtection="0"/>
    <xf numFmtId="0" fontId="94" fillId="68"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110" fillId="70" borderId="0" applyNumberFormat="0" applyBorder="0" applyAlignment="0" applyProtection="0"/>
    <xf numFmtId="0" fontId="94" fillId="71" borderId="0" applyNumberFormat="0" applyBorder="0" applyAlignment="0" applyProtection="0"/>
    <xf numFmtId="0" fontId="94" fillId="72"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110" fillId="74" borderId="0" applyNumberFormat="0" applyBorder="0" applyAlignment="0" applyProtection="0"/>
    <xf numFmtId="0" fontId="94" fillId="75" borderId="0" applyNumberFormat="0" applyBorder="0" applyAlignment="0" applyProtection="0"/>
    <xf numFmtId="0" fontId="94" fillId="76"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110" fillId="78" borderId="0" applyNumberFormat="0" applyBorder="0" applyAlignment="0" applyProtection="0"/>
    <xf numFmtId="0" fontId="94" fillId="71" borderId="0" applyNumberFormat="0" applyBorder="0" applyAlignment="0" applyProtection="0"/>
    <xf numFmtId="0" fontId="94" fillId="79"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94" fillId="81" borderId="0" applyNumberFormat="0" applyBorder="0" applyAlignment="0" applyProtection="0"/>
    <xf numFmtId="0" fontId="94" fillId="82"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110" fillId="83" borderId="0" applyNumberFormat="0" applyBorder="0" applyAlignment="0" applyProtection="0"/>
    <xf numFmtId="0" fontId="94" fillId="84" borderId="0" applyNumberFormat="0" applyBorder="0" applyAlignment="0" applyProtection="0"/>
    <xf numFmtId="0" fontId="94" fillId="85"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0" fillId="87" borderId="0" applyNumberFormat="0" applyBorder="0" applyAlignment="0" applyProtection="0"/>
    <xf numFmtId="0" fontId="112" fillId="88" borderId="0" applyNumberFormat="0" applyBorder="0" applyAlignment="0" applyProtection="0"/>
    <xf numFmtId="0" fontId="112" fillId="88" borderId="0" applyNumberFormat="0" applyBorder="0" applyAlignment="0" applyProtection="0"/>
    <xf numFmtId="0" fontId="68" fillId="3" borderId="0" applyNumberFormat="0" applyBorder="0" applyAlignment="0" applyProtection="0"/>
    <xf numFmtId="49" fontId="164" fillId="0" borderId="0" applyFont="0" applyFill="0" applyBorder="0" applyAlignment="0" applyProtection="0">
      <alignment horizontal="left"/>
    </xf>
    <xf numFmtId="187" fontId="85" fillId="0" borderId="0" applyAlignment="0" applyProtection="0"/>
    <xf numFmtId="171" fontId="58" fillId="0" borderId="0" applyFill="0" applyBorder="0" applyAlignment="0" applyProtection="0"/>
    <xf numFmtId="49" fontId="58" fillId="0" borderId="0" applyNumberFormat="0" applyAlignment="0" applyProtection="0">
      <alignment horizontal="left"/>
    </xf>
    <xf numFmtId="49" fontId="165" fillId="0" borderId="54" applyNumberFormat="0" applyAlignment="0" applyProtection="0">
      <alignment horizontal="left" wrapText="1"/>
    </xf>
    <xf numFmtId="49" fontId="165" fillId="0" borderId="54" applyNumberFormat="0" applyAlignment="0" applyProtection="0">
      <alignment horizontal="left" wrapText="1"/>
    </xf>
    <xf numFmtId="49" fontId="165" fillId="0" borderId="54" applyNumberFormat="0" applyAlignment="0" applyProtection="0">
      <alignment horizontal="left" wrapText="1"/>
    </xf>
    <xf numFmtId="49" fontId="165" fillId="0" borderId="54" applyNumberFormat="0" applyAlignment="0" applyProtection="0">
      <alignment horizontal="left" wrapText="1"/>
    </xf>
    <xf numFmtId="49" fontId="165" fillId="0" borderId="0" applyNumberFormat="0" applyAlignment="0" applyProtection="0">
      <alignment horizontal="left" wrapText="1"/>
    </xf>
    <xf numFmtId="49" fontId="166" fillId="0" borderId="0" applyAlignment="0" applyProtection="0">
      <alignment horizontal="left"/>
    </xf>
    <xf numFmtId="0" fontId="167" fillId="0" borderId="0"/>
    <xf numFmtId="0" fontId="116" fillId="90" borderId="38" applyNumberFormat="0" applyAlignment="0" applyProtection="0"/>
    <xf numFmtId="0" fontId="116" fillId="90" borderId="38" applyNumberFormat="0" applyAlignment="0" applyProtection="0"/>
    <xf numFmtId="0" fontId="70" fillId="21" borderId="2" applyNumberFormat="0" applyAlignment="0" applyProtection="0"/>
    <xf numFmtId="188" fontId="168" fillId="0" borderId="0"/>
    <xf numFmtId="188" fontId="168" fillId="0" borderId="0"/>
    <xf numFmtId="188" fontId="168" fillId="0" borderId="0"/>
    <xf numFmtId="188" fontId="168" fillId="0" borderId="0"/>
    <xf numFmtId="188" fontId="168" fillId="0" borderId="0"/>
    <xf numFmtId="188" fontId="168" fillId="0" borderId="0"/>
    <xf numFmtId="188" fontId="168" fillId="0" borderId="0"/>
    <xf numFmtId="188" fontId="168" fillId="0" borderId="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95"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8" fillId="0" borderId="0" applyFont="0" applyFill="0" applyBorder="0" applyAlignment="0" applyProtection="0"/>
    <xf numFmtId="41" fontId="4"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4"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95"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44" fontId="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8" fillId="0" borderId="0" applyFont="0" applyFill="0" applyBorder="0" applyAlignment="0" applyProtection="0"/>
    <xf numFmtId="44" fontId="4" fillId="0" borderId="0" applyFont="0" applyFill="0" applyBorder="0" applyAlignment="0" applyProtection="0"/>
    <xf numFmtId="44" fontId="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8" fillId="0" borderId="0" applyFont="0" applyFill="0" applyBorder="0" applyAlignment="0" applyProtection="0"/>
    <xf numFmtId="44" fontId="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5" fontId="8" fillId="0" borderId="0" applyFont="0" applyFill="0" applyBorder="0" applyAlignment="0" applyProtection="0"/>
    <xf numFmtId="40" fontId="8" fillId="45" borderId="0"/>
    <xf numFmtId="40" fontId="9" fillId="44" borderId="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71" fillId="0" borderId="0" applyNumberFormat="0" applyFill="0" applyBorder="0" applyAlignment="0" applyProtection="0"/>
    <xf numFmtId="2" fontId="8" fillId="0" borderId="0" applyFont="0" applyFill="0" applyBorder="0" applyAlignment="0" applyProtection="0"/>
    <xf numFmtId="0" fontId="124" fillId="94" borderId="0" applyNumberFormat="0" applyBorder="0" applyAlignment="0" applyProtection="0"/>
    <xf numFmtId="0" fontId="124" fillId="94" borderId="0" applyNumberFormat="0" applyBorder="0" applyAlignment="0" applyProtection="0"/>
    <xf numFmtId="0" fontId="72" fillId="4" borderId="0" applyNumberFormat="0" applyBorder="0" applyAlignment="0" applyProtection="0"/>
    <xf numFmtId="38" fontId="58" fillId="45" borderId="0" applyNumberFormat="0" applyBorder="0" applyAlignment="0" applyProtection="0"/>
    <xf numFmtId="0" fontId="126" fillId="0" borderId="39" applyNumberFormat="0" applyFill="0" applyAlignment="0" applyProtection="0"/>
    <xf numFmtId="0" fontId="126" fillId="0" borderId="39" applyNumberFormat="0" applyFill="0" applyAlignment="0" applyProtection="0"/>
    <xf numFmtId="0" fontId="73" fillId="0" borderId="3" applyNumberFormat="0" applyFill="0" applyAlignment="0" applyProtection="0"/>
    <xf numFmtId="0" fontId="128" fillId="0" borderId="40" applyNumberFormat="0" applyFill="0" applyAlignment="0" applyProtection="0"/>
    <xf numFmtId="0" fontId="128" fillId="0" borderId="40" applyNumberFormat="0" applyFill="0" applyAlignment="0" applyProtection="0"/>
    <xf numFmtId="0" fontId="74" fillId="0" borderId="4" applyNumberFormat="0" applyFill="0" applyAlignment="0" applyProtection="0"/>
    <xf numFmtId="0" fontId="130" fillId="0" borderId="41" applyNumberFormat="0" applyFill="0" applyAlignment="0" applyProtection="0"/>
    <xf numFmtId="0" fontId="130" fillId="0" borderId="41" applyNumberFormat="0" applyFill="0" applyAlignment="0" applyProtection="0"/>
    <xf numFmtId="0" fontId="75" fillId="0" borderId="5" applyNumberFormat="0" applyFill="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75" fillId="0" borderId="0" applyNumberFormat="0" applyFill="0" applyBorder="0" applyAlignment="0" applyProtection="0"/>
    <xf numFmtId="10" fontId="58" fillId="46" borderId="26" applyNumberFormat="0" applyBorder="0" applyAlignment="0" applyProtection="0"/>
    <xf numFmtId="10" fontId="58" fillId="46" borderId="26" applyNumberFormat="0" applyBorder="0" applyAlignment="0" applyProtection="0"/>
    <xf numFmtId="10" fontId="58" fillId="46" borderId="26" applyNumberFormat="0" applyBorder="0" applyAlignment="0" applyProtection="0"/>
    <xf numFmtId="10" fontId="58" fillId="46" borderId="26" applyNumberFormat="0" applyBorder="0" applyAlignment="0" applyProtection="0"/>
    <xf numFmtId="10" fontId="58" fillId="46" borderId="26" applyNumberFormat="0" applyBorder="0" applyAlignment="0" applyProtection="0"/>
    <xf numFmtId="10" fontId="58" fillId="46" borderId="26" applyNumberFormat="0" applyBorder="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6" fillId="95" borderId="37" applyNumberFormat="0" applyAlignment="0" applyProtection="0"/>
    <xf numFmtId="0" fontId="13" fillId="0" borderId="55"/>
    <xf numFmtId="0" fontId="138" fillId="0" borderId="42" applyNumberFormat="0" applyFill="0" applyAlignment="0" applyProtection="0"/>
    <xf numFmtId="0" fontId="138" fillId="0" borderId="42" applyNumberFormat="0" applyFill="0" applyAlignment="0" applyProtection="0"/>
    <xf numFmtId="0" fontId="77" fillId="0" borderId="6" applyNumberFormat="0" applyFill="0" applyAlignment="0" applyProtection="0"/>
    <xf numFmtId="38" fontId="80" fillId="0" borderId="0" applyFont="0" applyFill="0" applyBorder="0" applyAlignment="0" applyProtection="0"/>
    <xf numFmtId="40" fontId="80" fillId="0" borderId="0" applyFont="0" applyFill="0" applyBorder="0" applyAlignment="0" applyProtection="0"/>
    <xf numFmtId="6" fontId="80" fillId="0" borderId="0" applyFont="0" applyFill="0" applyBorder="0" applyAlignment="0" applyProtection="0"/>
    <xf numFmtId="8" fontId="80" fillId="0" borderId="0" applyFont="0" applyFill="0" applyBorder="0" applyAlignment="0" applyProtection="0"/>
    <xf numFmtId="0" fontId="140" fillId="96" borderId="0" applyNumberFormat="0" applyBorder="0" applyAlignment="0" applyProtection="0"/>
    <xf numFmtId="0" fontId="140" fillId="96" borderId="0" applyNumberFormat="0" applyBorder="0" applyAlignment="0" applyProtection="0"/>
    <xf numFmtId="0" fontId="78" fillId="22" borderId="0" applyNumberFormat="0" applyBorder="0" applyAlignment="0" applyProtection="0"/>
    <xf numFmtId="3" fontId="8" fillId="0" borderId="0" applyFont="0" applyFill="0" applyBorder="0" applyAlignment="0" applyProtection="0">
      <alignment horizontal="right" vertical="top"/>
    </xf>
    <xf numFmtId="189" fontId="170" fillId="0" borderId="0"/>
    <xf numFmtId="189" fontId="171" fillId="0" borderId="0"/>
    <xf numFmtId="189" fontId="170" fillId="0" borderId="0"/>
    <xf numFmtId="189" fontId="170" fillId="0" borderId="0"/>
    <xf numFmtId="189" fontId="170" fillId="0" borderId="0"/>
    <xf numFmtId="189" fontId="171" fillId="0" borderId="0"/>
    <xf numFmtId="0" fontId="95" fillId="0" borderId="0"/>
    <xf numFmtId="0" fontId="8" fillId="0" borderId="0"/>
    <xf numFmtId="0" fontId="8" fillId="0" borderId="0"/>
    <xf numFmtId="0" fontId="8" fillId="0" borderId="0"/>
    <xf numFmtId="0" fontId="8" fillId="0" borderId="0"/>
    <xf numFmtId="0" fontId="8" fillId="0" borderId="0"/>
    <xf numFmtId="0" fontId="8" fillId="0" borderId="0"/>
    <xf numFmtId="0" fontId="118" fillId="0" borderId="0"/>
    <xf numFmtId="0" fontId="118" fillId="0" borderId="0"/>
    <xf numFmtId="0" fontId="1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143"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37" fontId="12"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0" fillId="0" borderId="0"/>
    <xf numFmtId="0" fontId="80" fillId="0" borderId="0"/>
    <xf numFmtId="0" fontId="80" fillId="0" borderId="0"/>
    <xf numFmtId="0" fontId="80" fillId="0" borderId="0"/>
    <xf numFmtId="0" fontId="80" fillId="0" borderId="0"/>
    <xf numFmtId="0" fontId="95" fillId="0" borderId="0"/>
    <xf numFmtId="0" fontId="95" fillId="0" borderId="0"/>
    <xf numFmtId="0" fontId="95" fillId="0" borderId="0"/>
    <xf numFmtId="0" fontId="95" fillId="0" borderId="0"/>
    <xf numFmtId="0" fontId="95" fillId="0" borderId="0"/>
    <xf numFmtId="0" fontId="80" fillId="0" borderId="0"/>
    <xf numFmtId="0" fontId="8" fillId="0" borderId="0"/>
    <xf numFmtId="0" fontId="8" fillId="0" borderId="0"/>
    <xf numFmtId="0" fontId="8" fillId="0" borderId="0"/>
    <xf numFmtId="0" fontId="8" fillId="0" borderId="0"/>
    <xf numFmtId="0" fontId="8" fillId="0" borderId="0"/>
    <xf numFmtId="0" fontId="95" fillId="0" borderId="0"/>
    <xf numFmtId="0" fontId="95" fillId="0" borderId="0"/>
    <xf numFmtId="0" fontId="95" fillId="0" borderId="0"/>
    <xf numFmtId="0" fontId="95" fillId="0" borderId="0"/>
    <xf numFmtId="0" fontId="8" fillId="0" borderId="0"/>
    <xf numFmtId="0" fontId="8" fillId="0" borderId="0"/>
    <xf numFmtId="0" fontId="8" fillId="0" borderId="0"/>
    <xf numFmtId="0" fontId="80" fillId="0" borderId="0"/>
    <xf numFmtId="0" fontId="80" fillId="0" borderId="0"/>
    <xf numFmtId="0" fontId="8" fillId="0" borderId="0"/>
    <xf numFmtId="0" fontId="80" fillId="0" borderId="0"/>
    <xf numFmtId="0" fontId="80" fillId="0" borderId="0"/>
    <xf numFmtId="0" fontId="80" fillId="0" borderId="0"/>
    <xf numFmtId="0" fontId="8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8" fillId="0" borderId="0"/>
    <xf numFmtId="37" fontId="8" fillId="0" borderId="0"/>
    <xf numFmtId="37" fontId="8" fillId="0" borderId="0"/>
    <xf numFmtId="37"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0" fontId="118" fillId="0" borderId="0"/>
    <xf numFmtId="0" fontId="118" fillId="0" borderId="0"/>
    <xf numFmtId="0" fontId="118" fillId="0" borderId="0"/>
    <xf numFmtId="0" fontId="118" fillId="0" borderId="0"/>
    <xf numFmtId="0" fontId="1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8" fillId="0" borderId="0"/>
    <xf numFmtId="0" fontId="8" fillId="0" borderId="0"/>
    <xf numFmtId="0" fontId="4" fillId="0" borderId="0"/>
    <xf numFmtId="0" fontId="8" fillId="0" borderId="0"/>
    <xf numFmtId="0" fontId="4" fillId="0" borderId="0"/>
    <xf numFmtId="0" fontId="4" fillId="0" borderId="0"/>
    <xf numFmtId="0" fontId="4" fillId="0" borderId="0"/>
    <xf numFmtId="0" fontId="118" fillId="0" borderId="0"/>
    <xf numFmtId="0" fontId="8" fillId="0" borderId="0"/>
    <xf numFmtId="0" fontId="8" fillId="0" borderId="0"/>
    <xf numFmtId="0" fontId="8" fillId="0" borderId="0"/>
    <xf numFmtId="0" fontId="8" fillId="0" borderId="0"/>
    <xf numFmtId="0" fontId="8" fillId="0" borderId="0"/>
    <xf numFmtId="0" fontId="96" fillId="0" borderId="0"/>
    <xf numFmtId="0" fontId="8" fillId="0" borderId="0"/>
    <xf numFmtId="0" fontId="8" fillId="0" borderId="0"/>
    <xf numFmtId="0" fontId="9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0"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80" fillId="0" borderId="0"/>
    <xf numFmtId="0" fontId="4" fillId="0" borderId="0"/>
    <xf numFmtId="0" fontId="4" fillId="0" borderId="0"/>
    <xf numFmtId="0" fontId="80" fillId="0" borderId="0"/>
    <xf numFmtId="0" fontId="80" fillId="0" borderId="0"/>
    <xf numFmtId="0" fontId="80" fillId="0" borderId="0"/>
    <xf numFmtId="0" fontId="8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118" fillId="0" borderId="0"/>
    <xf numFmtId="0" fontId="80" fillId="0" borderId="0"/>
    <xf numFmtId="0" fontId="4" fillId="0" borderId="0"/>
    <xf numFmtId="0" fontId="96" fillId="0" borderId="0"/>
    <xf numFmtId="0" fontId="96" fillId="0" borderId="0"/>
    <xf numFmtId="0" fontId="8" fillId="0" borderId="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66" fillId="23" borderId="7"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8" fillId="23" borderId="7" applyNumberFormat="0" applyFont="0" applyAlignment="0" applyProtection="0"/>
    <xf numFmtId="0" fontId="66" fillId="23" borderId="7" applyNumberFormat="0" applyFont="0" applyAlignment="0" applyProtection="0"/>
    <xf numFmtId="0" fontId="8" fillId="23" borderId="7"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0" fontId="4" fillId="97" borderId="43" applyNumberFormat="0" applyFont="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5" fillId="0" borderId="0" applyFont="0" applyFill="0" applyBorder="0" applyAlignment="0" applyProtection="0"/>
    <xf numFmtId="9" fontId="9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9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0" fontId="8" fillId="0" borderId="0" applyFont="0" applyBorder="0" applyAlignment="0" applyProtection="0"/>
    <xf numFmtId="10" fontId="8" fillId="0" borderId="0" applyFont="0" applyBorder="0" applyAlignment="0" applyProtection="0"/>
    <xf numFmtId="10" fontId="8" fillId="0" borderId="0" applyFont="0" applyBorder="0" applyAlignment="0" applyProtection="0"/>
    <xf numFmtId="10" fontId="8" fillId="0" borderId="0" applyFont="0" applyBorder="0" applyAlignment="0" applyProtection="0"/>
    <xf numFmtId="10" fontId="8" fillId="0" borderId="0" applyFont="0" applyBorder="0" applyAlignment="0" applyProtection="0"/>
    <xf numFmtId="10" fontId="8" fillId="0" borderId="0" applyFont="0" applyBorder="0" applyAlignment="0" applyProtection="0"/>
    <xf numFmtId="10" fontId="8" fillId="0" borderId="0" applyFont="0" applyBorder="0" applyAlignment="0" applyProtection="0"/>
    <xf numFmtId="10" fontId="8" fillId="0" borderId="0" applyFont="0" applyBorder="0" applyAlignment="0" applyProtection="0"/>
    <xf numFmtId="10" fontId="8" fillId="0" borderId="0" applyFont="0" applyBorder="0" applyAlignment="0" applyProtection="0"/>
    <xf numFmtId="10" fontId="8" fillId="0" borderId="0" applyFont="0" applyBorder="0" applyAlignment="0" applyProtection="0"/>
    <xf numFmtId="10" fontId="8" fillId="0" borderId="0" applyFont="0" applyBorder="0" applyAlignment="0" applyProtection="0"/>
    <xf numFmtId="9" fontId="80" fillId="0" borderId="13" applyNumberFormat="0" applyBorder="0"/>
    <xf numFmtId="9" fontId="80" fillId="0" borderId="13" applyNumberFormat="0" applyBorder="0"/>
    <xf numFmtId="9" fontId="80" fillId="0" borderId="13" applyNumberFormat="0" applyBorder="0"/>
    <xf numFmtId="9" fontId="80" fillId="0" borderId="13" applyNumberFormat="0" applyBorder="0"/>
    <xf numFmtId="3" fontId="8" fillId="0" borderId="0">
      <alignment horizontal="left" vertical="top"/>
    </xf>
    <xf numFmtId="3" fontId="8" fillId="0" borderId="0">
      <alignment horizontal="right" vertical="top"/>
    </xf>
    <xf numFmtId="4" fontId="8" fillId="104" borderId="56" applyNumberFormat="0" applyProtection="0">
      <alignment horizontal="left" vertical="center" indent="1"/>
    </xf>
    <xf numFmtId="4" fontId="8" fillId="104" borderId="56" applyNumberFormat="0" applyProtection="0">
      <alignment horizontal="left" vertical="center" indent="1"/>
    </xf>
    <xf numFmtId="4" fontId="8" fillId="104" borderId="56" applyNumberFormat="0" applyProtection="0">
      <alignment horizontal="left" vertical="center" indent="1"/>
    </xf>
    <xf numFmtId="4" fontId="8" fillId="104" borderId="56" applyNumberFormat="0" applyProtection="0">
      <alignment horizontal="left" vertical="center" indent="1"/>
    </xf>
    <xf numFmtId="4" fontId="8" fillId="104" borderId="56" applyNumberFormat="0" applyProtection="0">
      <alignment horizontal="left" vertical="center" indent="1"/>
    </xf>
    <xf numFmtId="4" fontId="8" fillId="104" borderId="56" applyNumberFormat="0" applyProtection="0">
      <alignment horizontal="left" vertical="center" indent="1"/>
    </xf>
    <xf numFmtId="4" fontId="8" fillId="104" borderId="56" applyNumberFormat="0" applyProtection="0">
      <alignment horizontal="left" vertical="center" indent="1"/>
    </xf>
    <xf numFmtId="0" fontId="58" fillId="103" borderId="46" applyNumberFormat="0">
      <protection locked="0"/>
    </xf>
    <xf numFmtId="0" fontId="58" fillId="103" borderId="46" applyNumberFormat="0">
      <protection locked="0"/>
    </xf>
    <xf numFmtId="0" fontId="58" fillId="103" borderId="46" applyNumberFormat="0">
      <protection locked="0"/>
    </xf>
    <xf numFmtId="0" fontId="58" fillId="103" borderId="46" applyNumberFormat="0">
      <protection locked="0"/>
    </xf>
    <xf numFmtId="0" fontId="58" fillId="103" borderId="46" applyNumberFormat="0">
      <protection locked="0"/>
    </xf>
    <xf numFmtId="0" fontId="58" fillId="103" borderId="46" applyNumberFormat="0">
      <protection locked="0"/>
    </xf>
    <xf numFmtId="0" fontId="58" fillId="103" borderId="46" applyNumberFormat="0">
      <protection locked="0"/>
    </xf>
    <xf numFmtId="0" fontId="58" fillId="103" borderId="46" applyNumberFormat="0">
      <protection locked="0"/>
    </xf>
    <xf numFmtId="0" fontId="58" fillId="103" borderId="46" applyNumberFormat="0">
      <protection locked="0"/>
    </xf>
    <xf numFmtId="0" fontId="58" fillId="103" borderId="46" applyNumberFormat="0">
      <protection locked="0"/>
    </xf>
    <xf numFmtId="0" fontId="58" fillId="103" borderId="46" applyNumberFormat="0">
      <protection locked="0"/>
    </xf>
    <xf numFmtId="0" fontId="149" fillId="104" borderId="47" applyBorder="0"/>
    <xf numFmtId="0" fontId="149" fillId="104" borderId="47" applyBorder="0"/>
    <xf numFmtId="0" fontId="149" fillId="104" borderId="47" applyBorder="0"/>
    <xf numFmtId="0" fontId="149" fillId="104" borderId="47" applyBorder="0"/>
    <xf numFmtId="4" fontId="172" fillId="105" borderId="56" applyNumberFormat="0" applyProtection="0">
      <alignment horizontal="left" vertical="center" indent="1"/>
    </xf>
    <xf numFmtId="4" fontId="172" fillId="105" borderId="56" applyNumberFormat="0" applyProtection="0">
      <alignment horizontal="left" vertical="center" indent="1"/>
    </xf>
    <xf numFmtId="4" fontId="172" fillId="105" borderId="56" applyNumberFormat="0" applyProtection="0">
      <alignment horizontal="left" vertical="center" indent="1"/>
    </xf>
    <xf numFmtId="4" fontId="172" fillId="105" borderId="56" applyNumberFormat="0" applyProtection="0">
      <alignment horizontal="left" vertical="center" indent="1"/>
    </xf>
    <xf numFmtId="4" fontId="172" fillId="105" borderId="56" applyNumberFormat="0" applyProtection="0">
      <alignment horizontal="left" vertical="center" indent="1"/>
    </xf>
    <xf numFmtId="4" fontId="172" fillId="105" borderId="56" applyNumberFormat="0" applyProtection="0">
      <alignment horizontal="left" vertical="center" inden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177" fontId="8" fillId="0" borderId="0">
      <alignment horizontal="left" wrapText="1"/>
    </xf>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95" fillId="0" borderId="0" applyNumberFormat="0" applyBorder="0" applyAlignment="0"/>
    <xf numFmtId="0" fontId="8" fillId="0" borderId="0"/>
    <xf numFmtId="0" fontId="154" fillId="0" borderId="0" applyNumberFormat="0" applyFill="0" applyBorder="0" applyAlignment="0" applyProtection="0"/>
    <xf numFmtId="0" fontId="8" fillId="0" borderId="0"/>
    <xf numFmtId="0" fontId="82" fillId="0" borderId="0" applyNumberFormat="0" applyFill="0" applyBorder="0" applyAlignment="0" applyProtection="0"/>
    <xf numFmtId="0" fontId="8" fillId="0" borderId="0"/>
    <xf numFmtId="0" fontId="82" fillId="0" borderId="0" applyNumberFormat="0" applyFill="0" applyBorder="0" applyAlignment="0" applyProtection="0"/>
    <xf numFmtId="0" fontId="120" fillId="0" borderId="10" applyNumberFormat="0" applyFill="0" applyAlignment="0" applyProtection="0"/>
    <xf numFmtId="0" fontId="8" fillId="0" borderId="0"/>
    <xf numFmtId="0" fontId="83" fillId="0" borderId="10" applyNumberFormat="0" applyFill="0" applyAlignment="0" applyProtection="0"/>
    <xf numFmtId="0" fontId="8" fillId="0" borderId="0"/>
    <xf numFmtId="0" fontId="157" fillId="0" borderId="0" applyNumberFormat="0" applyFill="0" applyBorder="0" applyAlignment="0" applyProtection="0"/>
    <xf numFmtId="0" fontId="8" fillId="0" borderId="0"/>
    <xf numFmtId="0" fontId="156" fillId="0" borderId="0" applyNumberFormat="0" applyFill="0" applyBorder="0" applyAlignment="0" applyProtection="0"/>
    <xf numFmtId="0" fontId="8" fillId="0" borderId="0"/>
    <xf numFmtId="0" fontId="84" fillId="0" borderId="0" applyNumberFormat="0" applyFill="0" applyBorder="0" applyAlignment="0" applyProtection="0"/>
    <xf numFmtId="0" fontId="156" fillId="0" borderId="0" applyNumberForma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2" fillId="0" borderId="0"/>
    <xf numFmtId="0" fontId="110" fillId="87" borderId="0" applyNumberFormat="0" applyBorder="0" applyAlignment="0" applyProtection="0"/>
    <xf numFmtId="0" fontId="110" fillId="83" borderId="0" applyNumberFormat="0" applyBorder="0" applyAlignment="0" applyProtection="0"/>
    <xf numFmtId="0" fontId="136" fillId="95" borderId="37" applyNumberFormat="0" applyAlignment="0" applyProtection="0"/>
    <xf numFmtId="0" fontId="2" fillId="0" borderId="0"/>
    <xf numFmtId="0" fontId="2" fillId="97" borderId="43" applyNumberFormat="0" applyFont="0" applyAlignment="0" applyProtection="0"/>
    <xf numFmtId="0" fontId="110" fillId="70" borderId="0" applyNumberFormat="0" applyBorder="0" applyAlignment="0" applyProtection="0"/>
    <xf numFmtId="0" fontId="2" fillId="49" borderId="0" applyNumberFormat="0" applyBorder="0" applyAlignment="0" applyProtection="0"/>
    <xf numFmtId="0" fontId="2" fillId="55" borderId="0" applyNumberFormat="0" applyBorder="0" applyAlignment="0" applyProtection="0"/>
    <xf numFmtId="0" fontId="110" fillId="74" borderId="0" applyNumberFormat="0" applyBorder="0" applyAlignment="0" applyProtection="0"/>
    <xf numFmtId="0" fontId="2" fillId="50" borderId="0" applyNumberFormat="0" applyBorder="0" applyAlignment="0" applyProtection="0"/>
    <xf numFmtId="0" fontId="2" fillId="56" borderId="0" applyNumberFormat="0" applyBorder="0" applyAlignment="0" applyProtection="0"/>
    <xf numFmtId="0" fontId="110" fillId="78" borderId="0" applyNumberFormat="0" applyBorder="0" applyAlignment="0" applyProtection="0"/>
    <xf numFmtId="0" fontId="2" fillId="51" borderId="0" applyNumberFormat="0" applyBorder="0" applyAlignment="0" applyProtection="0"/>
    <xf numFmtId="0" fontId="2" fillId="57"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2" fillId="52" borderId="0" applyNumberFormat="0" applyBorder="0" applyAlignment="0" applyProtection="0"/>
    <xf numFmtId="0" fontId="2" fillId="58" borderId="0" applyNumberFormat="0" applyBorder="0" applyAlignment="0" applyProtection="0"/>
    <xf numFmtId="0" fontId="110" fillId="83" borderId="0" applyNumberFormat="0" applyBorder="0" applyAlignment="0" applyProtection="0"/>
    <xf numFmtId="0" fontId="2" fillId="53" borderId="0" applyNumberFormat="0" applyBorder="0" applyAlignment="0" applyProtection="0"/>
    <xf numFmtId="0" fontId="2" fillId="59" borderId="0" applyNumberFormat="0" applyBorder="0" applyAlignment="0" applyProtection="0"/>
    <xf numFmtId="0" fontId="110" fillId="87" borderId="0" applyNumberFormat="0" applyBorder="0" applyAlignment="0" applyProtection="0"/>
    <xf numFmtId="0" fontId="2" fillId="54" borderId="0" applyNumberFormat="0" applyBorder="0" applyAlignment="0" applyProtection="0"/>
    <xf numFmtId="0" fontId="2" fillId="60" borderId="0" applyNumberFormat="0" applyBorder="0" applyAlignment="0" applyProtection="0"/>
    <xf numFmtId="0" fontId="110" fillId="78" borderId="0" applyNumberFormat="0" applyBorder="0" applyAlignment="0" applyProtection="0"/>
    <xf numFmtId="0" fontId="2" fillId="97" borderId="43" applyNumberFormat="0" applyFont="0" applyAlignment="0" applyProtection="0"/>
    <xf numFmtId="0" fontId="2" fillId="0" borderId="0"/>
    <xf numFmtId="0" fontId="2" fillId="0" borderId="0"/>
    <xf numFmtId="0" fontId="110" fillId="87" borderId="0" applyNumberFormat="0" applyBorder="0" applyAlignment="0" applyProtection="0"/>
    <xf numFmtId="0" fontId="2" fillId="97" borderId="43" applyNumberFormat="0" applyFont="0" applyAlignment="0" applyProtection="0"/>
    <xf numFmtId="0" fontId="110" fillId="80" borderId="0" applyNumberFormat="0" applyBorder="0" applyAlignment="0" applyProtection="0"/>
    <xf numFmtId="0" fontId="110" fillId="70" borderId="0" applyNumberFormat="0" applyBorder="0" applyAlignment="0" applyProtection="0"/>
    <xf numFmtId="0" fontId="2" fillId="0" borderId="0"/>
    <xf numFmtId="0" fontId="2" fillId="97" borderId="43" applyNumberFormat="0" applyFont="0" applyAlignment="0" applyProtection="0"/>
    <xf numFmtId="0" fontId="110" fillId="74" borderId="0" applyNumberFormat="0" applyBorder="0" applyAlignment="0" applyProtection="0"/>
    <xf numFmtId="0" fontId="110" fillId="70" borderId="0" applyNumberFormat="0" applyBorder="0" applyAlignment="0" applyProtection="0"/>
    <xf numFmtId="0" fontId="110" fillId="87" borderId="0" applyNumberFormat="0" applyBorder="0" applyAlignment="0" applyProtection="0"/>
    <xf numFmtId="0" fontId="2" fillId="97" borderId="43" applyNumberFormat="0" applyFont="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2" fillId="51" borderId="0" applyNumberFormat="0" applyBorder="0" applyAlignment="0" applyProtection="0"/>
    <xf numFmtId="0" fontId="2" fillId="56" borderId="0" applyNumberFormat="0" applyBorder="0" applyAlignment="0" applyProtection="0"/>
    <xf numFmtId="0" fontId="2" fillId="50" borderId="0" applyNumberFormat="0" applyBorder="0" applyAlignment="0" applyProtection="0"/>
    <xf numFmtId="0" fontId="2" fillId="55" borderId="0" applyNumberFormat="0" applyBorder="0" applyAlignment="0" applyProtection="0"/>
    <xf numFmtId="0" fontId="2" fillId="49" borderId="0" applyNumberFormat="0" applyBorder="0" applyAlignment="0" applyProtection="0"/>
    <xf numFmtId="0" fontId="2" fillId="57" borderId="0" applyNumberFormat="0" applyBorder="0" applyAlignment="0" applyProtection="0"/>
    <xf numFmtId="0" fontId="2" fillId="52" borderId="0" applyNumberFormat="0" applyBorder="0" applyAlignment="0" applyProtection="0"/>
    <xf numFmtId="0" fontId="2" fillId="58" borderId="0" applyNumberFormat="0" applyBorder="0" applyAlignment="0" applyProtection="0"/>
    <xf numFmtId="0" fontId="2" fillId="53" borderId="0" applyNumberFormat="0" applyBorder="0" applyAlignment="0" applyProtection="0"/>
    <xf numFmtId="0" fontId="2" fillId="59" borderId="0" applyNumberFormat="0" applyBorder="0" applyAlignment="0" applyProtection="0"/>
    <xf numFmtId="0" fontId="2" fillId="54" borderId="0" applyNumberFormat="0" applyBorder="0" applyAlignment="0" applyProtection="0"/>
    <xf numFmtId="0" fontId="2" fillId="60"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97" borderId="43" applyNumberFormat="0" applyFont="0" applyAlignment="0" applyProtection="0"/>
    <xf numFmtId="0" fontId="2" fillId="0" borderId="0"/>
    <xf numFmtId="0" fontId="2" fillId="0" borderId="0"/>
    <xf numFmtId="0" fontId="2" fillId="0" borderId="0"/>
    <xf numFmtId="0" fontId="2" fillId="97" borderId="43" applyNumberFormat="0" applyFont="0" applyAlignment="0" applyProtection="0"/>
    <xf numFmtId="0" fontId="136" fillId="95" borderId="37" applyNumberFormat="0" applyAlignment="0" applyProtection="0"/>
    <xf numFmtId="0" fontId="2" fillId="0" borderId="0"/>
    <xf numFmtId="0" fontId="2" fillId="97" borderId="43" applyNumberFormat="0" applyFont="0" applyAlignment="0" applyProtection="0"/>
    <xf numFmtId="43" fontId="2" fillId="0" borderId="0" applyFont="0" applyFill="0" applyBorder="0" applyAlignment="0" applyProtection="0"/>
    <xf numFmtId="0" fontId="2" fillId="97" borderId="43" applyNumberFormat="0" applyFont="0" applyAlignment="0" applyProtection="0"/>
    <xf numFmtId="0" fontId="2" fillId="49" borderId="0" applyNumberFormat="0" applyBorder="0" applyAlignment="0" applyProtection="0"/>
    <xf numFmtId="0" fontId="2" fillId="55" borderId="0" applyNumberFormat="0" applyBorder="0" applyAlignment="0" applyProtection="0"/>
    <xf numFmtId="0" fontId="2" fillId="50" borderId="0" applyNumberFormat="0" applyBorder="0" applyAlignment="0" applyProtection="0"/>
    <xf numFmtId="0" fontId="2" fillId="56" borderId="0" applyNumberFormat="0" applyBorder="0" applyAlignment="0" applyProtection="0"/>
    <xf numFmtId="0" fontId="2" fillId="51" borderId="0" applyNumberFormat="0" applyBorder="0" applyAlignment="0" applyProtection="0"/>
    <xf numFmtId="0" fontId="2" fillId="57" borderId="0" applyNumberFormat="0" applyBorder="0" applyAlignment="0" applyProtection="0"/>
    <xf numFmtId="0" fontId="2" fillId="52" borderId="0" applyNumberFormat="0" applyBorder="0" applyAlignment="0" applyProtection="0"/>
    <xf numFmtId="0" fontId="2" fillId="58" borderId="0" applyNumberFormat="0" applyBorder="0" applyAlignment="0" applyProtection="0"/>
    <xf numFmtId="0" fontId="2" fillId="53" borderId="0" applyNumberFormat="0" applyBorder="0" applyAlignment="0" applyProtection="0"/>
    <xf numFmtId="0" fontId="2" fillId="59" borderId="0" applyNumberFormat="0" applyBorder="0" applyAlignment="0" applyProtection="0"/>
    <xf numFmtId="0" fontId="2" fillId="54" borderId="0" applyNumberFormat="0" applyBorder="0" applyAlignment="0" applyProtection="0"/>
    <xf numFmtId="0" fontId="2" fillId="60" borderId="0" applyNumberFormat="0" applyBorder="0" applyAlignment="0" applyProtection="0"/>
    <xf numFmtId="43" fontId="2" fillId="0" borderId="0" applyFont="0" applyFill="0" applyBorder="0" applyAlignment="0" applyProtection="0"/>
    <xf numFmtId="0" fontId="2" fillId="97" borderId="43" applyNumberFormat="0" applyFont="0" applyAlignment="0" applyProtection="0"/>
    <xf numFmtId="0" fontId="2" fillId="49" borderId="0" applyNumberFormat="0" applyBorder="0" applyAlignment="0" applyProtection="0"/>
    <xf numFmtId="0" fontId="2" fillId="55" borderId="0" applyNumberFormat="0" applyBorder="0" applyAlignment="0" applyProtection="0"/>
    <xf numFmtId="0" fontId="2" fillId="50" borderId="0" applyNumberFormat="0" applyBorder="0" applyAlignment="0" applyProtection="0"/>
    <xf numFmtId="0" fontId="2" fillId="56" borderId="0" applyNumberFormat="0" applyBorder="0" applyAlignment="0" applyProtection="0"/>
    <xf numFmtId="0" fontId="2" fillId="51" borderId="0" applyNumberFormat="0" applyBorder="0" applyAlignment="0" applyProtection="0"/>
    <xf numFmtId="0" fontId="2" fillId="57" borderId="0" applyNumberFormat="0" applyBorder="0" applyAlignment="0" applyProtection="0"/>
    <xf numFmtId="0" fontId="2" fillId="52" borderId="0" applyNumberFormat="0" applyBorder="0" applyAlignment="0" applyProtection="0"/>
    <xf numFmtId="0" fontId="2" fillId="58" borderId="0" applyNumberFormat="0" applyBorder="0" applyAlignment="0" applyProtection="0"/>
    <xf numFmtId="0" fontId="2" fillId="53" borderId="0" applyNumberFormat="0" applyBorder="0" applyAlignment="0" applyProtection="0"/>
    <xf numFmtId="0" fontId="2" fillId="59" borderId="0" applyNumberFormat="0" applyBorder="0" applyAlignment="0" applyProtection="0"/>
    <xf numFmtId="0" fontId="2" fillId="54" borderId="0" applyNumberFormat="0" applyBorder="0" applyAlignment="0" applyProtection="0"/>
    <xf numFmtId="0" fontId="2" fillId="60" borderId="0" applyNumberFormat="0" applyBorder="0" applyAlignment="0" applyProtection="0"/>
    <xf numFmtId="0" fontId="2" fillId="0" borderId="0"/>
    <xf numFmtId="43" fontId="2" fillId="0" borderId="0" applyFont="0" applyFill="0" applyBorder="0" applyAlignment="0" applyProtection="0"/>
    <xf numFmtId="0" fontId="2" fillId="97" borderId="43" applyNumberFormat="0" applyFont="0" applyAlignment="0" applyProtection="0"/>
    <xf numFmtId="0" fontId="2" fillId="49" borderId="0" applyNumberFormat="0" applyBorder="0" applyAlignment="0" applyProtection="0"/>
    <xf numFmtId="0" fontId="2" fillId="55" borderId="0" applyNumberFormat="0" applyBorder="0" applyAlignment="0" applyProtection="0"/>
    <xf numFmtId="0" fontId="2" fillId="50" borderId="0" applyNumberFormat="0" applyBorder="0" applyAlignment="0" applyProtection="0"/>
    <xf numFmtId="0" fontId="2" fillId="56" borderId="0" applyNumberFormat="0" applyBorder="0" applyAlignment="0" applyProtection="0"/>
    <xf numFmtId="0" fontId="2" fillId="51" borderId="0" applyNumberFormat="0" applyBorder="0" applyAlignment="0" applyProtection="0"/>
    <xf numFmtId="0" fontId="2" fillId="57" borderId="0" applyNumberFormat="0" applyBorder="0" applyAlignment="0" applyProtection="0"/>
    <xf numFmtId="0" fontId="2" fillId="52" borderId="0" applyNumberFormat="0" applyBorder="0" applyAlignment="0" applyProtection="0"/>
    <xf numFmtId="0" fontId="2" fillId="58" borderId="0" applyNumberFormat="0" applyBorder="0" applyAlignment="0" applyProtection="0"/>
    <xf numFmtId="0" fontId="2" fillId="53" borderId="0" applyNumberFormat="0" applyBorder="0" applyAlignment="0" applyProtection="0"/>
    <xf numFmtId="0" fontId="2" fillId="59" borderId="0" applyNumberFormat="0" applyBorder="0" applyAlignment="0" applyProtection="0"/>
    <xf numFmtId="0" fontId="2" fillId="54" borderId="0" applyNumberFormat="0" applyBorder="0" applyAlignment="0" applyProtection="0"/>
    <xf numFmtId="0" fontId="2" fillId="60" borderId="0" applyNumberFormat="0" applyBorder="0" applyAlignment="0" applyProtection="0"/>
    <xf numFmtId="0" fontId="110" fillId="78" borderId="0" applyNumberFormat="0" applyBorder="0" applyAlignment="0" applyProtection="0"/>
    <xf numFmtId="0" fontId="110" fillId="70" borderId="0" applyNumberFormat="0" applyBorder="0" applyAlignment="0" applyProtection="0"/>
    <xf numFmtId="0" fontId="110" fillId="80" borderId="0" applyNumberFormat="0" applyBorder="0" applyAlignment="0" applyProtection="0"/>
    <xf numFmtId="0" fontId="136" fillId="95" borderId="37" applyNumberFormat="0" applyAlignment="0" applyProtection="0"/>
    <xf numFmtId="0" fontId="110" fillId="74" borderId="0" applyNumberFormat="0" applyBorder="0" applyAlignment="0" applyProtection="0"/>
    <xf numFmtId="0" fontId="110" fillId="78" borderId="0" applyNumberFormat="0" applyBorder="0" applyAlignment="0" applyProtection="0"/>
    <xf numFmtId="0" fontId="2" fillId="0" borderId="0"/>
    <xf numFmtId="0" fontId="2" fillId="97" borderId="43" applyNumberFormat="0" applyFont="0" applyAlignment="0" applyProtection="0"/>
    <xf numFmtId="0" fontId="110" fillId="74" borderId="0" applyNumberFormat="0" applyBorder="0" applyAlignment="0" applyProtection="0"/>
    <xf numFmtId="0" fontId="2" fillId="97" borderId="43" applyNumberFormat="0" applyFont="0" applyAlignment="0" applyProtection="0"/>
    <xf numFmtId="0" fontId="136" fillId="95" borderId="37" applyNumberFormat="0" applyAlignment="0" applyProtection="0"/>
    <xf numFmtId="0" fontId="110" fillId="83" borderId="0" applyNumberFormat="0" applyBorder="0" applyAlignment="0" applyProtection="0"/>
    <xf numFmtId="0" fontId="110" fillId="8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36" fillId="95" borderId="37" applyNumberFormat="0" applyAlignment="0" applyProtection="0"/>
    <xf numFmtId="0" fontId="1" fillId="97" borderId="43" applyNumberFormat="0" applyFont="0" applyAlignment="0" applyProtection="0"/>
    <xf numFmtId="0" fontId="110" fillId="70" borderId="0" applyNumberFormat="0" applyBorder="0" applyAlignment="0" applyProtection="0"/>
    <xf numFmtId="0" fontId="1" fillId="49" borderId="0" applyNumberFormat="0" applyBorder="0" applyAlignment="0" applyProtection="0"/>
    <xf numFmtId="0" fontId="1" fillId="55" borderId="0" applyNumberFormat="0" applyBorder="0" applyAlignment="0" applyProtection="0"/>
    <xf numFmtId="0" fontId="110" fillId="74"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10" fillId="78" borderId="0" applyNumberFormat="0" applyBorder="0" applyAlignment="0" applyProtection="0"/>
    <xf numFmtId="0" fontId="1" fillId="51" borderId="0" applyNumberFormat="0" applyBorder="0" applyAlignment="0" applyProtection="0"/>
    <xf numFmtId="0" fontId="1" fillId="57" borderId="0" applyNumberFormat="0" applyBorder="0" applyAlignment="0" applyProtection="0"/>
    <xf numFmtId="0" fontId="110" fillId="80" borderId="0" applyNumberFormat="0" applyBorder="0" applyAlignment="0" applyProtection="0"/>
    <xf numFmtId="0" fontId="1" fillId="52" borderId="0" applyNumberFormat="0" applyBorder="0" applyAlignment="0" applyProtection="0"/>
    <xf numFmtId="0" fontId="1" fillId="58" borderId="0" applyNumberFormat="0" applyBorder="0" applyAlignment="0" applyProtection="0"/>
    <xf numFmtId="0" fontId="110" fillId="83" borderId="0" applyNumberFormat="0" applyBorder="0" applyAlignment="0" applyProtection="0"/>
    <xf numFmtId="0" fontId="1" fillId="53" borderId="0" applyNumberFormat="0" applyBorder="0" applyAlignment="0" applyProtection="0"/>
    <xf numFmtId="0" fontId="1" fillId="59" borderId="0" applyNumberFormat="0" applyBorder="0" applyAlignment="0" applyProtection="0"/>
    <xf numFmtId="0" fontId="110" fillId="87" borderId="0" applyNumberFormat="0" applyBorder="0" applyAlignment="0" applyProtection="0"/>
    <xf numFmtId="0" fontId="1" fillId="54" borderId="0" applyNumberFormat="0" applyBorder="0" applyAlignment="0" applyProtection="0"/>
    <xf numFmtId="0" fontId="1" fillId="60" borderId="0" applyNumberFormat="0" applyBorder="0" applyAlignment="0" applyProtection="0"/>
  </cellStyleXfs>
  <cellXfs count="1521">
    <xf numFmtId="0" fontId="0" fillId="0" borderId="0" xfId="0"/>
    <xf numFmtId="0" fontId="10" fillId="0" borderId="0" xfId="0" applyFont="1"/>
    <xf numFmtId="0" fontId="0" fillId="0" borderId="0" xfId="0" applyFill="1"/>
    <xf numFmtId="0" fontId="14" fillId="0" borderId="0" xfId="0" applyNumberFormat="1" applyFont="1" applyAlignment="1"/>
    <xf numFmtId="0" fontId="14" fillId="0" borderId="0" xfId="0" applyNumberFormat="1" applyFont="1" applyAlignment="1">
      <alignment horizontal="left"/>
    </xf>
    <xf numFmtId="3" fontId="14" fillId="0" borderId="0" xfId="0" applyNumberFormat="1" applyFont="1" applyAlignment="1"/>
    <xf numFmtId="0" fontId="14" fillId="0" borderId="0" xfId="0" applyNumberFormat="1" applyFont="1" applyAlignment="1">
      <alignment horizontal="center"/>
    </xf>
    <xf numFmtId="169" fontId="14" fillId="0" borderId="0" xfId="0" applyNumberFormat="1" applyFont="1" applyAlignment="1"/>
    <xf numFmtId="0" fontId="14" fillId="0" borderId="0" xfId="0" applyFont="1" applyAlignment="1"/>
    <xf numFmtId="3" fontId="14" fillId="0" borderId="0" xfId="0" applyNumberFormat="1" applyFont="1" applyFill="1" applyAlignment="1"/>
    <xf numFmtId="0" fontId="10" fillId="0" borderId="0" xfId="0" applyNumberFormat="1" applyFont="1" applyAlignment="1">
      <alignment horizontal="center"/>
    </xf>
    <xf numFmtId="168" fontId="14" fillId="0" borderId="0" xfId="0" applyNumberFormat="1" applyFont="1" applyAlignment="1">
      <alignment horizontal="center"/>
    </xf>
    <xf numFmtId="168" fontId="14" fillId="0" borderId="0" xfId="0" applyNumberFormat="1" applyFont="1" applyAlignment="1">
      <alignment horizontal="left"/>
    </xf>
    <xf numFmtId="169" fontId="14" fillId="0" borderId="0" xfId="0" applyNumberFormat="1" applyFont="1" applyAlignment="1">
      <alignment horizontal="center"/>
    </xf>
    <xf numFmtId="10" fontId="14" fillId="0" borderId="0" xfId="0" applyNumberFormat="1" applyFont="1" applyFill="1" applyAlignment="1">
      <alignment horizontal="right"/>
    </xf>
    <xf numFmtId="3" fontId="14" fillId="0" borderId="0" xfId="0" applyNumberFormat="1" applyFont="1" applyFill="1" applyAlignment="1">
      <alignment horizontal="right"/>
    </xf>
    <xf numFmtId="3" fontId="14" fillId="0" borderId="0" xfId="0" applyNumberFormat="1" applyFont="1" applyAlignment="1">
      <alignment horizontal="center"/>
    </xf>
    <xf numFmtId="9" fontId="14" fillId="0" borderId="0" xfId="0" applyNumberFormat="1" applyFont="1" applyAlignment="1"/>
    <xf numFmtId="166" fontId="14" fillId="0" borderId="0" xfId="0" applyNumberFormat="1" applyFont="1" applyAlignment="1"/>
    <xf numFmtId="170" fontId="14" fillId="0" borderId="0" xfId="0" applyNumberFormat="1" applyFont="1" applyAlignment="1"/>
    <xf numFmtId="0" fontId="10" fillId="0" borderId="0" xfId="0" applyNumberFormat="1" applyFont="1" applyFill="1" applyAlignment="1"/>
    <xf numFmtId="3" fontId="14" fillId="0" borderId="0" xfId="0" applyNumberFormat="1" applyFont="1" applyBorder="1" applyAlignment="1"/>
    <xf numFmtId="0" fontId="14" fillId="0" borderId="0" xfId="0" applyNumberFormat="1" applyFont="1" applyFill="1" applyAlignment="1"/>
    <xf numFmtId="0" fontId="14" fillId="0" borderId="0" xfId="0" applyFont="1" applyFill="1" applyAlignment="1"/>
    <xf numFmtId="3" fontId="14" fillId="0" borderId="0" xfId="0" applyNumberFormat="1" applyFont="1" applyFill="1" applyAlignment="1">
      <alignment horizontal="center"/>
    </xf>
    <xf numFmtId="0" fontId="14" fillId="0" borderId="0" xfId="0" applyNumberFormat="1" applyFont="1" applyFill="1" applyAlignment="1">
      <alignment horizontal="center"/>
    </xf>
    <xf numFmtId="3" fontId="14" fillId="0" borderId="0" xfId="0" quotePrefix="1" applyNumberFormat="1" applyFont="1" applyAlignment="1">
      <alignment horizontal="right"/>
    </xf>
    <xf numFmtId="0" fontId="12" fillId="0" borderId="0" xfId="0" applyNumberFormat="1" applyFont="1" applyAlignment="1">
      <alignment horizontal="center"/>
    </xf>
    <xf numFmtId="0" fontId="12" fillId="0" borderId="0" xfId="0" applyFont="1" applyAlignment="1"/>
    <xf numFmtId="0" fontId="21" fillId="0" borderId="0" xfId="0" applyNumberFormat="1" applyFont="1" applyFill="1"/>
    <xf numFmtId="0" fontId="17" fillId="0" borderId="0" xfId="0" applyNumberFormat="1" applyFont="1" applyFill="1" applyAlignment="1"/>
    <xf numFmtId="3" fontId="14" fillId="0" borderId="11" xfId="0" applyNumberFormat="1" applyFont="1" applyBorder="1" applyAlignment="1"/>
    <xf numFmtId="0" fontId="14" fillId="0" borderId="0" xfId="0" applyFont="1"/>
    <xf numFmtId="0" fontId="14" fillId="0" borderId="0" xfId="0" applyFont="1" applyBorder="1" applyAlignment="1"/>
    <xf numFmtId="173" fontId="10" fillId="0" borderId="0" xfId="51" applyNumberFormat="1" applyFont="1" applyAlignment="1"/>
    <xf numFmtId="0" fontId="10" fillId="0" borderId="11" xfId="0" applyNumberFormat="1" applyFont="1" applyFill="1" applyBorder="1" applyAlignment="1"/>
    <xf numFmtId="3" fontId="10" fillId="0" borderId="12" xfId="0" applyNumberFormat="1" applyFont="1" applyBorder="1" applyAlignment="1"/>
    <xf numFmtId="3" fontId="14" fillId="0" borderId="0" xfId="0" applyNumberFormat="1" applyFont="1" applyFill="1" applyBorder="1" applyAlignment="1"/>
    <xf numFmtId="0" fontId="14" fillId="0" borderId="0" xfId="0" applyNumberFormat="1" applyFont="1" applyFill="1" applyBorder="1" applyAlignment="1"/>
    <xf numFmtId="0" fontId="14" fillId="0" borderId="11" xfId="0" applyNumberFormat="1" applyFont="1" applyFill="1" applyBorder="1" applyAlignment="1"/>
    <xf numFmtId="0" fontId="12" fillId="0" borderId="0" xfId="0" applyFont="1"/>
    <xf numFmtId="0" fontId="12" fillId="0" borderId="0" xfId="0" applyNumberFormat="1" applyFont="1" applyAlignment="1">
      <alignment horizontal="right"/>
    </xf>
    <xf numFmtId="0" fontId="12" fillId="0" borderId="0" xfId="0" applyNumberFormat="1" applyFont="1" applyAlignment="1">
      <alignment horizontal="left"/>
    </xf>
    <xf numFmtId="0" fontId="12" fillId="0" borderId="0" xfId="0" applyNumberFormat="1" applyFont="1" applyFill="1" applyAlignment="1">
      <alignment horizontal="right"/>
    </xf>
    <xf numFmtId="0" fontId="12" fillId="0" borderId="0" xfId="0" applyNumberFormat="1" applyFont="1" applyFill="1" applyAlignment="1">
      <alignment horizontal="left"/>
    </xf>
    <xf numFmtId="0" fontId="12" fillId="0" borderId="0" xfId="0" applyFont="1" applyFill="1" applyAlignment="1"/>
    <xf numFmtId="0" fontId="12" fillId="0" borderId="0" xfId="0" applyFont="1" applyFill="1"/>
    <xf numFmtId="0" fontId="12" fillId="0" borderId="11" xfId="0" applyNumberFormat="1" applyFont="1" applyFill="1" applyBorder="1" applyAlignment="1">
      <alignment horizontal="left"/>
    </xf>
    <xf numFmtId="0" fontId="12" fillId="0" borderId="11" xfId="0" applyFont="1" applyFill="1" applyBorder="1" applyAlignment="1"/>
    <xf numFmtId="0" fontId="12" fillId="0" borderId="11" xfId="0" applyFont="1" applyBorder="1"/>
    <xf numFmtId="0" fontId="12" fillId="0" borderId="11" xfId="0" applyFont="1" applyFill="1" applyBorder="1"/>
    <xf numFmtId="0" fontId="12" fillId="0" borderId="11" xfId="0" applyFont="1" applyBorder="1" applyAlignment="1"/>
    <xf numFmtId="3" fontId="23" fillId="0" borderId="0" xfId="0" applyNumberFormat="1" applyFont="1" applyAlignment="1">
      <alignment horizontal="right"/>
    </xf>
    <xf numFmtId="10" fontId="12" fillId="0" borderId="0" xfId="0" applyNumberFormat="1" applyFont="1" applyFill="1" applyAlignment="1">
      <alignment horizontal="right"/>
    </xf>
    <xf numFmtId="0" fontId="12" fillId="0" borderId="0" xfId="0" applyFont="1" applyBorder="1" applyAlignment="1"/>
    <xf numFmtId="173" fontId="12" fillId="0" borderId="0" xfId="0" applyNumberFormat="1" applyFont="1" applyAlignment="1">
      <alignment horizontal="right"/>
    </xf>
    <xf numFmtId="10" fontId="12" fillId="0" borderId="0" xfId="0" applyNumberFormat="1" applyFont="1" applyAlignment="1">
      <alignment horizontal="right"/>
    </xf>
    <xf numFmtId="3" fontId="24" fillId="0" borderId="0" xfId="0" applyNumberFormat="1" applyFont="1" applyBorder="1" applyAlignment="1">
      <alignment horizontal="right"/>
    </xf>
    <xf numFmtId="0" fontId="12" fillId="0" borderId="0" xfId="0" applyFont="1" applyFill="1" applyAlignment="1">
      <alignment horizontal="left"/>
    </xf>
    <xf numFmtId="0" fontId="12" fillId="0" borderId="0" xfId="0" applyFont="1" applyAlignment="1">
      <alignment horizontal="left"/>
    </xf>
    <xf numFmtId="3" fontId="12" fillId="0" borderId="11" xfId="0" applyNumberFormat="1" applyFont="1" applyBorder="1" applyAlignment="1">
      <alignment horizontal="right"/>
    </xf>
    <xf numFmtId="0" fontId="18" fillId="0" borderId="0" xfId="0" applyFont="1"/>
    <xf numFmtId="0" fontId="12" fillId="0" borderId="0" xfId="0" applyFont="1" applyAlignment="1">
      <alignment horizontal="right"/>
    </xf>
    <xf numFmtId="173" fontId="23" fillId="0" borderId="0" xfId="0" applyNumberFormat="1" applyFont="1" applyAlignment="1">
      <alignment horizontal="right"/>
    </xf>
    <xf numFmtId="166" fontId="10" fillId="0" borderId="0" xfId="0" applyNumberFormat="1" applyFont="1" applyAlignment="1"/>
    <xf numFmtId="0" fontId="12" fillId="0" borderId="0" xfId="0" applyNumberFormat="1" applyFont="1" applyFill="1" applyAlignment="1">
      <alignment horizontal="center"/>
    </xf>
    <xf numFmtId="0" fontId="12" fillId="0" borderId="0" xfId="0" applyNumberFormat="1" applyFont="1" applyBorder="1" applyAlignment="1">
      <alignment horizontal="center"/>
    </xf>
    <xf numFmtId="0" fontId="12" fillId="0" borderId="0" xfId="0" applyNumberFormat="1" applyFont="1" applyBorder="1" applyAlignment="1">
      <alignment horizontal="left"/>
    </xf>
    <xf numFmtId="0" fontId="12" fillId="0" borderId="0" xfId="0" applyFont="1" applyFill="1" applyBorder="1" applyAlignment="1"/>
    <xf numFmtId="3" fontId="23" fillId="0" borderId="0" xfId="0" applyNumberFormat="1" applyFont="1" applyBorder="1" applyAlignment="1">
      <alignment horizontal="right"/>
    </xf>
    <xf numFmtId="0" fontId="12" fillId="0" borderId="0" xfId="0" applyFont="1" applyBorder="1"/>
    <xf numFmtId="3" fontId="23" fillId="0" borderId="11" xfId="0" applyNumberFormat="1" applyFont="1" applyBorder="1" applyAlignment="1">
      <alignment horizontal="right"/>
    </xf>
    <xf numFmtId="0" fontId="10" fillId="0" borderId="0" xfId="0" applyNumberFormat="1" applyFont="1" applyBorder="1" applyAlignment="1"/>
    <xf numFmtId="3" fontId="10" fillId="0" borderId="0" xfId="0" applyNumberFormat="1" applyFont="1" applyBorder="1" applyAlignment="1"/>
    <xf numFmtId="3" fontId="10" fillId="0" borderId="0" xfId="0" quotePrefix="1" applyNumberFormat="1" applyFont="1" applyBorder="1" applyAlignment="1">
      <alignment horizontal="right"/>
    </xf>
    <xf numFmtId="3" fontId="12" fillId="0" borderId="0" xfId="0" applyNumberFormat="1" applyFont="1"/>
    <xf numFmtId="0" fontId="28" fillId="26" borderId="0" xfId="0" applyFont="1" applyFill="1" applyBorder="1" applyAlignment="1"/>
    <xf numFmtId="0" fontId="28" fillId="26" borderId="0" xfId="0" applyFont="1" applyFill="1" applyBorder="1" applyAlignment="1">
      <alignment horizontal="left"/>
    </xf>
    <xf numFmtId="0" fontId="12" fillId="0" borderId="0" xfId="0" applyFont="1" applyAlignment="1">
      <alignment horizontal="center"/>
    </xf>
    <xf numFmtId="0" fontId="12" fillId="0" borderId="0" xfId="0" applyFont="1" applyFill="1" applyAlignment="1">
      <alignment horizontal="center"/>
    </xf>
    <xf numFmtId="0" fontId="12" fillId="0" borderId="14" xfId="0" applyFont="1" applyFill="1" applyBorder="1" applyAlignment="1">
      <alignment horizontal="left"/>
    </xf>
    <xf numFmtId="0" fontId="12" fillId="0" borderId="14" xfId="0" applyNumberFormat="1" applyFont="1" applyBorder="1" applyAlignment="1">
      <alignment horizontal="left"/>
    </xf>
    <xf numFmtId="3" fontId="23" fillId="0" borderId="14" xfId="0" applyNumberFormat="1" applyFont="1" applyBorder="1" applyAlignment="1">
      <alignment horizontal="right"/>
    </xf>
    <xf numFmtId="0" fontId="24" fillId="0" borderId="0" xfId="0" applyNumberFormat="1" applyFont="1" applyFill="1" applyBorder="1" applyAlignment="1">
      <alignment horizontal="left"/>
    </xf>
    <xf numFmtId="0" fontId="12" fillId="0" borderId="0" xfId="0" applyFont="1" applyFill="1" applyBorder="1" applyAlignment="1">
      <alignment horizontal="left"/>
    </xf>
    <xf numFmtId="0" fontId="12" fillId="0" borderId="14" xfId="0" applyFont="1" applyBorder="1" applyAlignment="1"/>
    <xf numFmtId="173" fontId="12" fillId="0" borderId="14" xfId="0" applyNumberFormat="1" applyFont="1" applyBorder="1" applyAlignment="1">
      <alignment horizontal="right"/>
    </xf>
    <xf numFmtId="0" fontId="10" fillId="0" borderId="0" xfId="0" applyNumberFormat="1" applyFont="1" applyAlignment="1">
      <alignment horizontal="left"/>
    </xf>
    <xf numFmtId="0" fontId="17" fillId="0" borderId="0" xfId="0" applyNumberFormat="1" applyFont="1" applyFill="1" applyAlignment="1">
      <alignment horizontal="center"/>
    </xf>
    <xf numFmtId="0" fontId="12" fillId="0" borderId="0" xfId="0" applyFont="1" applyFill="1" applyAlignment="1">
      <alignment horizontal="right"/>
    </xf>
    <xf numFmtId="0" fontId="12" fillId="0" borderId="0" xfId="0" applyFont="1" applyFill="1" applyBorder="1"/>
    <xf numFmtId="0" fontId="10" fillId="0" borderId="12" xfId="0" applyFont="1" applyBorder="1" applyAlignment="1"/>
    <xf numFmtId="0" fontId="12" fillId="0" borderId="12" xfId="0" applyFont="1" applyBorder="1"/>
    <xf numFmtId="3" fontId="14" fillId="0" borderId="14" xfId="0" applyNumberFormat="1" applyFont="1" applyBorder="1" applyAlignment="1"/>
    <xf numFmtId="3" fontId="14" fillId="0" borderId="14" xfId="0" applyNumberFormat="1" applyFont="1" applyBorder="1" applyAlignment="1">
      <alignment horizontal="right"/>
    </xf>
    <xf numFmtId="3" fontId="14" fillId="0" borderId="14" xfId="0" applyNumberFormat="1" applyFont="1" applyFill="1" applyBorder="1" applyAlignment="1"/>
    <xf numFmtId="168" fontId="10" fillId="0" borderId="12" xfId="0" applyNumberFormat="1" applyFont="1" applyBorder="1" applyAlignment="1">
      <alignment horizontal="left"/>
    </xf>
    <xf numFmtId="169" fontId="10" fillId="0" borderId="12" xfId="0" applyNumberFormat="1" applyFont="1" applyBorder="1" applyAlignment="1">
      <alignment horizontal="center"/>
    </xf>
    <xf numFmtId="0" fontId="12" fillId="0" borderId="0" xfId="0" applyFont="1" applyFill="1" applyBorder="1" applyAlignment="1">
      <alignment horizontal="center" wrapText="1"/>
    </xf>
    <xf numFmtId="0" fontId="12" fillId="26" borderId="0" xfId="0" applyFont="1" applyFill="1" applyBorder="1" applyAlignment="1"/>
    <xf numFmtId="0" fontId="12" fillId="26" borderId="0" xfId="0" applyFont="1" applyFill="1" applyBorder="1"/>
    <xf numFmtId="0" fontId="12" fillId="0" borderId="12" xfId="0" applyFont="1" applyFill="1" applyBorder="1" applyAlignment="1"/>
    <xf numFmtId="0" fontId="12" fillId="0" borderId="12" xfId="0" applyFont="1" applyBorder="1" applyAlignment="1"/>
    <xf numFmtId="0" fontId="27" fillId="0" borderId="0" xfId="0" applyFont="1" applyFill="1" applyBorder="1" applyAlignment="1">
      <alignment horizontal="center"/>
    </xf>
    <xf numFmtId="0" fontId="29" fillId="26" borderId="0" xfId="0" applyFont="1" applyFill="1" applyAlignment="1">
      <alignment horizontal="left"/>
    </xf>
    <xf numFmtId="0" fontId="29" fillId="26" borderId="0" xfId="0" applyFont="1" applyFill="1" applyAlignment="1"/>
    <xf numFmtId="0" fontId="25" fillId="26" borderId="0" xfId="0" applyNumberFormat="1" applyFont="1" applyFill="1" applyAlignment="1">
      <alignment horizontal="left"/>
    </xf>
    <xf numFmtId="0" fontId="12" fillId="26" borderId="0" xfId="0" applyFont="1" applyFill="1" applyAlignment="1"/>
    <xf numFmtId="0" fontId="12" fillId="26" borderId="0" xfId="0" applyFont="1" applyFill="1"/>
    <xf numFmtId="0" fontId="12" fillId="26" borderId="0" xfId="0" applyFont="1" applyFill="1" applyBorder="1" applyAlignment="1">
      <alignment horizontal="center" wrapText="1"/>
    </xf>
    <xf numFmtId="0" fontId="12" fillId="0" borderId="0" xfId="0" applyNumberFormat="1" applyFont="1" applyBorder="1"/>
    <xf numFmtId="0" fontId="10" fillId="0" borderId="0" xfId="0" applyFont="1" applyBorder="1" applyAlignment="1"/>
    <xf numFmtId="173" fontId="12" fillId="0" borderId="0" xfId="0" applyNumberFormat="1" applyFont="1" applyBorder="1" applyAlignment="1">
      <alignment horizontal="right"/>
    </xf>
    <xf numFmtId="0" fontId="24" fillId="0" borderId="0" xfId="0" applyFont="1" applyAlignment="1"/>
    <xf numFmtId="37" fontId="25" fillId="0" borderId="0" xfId="0" applyNumberFormat="1" applyFont="1" applyBorder="1" applyAlignment="1">
      <alignment horizontal="right"/>
    </xf>
    <xf numFmtId="3" fontId="10" fillId="0" borderId="0" xfId="0" applyNumberFormat="1" applyFont="1" applyFill="1" applyBorder="1" applyAlignment="1"/>
    <xf numFmtId="169" fontId="10" fillId="0" borderId="12" xfId="0" applyNumberFormat="1" applyFont="1" applyBorder="1" applyAlignment="1"/>
    <xf numFmtId="168" fontId="10" fillId="0" borderId="0" xfId="0" applyNumberFormat="1" applyFont="1" applyBorder="1" applyAlignment="1">
      <alignment horizontal="left"/>
    </xf>
    <xf numFmtId="174" fontId="14" fillId="0" borderId="0" xfId="51" applyNumberFormat="1" applyFont="1" applyFill="1" applyAlignment="1">
      <alignment horizontal="right"/>
    </xf>
    <xf numFmtId="43" fontId="12" fillId="0" borderId="0" xfId="0" applyNumberFormat="1" applyFont="1"/>
    <xf numFmtId="175" fontId="12" fillId="0" borderId="0" xfId="51" applyNumberFormat="1" applyFont="1"/>
    <xf numFmtId="43" fontId="12" fillId="0" borderId="0" xfId="28" applyFont="1"/>
    <xf numFmtId="0" fontId="10" fillId="0" borderId="11" xfId="0" applyFont="1" applyBorder="1" applyAlignment="1"/>
    <xf numFmtId="37" fontId="24" fillId="0" borderId="0" xfId="0" applyNumberFormat="1" applyFont="1" applyBorder="1" applyAlignment="1">
      <alignment horizontal="left"/>
    </xf>
    <xf numFmtId="0" fontId="12" fillId="26" borderId="0" xfId="0" applyNumberFormat="1" applyFont="1" applyFill="1" applyAlignment="1">
      <alignment horizontal="center"/>
    </xf>
    <xf numFmtId="0" fontId="28" fillId="26" borderId="0" xfId="0" applyNumberFormat="1" applyFont="1" applyFill="1" applyAlignment="1">
      <alignment horizontal="left"/>
    </xf>
    <xf numFmtId="0" fontId="18" fillId="0" borderId="0" xfId="0" applyFont="1" applyFill="1" applyBorder="1"/>
    <xf numFmtId="0" fontId="11" fillId="0" borderId="0" xfId="0" applyFont="1"/>
    <xf numFmtId="0" fontId="30" fillId="0" borderId="15" xfId="0" applyNumberFormat="1" applyFont="1" applyBorder="1" applyAlignment="1">
      <alignment horizontal="center"/>
    </xf>
    <xf numFmtId="0" fontId="30" fillId="0" borderId="15" xfId="0" applyFont="1" applyBorder="1" applyAlignment="1"/>
    <xf numFmtId="164" fontId="12" fillId="0" borderId="0" xfId="28" applyNumberFormat="1" applyFont="1"/>
    <xf numFmtId="3" fontId="23" fillId="0" borderId="0" xfId="0" applyNumberFormat="1" applyFont="1" applyFill="1" applyAlignment="1">
      <alignment horizontal="right"/>
    </xf>
    <xf numFmtId="0" fontId="12" fillId="0" borderId="14" xfId="0" applyNumberFormat="1" applyFont="1" applyFill="1" applyBorder="1" applyAlignment="1">
      <alignment horizontal="left"/>
    </xf>
    <xf numFmtId="0" fontId="24" fillId="0" borderId="0" xfId="0" applyFont="1" applyBorder="1" applyAlignment="1"/>
    <xf numFmtId="0" fontId="22" fillId="0" borderId="0" xfId="0" applyNumberFormat="1" applyFont="1" applyBorder="1" applyAlignment="1">
      <alignment horizontal="center"/>
    </xf>
    <xf numFmtId="0" fontId="14" fillId="0" borderId="0" xfId="0" applyNumberFormat="1" applyFont="1" applyBorder="1" applyAlignment="1">
      <alignment horizontal="left"/>
    </xf>
    <xf numFmtId="3" fontId="14" fillId="0" borderId="0" xfId="0" applyNumberFormat="1" applyFont="1" applyAlignment="1">
      <alignment horizontal="left"/>
    </xf>
    <xf numFmtId="164" fontId="14" fillId="0" borderId="0" xfId="28" applyNumberFormat="1" applyFont="1" applyFill="1" applyAlignment="1"/>
    <xf numFmtId="164" fontId="10" fillId="0" borderId="12" xfId="28" applyNumberFormat="1" applyFont="1" applyFill="1" applyBorder="1" applyAlignment="1">
      <alignment horizontal="right"/>
    </xf>
    <xf numFmtId="0" fontId="12" fillId="0" borderId="14" xfId="0" applyNumberFormat="1" applyFont="1" applyBorder="1" applyAlignment="1">
      <alignment horizontal="center"/>
    </xf>
    <xf numFmtId="0" fontId="14" fillId="0" borderId="14" xfId="0" applyNumberFormat="1" applyFont="1" applyBorder="1" applyAlignment="1">
      <alignment horizontal="left"/>
    </xf>
    <xf numFmtId="0" fontId="14" fillId="0" borderId="14" xfId="0" applyNumberFormat="1" applyFont="1" applyBorder="1" applyAlignment="1"/>
    <xf numFmtId="166" fontId="14" fillId="0" borderId="14" xfId="0" applyNumberFormat="1" applyFont="1" applyBorder="1" applyAlignment="1"/>
    <xf numFmtId="0" fontId="17" fillId="0" borderId="0" xfId="0" applyFont="1" applyFill="1" applyAlignment="1">
      <alignment horizontal="center"/>
    </xf>
    <xf numFmtId="0" fontId="25" fillId="0" borderId="0" xfId="0" applyNumberFormat="1" applyFont="1" applyFill="1" applyBorder="1" applyAlignment="1">
      <alignment horizontal="center"/>
    </xf>
    <xf numFmtId="0" fontId="25" fillId="26" borderId="0" xfId="0" applyNumberFormat="1" applyFont="1" applyFill="1" applyBorder="1" applyAlignment="1">
      <alignment horizontal="center"/>
    </xf>
    <xf numFmtId="0" fontId="12" fillId="0" borderId="0" xfId="0" applyFont="1" applyBorder="1" applyAlignment="1">
      <alignment horizontal="center"/>
    </xf>
    <xf numFmtId="0" fontId="15" fillId="0" borderId="0" xfId="0" applyFont="1" applyFill="1" applyAlignment="1">
      <alignment horizontal="center"/>
    </xf>
    <xf numFmtId="0" fontId="14" fillId="0" borderId="11" xfId="0" applyFont="1" applyFill="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0" fillId="0" borderId="12" xfId="0" applyFont="1" applyBorder="1" applyAlignment="1">
      <alignment horizontal="center"/>
    </xf>
    <xf numFmtId="0" fontId="12" fillId="0" borderId="11" xfId="0" applyNumberFormat="1" applyFont="1" applyBorder="1" applyAlignment="1">
      <alignment horizontal="center"/>
    </xf>
    <xf numFmtId="0" fontId="12" fillId="0" borderId="14" xfId="0" applyNumberFormat="1" applyFont="1" applyFill="1" applyBorder="1" applyAlignment="1">
      <alignment horizontal="center"/>
    </xf>
    <xf numFmtId="0" fontId="25" fillId="26" borderId="0" xfId="0" applyNumberFormat="1" applyFont="1" applyFill="1" applyAlignment="1">
      <alignment horizontal="center"/>
    </xf>
    <xf numFmtId="0" fontId="12" fillId="0" borderId="11" xfId="0" applyFont="1" applyFill="1" applyBorder="1" applyAlignment="1">
      <alignment horizontal="center"/>
    </xf>
    <xf numFmtId="0" fontId="12" fillId="0" borderId="14" xfId="0" applyFont="1" applyBorder="1" applyAlignment="1">
      <alignment horizontal="center"/>
    </xf>
    <xf numFmtId="0" fontId="12" fillId="0" borderId="0" xfId="0" applyNumberFormat="1" applyFont="1" applyFill="1" applyBorder="1" applyAlignment="1">
      <alignment horizontal="center"/>
    </xf>
    <xf numFmtId="0" fontId="26" fillId="0" borderId="0" xfId="0" applyFont="1" applyBorder="1" applyAlignment="1">
      <alignment horizontal="center"/>
    </xf>
    <xf numFmtId="3" fontId="14" fillId="26" borderId="0" xfId="0" applyNumberFormat="1" applyFont="1" applyFill="1" applyAlignment="1">
      <alignment horizontal="center"/>
    </xf>
    <xf numFmtId="0" fontId="12" fillId="0" borderId="14" xfId="0" applyFont="1" applyFill="1" applyBorder="1" applyAlignment="1"/>
    <xf numFmtId="0" fontId="15" fillId="0" borderId="0" xfId="0" applyFont="1" applyFill="1" applyBorder="1" applyAlignment="1">
      <alignment horizontal="center"/>
    </xf>
    <xf numFmtId="0" fontId="31" fillId="0" borderId="0" xfId="0" applyFont="1" applyBorder="1" applyAlignment="1"/>
    <xf numFmtId="0" fontId="32" fillId="0" borderId="0" xfId="0" applyFont="1" applyBorder="1" applyAlignment="1">
      <alignment horizontal="center"/>
    </xf>
    <xf numFmtId="37" fontId="31" fillId="0" borderId="0" xfId="0" applyNumberFormat="1" applyFont="1" applyBorder="1" applyAlignment="1">
      <alignment horizontal="left"/>
    </xf>
    <xf numFmtId="0" fontId="15" fillId="0" borderId="11" xfId="0" applyFont="1" applyFill="1" applyBorder="1" applyAlignment="1"/>
    <xf numFmtId="0" fontId="15" fillId="0" borderId="14" xfId="0" applyFont="1" applyFill="1" applyBorder="1" applyAlignment="1"/>
    <xf numFmtId="0" fontId="15" fillId="0" borderId="14" xfId="0" applyFont="1" applyFill="1" applyBorder="1" applyAlignment="1">
      <alignment horizontal="center"/>
    </xf>
    <xf numFmtId="171" fontId="24" fillId="0" borderId="0" xfId="51" applyNumberFormat="1" applyFont="1" applyAlignment="1">
      <alignment horizontal="right"/>
    </xf>
    <xf numFmtId="3" fontId="14" fillId="0" borderId="14" xfId="0" applyNumberFormat="1" applyFont="1" applyFill="1" applyBorder="1" applyAlignment="1">
      <alignment horizontal="center"/>
    </xf>
    <xf numFmtId="0" fontId="12" fillId="0" borderId="0" xfId="0" applyFont="1" applyFill="1" applyBorder="1" applyAlignment="1">
      <alignment horizontal="center"/>
    </xf>
    <xf numFmtId="0" fontId="15" fillId="0" borderId="0" xfId="0" applyFont="1" applyFill="1" applyAlignment="1">
      <alignment horizontal="left"/>
    </xf>
    <xf numFmtId="0" fontId="30" fillId="0" borderId="0" xfId="0" applyNumberFormat="1" applyFont="1" applyBorder="1" applyAlignment="1">
      <alignment horizontal="center"/>
    </xf>
    <xf numFmtId="0" fontId="30" fillId="0" borderId="0" xfId="0" applyFont="1" applyBorder="1" applyAlignment="1"/>
    <xf numFmtId="3" fontId="17" fillId="0" borderId="0" xfId="0" applyNumberFormat="1" applyFont="1" applyBorder="1" applyAlignment="1"/>
    <xf numFmtId="0" fontId="17" fillId="0" borderId="0" xfId="0" applyNumberFormat="1" applyFont="1" applyFill="1" applyBorder="1" applyAlignment="1">
      <alignment horizontal="center"/>
    </xf>
    <xf numFmtId="0" fontId="0" fillId="25" borderId="0" xfId="0" applyFill="1"/>
    <xf numFmtId="0" fontId="35" fillId="0" borderId="0" xfId="0" applyFont="1"/>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center" wrapText="1"/>
    </xf>
    <xf numFmtId="0" fontId="20" fillId="0" borderId="0" xfId="0" applyFont="1" applyFill="1"/>
    <xf numFmtId="0" fontId="0" fillId="0" borderId="0" xfId="0" applyAlignment="1"/>
    <xf numFmtId="164" fontId="8" fillId="0" borderId="0" xfId="28" applyNumberFormat="1" applyAlignment="1"/>
    <xf numFmtId="0" fontId="35" fillId="0" borderId="0" xfId="0" applyFont="1" applyFill="1" applyAlignment="1">
      <alignment horizontal="center"/>
    </xf>
    <xf numFmtId="0" fontId="39" fillId="0" borderId="0" xfId="0" applyFont="1"/>
    <xf numFmtId="0" fontId="39" fillId="0" borderId="0" xfId="0" applyFont="1" applyBorder="1"/>
    <xf numFmtId="0" fontId="38" fillId="0" borderId="0" xfId="0" applyFont="1" applyBorder="1"/>
    <xf numFmtId="0" fontId="35" fillId="0" borderId="0" xfId="0" applyFont="1" applyAlignment="1">
      <alignment horizontal="center"/>
    </xf>
    <xf numFmtId="0" fontId="0" fillId="0" borderId="0" xfId="0" applyAlignment="1">
      <alignment horizontal="right"/>
    </xf>
    <xf numFmtId="0" fontId="35" fillId="0" borderId="0" xfId="0" applyFont="1" applyFill="1" applyAlignment="1">
      <alignment horizontal="right"/>
    </xf>
    <xf numFmtId="0" fontId="0" fillId="0" borderId="0" xfId="0" applyAlignment="1">
      <alignment horizontal="right" wrapText="1"/>
    </xf>
    <xf numFmtId="0" fontId="19" fillId="0" borderId="0" xfId="0" applyFont="1"/>
    <xf numFmtId="0" fontId="14" fillId="0" borderId="0" xfId="0" applyFont="1" applyAlignment="1">
      <alignment horizontal="left"/>
    </xf>
    <xf numFmtId="0" fontId="35" fillId="0" borderId="0" xfId="0" applyFont="1" applyBorder="1" applyAlignment="1">
      <alignment horizontal="center"/>
    </xf>
    <xf numFmtId="0" fontId="41" fillId="0" borderId="0" xfId="0" applyFont="1" applyAlignment="1">
      <alignment horizontal="center"/>
    </xf>
    <xf numFmtId="0" fontId="19" fillId="0" borderId="0" xfId="0" applyFont="1" applyFill="1"/>
    <xf numFmtId="3" fontId="12" fillId="0" borderId="0" xfId="0" applyNumberFormat="1" applyFont="1" applyFill="1" applyBorder="1" applyAlignment="1">
      <alignment horizontal="right"/>
    </xf>
    <xf numFmtId="0" fontId="14" fillId="0" borderId="14" xfId="0" applyFont="1" applyBorder="1" applyAlignment="1"/>
    <xf numFmtId="165" fontId="14" fillId="0" borderId="14" xfId="46" applyFont="1" applyBorder="1" applyAlignment="1">
      <alignment vertical="center"/>
    </xf>
    <xf numFmtId="0" fontId="33" fillId="0" borderId="0" xfId="0" applyFont="1" applyFill="1" applyBorder="1" applyAlignment="1">
      <alignment horizontal="left"/>
    </xf>
    <xf numFmtId="0" fontId="25" fillId="0" borderId="0" xfId="0" applyFont="1" applyFill="1" applyBorder="1" applyAlignment="1"/>
    <xf numFmtId="0" fontId="18" fillId="0" borderId="0" xfId="0" applyFont="1" applyFill="1" applyBorder="1" applyAlignment="1"/>
    <xf numFmtId="0" fontId="10" fillId="0" borderId="0" xfId="0" applyFont="1" applyFill="1" applyBorder="1" applyAlignment="1">
      <alignment horizontal="center" wrapText="1"/>
    </xf>
    <xf numFmtId="0" fontId="18" fillId="0" borderId="0" xfId="0" applyFont="1" applyFill="1" applyBorder="1" applyAlignment="1">
      <alignment horizontal="center" wrapText="1"/>
    </xf>
    <xf numFmtId="0" fontId="18" fillId="0" borderId="0" xfId="0" applyFont="1" applyFill="1"/>
    <xf numFmtId="0" fontId="12" fillId="0" borderId="0" xfId="0" applyFont="1" applyAlignment="1">
      <alignment wrapText="1"/>
    </xf>
    <xf numFmtId="0" fontId="12" fillId="25" borderId="0" xfId="0" applyFont="1" applyFill="1"/>
    <xf numFmtId="0" fontId="12" fillId="0" borderId="14" xfId="0" applyFont="1" applyBorder="1"/>
    <xf numFmtId="10" fontId="12" fillId="0" borderId="0" xfId="51" applyNumberFormat="1" applyFont="1" applyFill="1"/>
    <xf numFmtId="43" fontId="0" fillId="0" borderId="0" xfId="0" applyNumberFormat="1"/>
    <xf numFmtId="0" fontId="0" fillId="0" borderId="17" xfId="0" applyBorder="1"/>
    <xf numFmtId="0" fontId="0" fillId="0" borderId="0" xfId="0" applyBorder="1"/>
    <xf numFmtId="0" fontId="0" fillId="0" borderId="18" xfId="0" applyBorder="1"/>
    <xf numFmtId="0" fontId="0" fillId="0" borderId="9" xfId="0" applyBorder="1"/>
    <xf numFmtId="0" fontId="0" fillId="0" borderId="19" xfId="0" applyBorder="1"/>
    <xf numFmtId="0" fontId="9" fillId="0" borderId="0" xfId="0" applyFont="1" applyAlignment="1">
      <alignment horizontal="left"/>
    </xf>
    <xf numFmtId="0" fontId="12" fillId="25" borderId="14" xfId="0" applyFont="1" applyFill="1" applyBorder="1"/>
    <xf numFmtId="10" fontId="21" fillId="0" borderId="0" xfId="0" applyNumberFormat="1" applyFont="1" applyFill="1"/>
    <xf numFmtId="0" fontId="40" fillId="0" borderId="0" xfId="0" applyFont="1" applyFill="1" applyAlignment="1">
      <alignment horizontal="center"/>
    </xf>
    <xf numFmtId="0" fontId="42" fillId="0" borderId="0" xfId="0" applyFont="1"/>
    <xf numFmtId="0" fontId="12" fillId="0" borderId="14" xfId="0" applyFont="1" applyFill="1" applyBorder="1" applyAlignment="1">
      <alignment horizontal="center"/>
    </xf>
    <xf numFmtId="0" fontId="20" fillId="0" borderId="0" xfId="0" applyNumberFormat="1" applyFont="1" applyFill="1" applyBorder="1" applyAlignment="1">
      <alignment horizontal="left"/>
    </xf>
    <xf numFmtId="0" fontId="43" fillId="0" borderId="0" xfId="0" applyFont="1" applyBorder="1" applyAlignment="1">
      <alignment horizontal="center"/>
    </xf>
    <xf numFmtId="0" fontId="43" fillId="0" borderId="0" xfId="0" applyNumberFormat="1" applyFont="1" applyBorder="1" applyAlignment="1">
      <alignment horizontal="left"/>
    </xf>
    <xf numFmtId="0" fontId="31" fillId="0" borderId="0" xfId="0" applyFont="1" applyFill="1" applyBorder="1"/>
    <xf numFmtId="0" fontId="31" fillId="0" borderId="0" xfId="0" applyFont="1" applyBorder="1" applyAlignment="1">
      <alignment horizontal="center"/>
    </xf>
    <xf numFmtId="0" fontId="46" fillId="0" borderId="0" xfId="0" applyFont="1" applyFill="1" applyBorder="1" applyAlignment="1">
      <alignment horizontal="center"/>
    </xf>
    <xf numFmtId="0" fontId="31" fillId="0" borderId="0" xfId="0" applyFont="1" applyFill="1" applyBorder="1" applyAlignment="1"/>
    <xf numFmtId="3" fontId="31" fillId="0" borderId="0" xfId="0" applyNumberFormat="1" applyFont="1" applyBorder="1" applyAlignment="1">
      <alignment horizontal="center"/>
    </xf>
    <xf numFmtId="0" fontId="45" fillId="0" borderId="0" xfId="0" applyNumberFormat="1" applyFont="1" applyFill="1" applyBorder="1" applyAlignment="1">
      <alignment horizontal="left"/>
    </xf>
    <xf numFmtId="3" fontId="31" fillId="0" borderId="0" xfId="0" applyNumberFormat="1" applyFont="1" applyFill="1" applyBorder="1" applyAlignment="1"/>
    <xf numFmtId="0" fontId="31" fillId="0" borderId="0" xfId="0" applyNumberFormat="1" applyFont="1" applyFill="1" applyBorder="1" applyAlignment="1"/>
    <xf numFmtId="0" fontId="46" fillId="0" borderId="0" xfId="0" applyFont="1" applyFill="1" applyBorder="1"/>
    <xf numFmtId="3" fontId="46" fillId="0" borderId="0" xfId="0" applyNumberFormat="1" applyFont="1" applyFill="1" applyBorder="1" applyAlignment="1">
      <alignment horizontal="center"/>
    </xf>
    <xf numFmtId="0" fontId="31" fillId="0" borderId="0" xfId="0" applyFont="1" applyFill="1" applyBorder="1" applyAlignment="1">
      <alignment horizontal="left"/>
    </xf>
    <xf numFmtId="0" fontId="31" fillId="0" borderId="0" xfId="0" applyNumberFormat="1" applyFont="1" applyBorder="1" applyAlignment="1">
      <alignment horizontal="center"/>
    </xf>
    <xf numFmtId="0" fontId="45" fillId="0" borderId="0" xfId="0" applyFont="1" applyBorder="1" applyAlignment="1">
      <alignment horizontal="left"/>
    </xf>
    <xf numFmtId="0" fontId="31" fillId="0" borderId="0" xfId="0" applyNumberFormat="1" applyFont="1" applyFill="1" applyBorder="1" applyAlignment="1">
      <alignment horizontal="left"/>
    </xf>
    <xf numFmtId="0" fontId="31" fillId="0" borderId="0" xfId="0" applyNumberFormat="1" applyFont="1" applyBorder="1" applyAlignment="1">
      <alignment horizontal="left"/>
    </xf>
    <xf numFmtId="168" fontId="45" fillId="0" borderId="0" xfId="0" applyNumberFormat="1" applyFont="1" applyBorder="1" applyAlignment="1">
      <alignment horizontal="left"/>
    </xf>
    <xf numFmtId="0" fontId="31" fillId="0" borderId="0" xfId="0" applyFont="1" applyBorder="1"/>
    <xf numFmtId="0" fontId="47" fillId="0" borderId="0" xfId="0" applyNumberFormat="1" applyFont="1" applyBorder="1" applyAlignment="1">
      <alignment horizontal="center"/>
    </xf>
    <xf numFmtId="0" fontId="45" fillId="0" borderId="0" xfId="0" applyNumberFormat="1" applyFont="1" applyBorder="1" applyAlignment="1">
      <alignment horizontal="left"/>
    </xf>
    <xf numFmtId="0" fontId="47" fillId="0" borderId="0" xfId="0" applyNumberFormat="1" applyFont="1" applyFill="1" applyBorder="1" applyAlignment="1"/>
    <xf numFmtId="0" fontId="47" fillId="0" borderId="0" xfId="0" applyFont="1" applyFill="1" applyBorder="1" applyAlignment="1"/>
    <xf numFmtId="3" fontId="47" fillId="0" borderId="0" xfId="0" applyNumberFormat="1" applyFont="1" applyBorder="1" applyAlignment="1">
      <alignment horizontal="center"/>
    </xf>
    <xf numFmtId="0" fontId="31" fillId="0" borderId="0" xfId="0" applyNumberFormat="1" applyFont="1" applyFill="1" applyBorder="1" applyAlignment="1">
      <alignment horizontal="center"/>
    </xf>
    <xf numFmtId="0" fontId="45" fillId="0" borderId="0" xfId="0" applyNumberFormat="1" applyFont="1" applyFill="1" applyBorder="1" applyAlignment="1"/>
    <xf numFmtId="0" fontId="46" fillId="0" borderId="0" xfId="0" applyFont="1" applyBorder="1" applyAlignment="1">
      <alignment horizontal="center"/>
    </xf>
    <xf numFmtId="3" fontId="31" fillId="0" borderId="20" xfId="0" applyNumberFormat="1" applyFont="1" applyBorder="1" applyAlignment="1"/>
    <xf numFmtId="0" fontId="31" fillId="0" borderId="17" xfId="0" applyNumberFormat="1" applyFont="1" applyBorder="1" applyAlignment="1">
      <alignment horizontal="center"/>
    </xf>
    <xf numFmtId="0" fontId="31" fillId="0" borderId="17" xfId="0" applyFont="1" applyBorder="1" applyAlignment="1">
      <alignment horizontal="center"/>
    </xf>
    <xf numFmtId="0" fontId="31" fillId="0" borderId="20" xfId="0" applyFont="1" applyBorder="1"/>
    <xf numFmtId="0" fontId="31" fillId="0" borderId="20" xfId="0" applyFont="1" applyBorder="1" applyAlignment="1"/>
    <xf numFmtId="3" fontId="31" fillId="0" borderId="0" xfId="0" applyNumberFormat="1" applyFont="1" applyFill="1" applyBorder="1" applyAlignment="1">
      <alignment horizontal="center"/>
    </xf>
    <xf numFmtId="0" fontId="31" fillId="0" borderId="17" xfId="0" applyNumberFormat="1" applyFont="1" applyFill="1" applyBorder="1" applyAlignment="1">
      <alignment horizontal="center"/>
    </xf>
    <xf numFmtId="3" fontId="31" fillId="0" borderId="20" xfId="0" applyNumberFormat="1" applyFont="1" applyFill="1" applyBorder="1" applyAlignment="1"/>
    <xf numFmtId="0" fontId="31" fillId="0" borderId="17" xfId="0" applyFont="1" applyFill="1" applyBorder="1" applyAlignment="1">
      <alignment horizontal="center"/>
    </xf>
    <xf numFmtId="0" fontId="31" fillId="0" borderId="0" xfId="0" applyNumberFormat="1" applyFont="1" applyFill="1" applyBorder="1" applyAlignment="1">
      <alignment horizontal="right"/>
    </xf>
    <xf numFmtId="0" fontId="31" fillId="0" borderId="20" xfId="0" applyNumberFormat="1" applyFont="1" applyFill="1" applyBorder="1" applyAlignment="1">
      <alignment horizontal="left"/>
    </xf>
    <xf numFmtId="0" fontId="31" fillId="0" borderId="0" xfId="0" applyFont="1" applyBorder="1" applyAlignment="1">
      <alignment horizontal="left"/>
    </xf>
    <xf numFmtId="0" fontId="45" fillId="0" borderId="17" xfId="0" applyFont="1" applyBorder="1"/>
    <xf numFmtId="0" fontId="45" fillId="0" borderId="0" xfId="0" applyFont="1" applyBorder="1"/>
    <xf numFmtId="3" fontId="46" fillId="0" borderId="0" xfId="0" applyNumberFormat="1" applyFont="1" applyBorder="1" applyAlignment="1">
      <alignment horizontal="center"/>
    </xf>
    <xf numFmtId="0" fontId="31" fillId="0" borderId="20" xfId="0" applyFont="1" applyFill="1" applyBorder="1" applyAlignment="1"/>
    <xf numFmtId="0" fontId="31" fillId="0" borderId="20" xfId="0" applyNumberFormat="1" applyFont="1" applyFill="1" applyBorder="1" applyAlignment="1"/>
    <xf numFmtId="0" fontId="31" fillId="0" borderId="0" xfId="0" applyNumberFormat="1" applyFont="1" applyBorder="1" applyAlignment="1">
      <alignment horizontal="right"/>
    </xf>
    <xf numFmtId="0" fontId="46" fillId="0" borderId="0" xfId="0" applyNumberFormat="1" applyFont="1" applyFill="1" applyBorder="1" applyAlignment="1">
      <alignment horizontal="center"/>
    </xf>
    <xf numFmtId="0" fontId="31" fillId="0" borderId="20" xfId="0" applyNumberFormat="1" applyFont="1" applyBorder="1" applyAlignment="1"/>
    <xf numFmtId="0" fontId="47" fillId="0" borderId="17" xfId="0" applyNumberFormat="1" applyFont="1" applyBorder="1" applyAlignment="1">
      <alignment horizontal="center"/>
    </xf>
    <xf numFmtId="0" fontId="46" fillId="0" borderId="0" xfId="0" applyFont="1" applyFill="1" applyBorder="1" applyAlignment="1"/>
    <xf numFmtId="0" fontId="46" fillId="0" borderId="0" xfId="0" applyNumberFormat="1" applyFont="1" applyBorder="1" applyAlignment="1">
      <alignment horizontal="center"/>
    </xf>
    <xf numFmtId="0" fontId="31" fillId="0" borderId="18" xfId="0" applyNumberFormat="1" applyFont="1" applyFill="1" applyBorder="1" applyAlignment="1">
      <alignment horizontal="center"/>
    </xf>
    <xf numFmtId="0" fontId="31" fillId="0" borderId="9" xfId="0" applyNumberFormat="1" applyFont="1" applyBorder="1" applyAlignment="1">
      <alignment horizontal="center"/>
    </xf>
    <xf numFmtId="0" fontId="31" fillId="0" borderId="9" xfId="0" applyFont="1" applyBorder="1" applyAlignment="1"/>
    <xf numFmtId="0" fontId="31" fillId="0" borderId="9" xfId="0" applyNumberFormat="1" applyFont="1" applyFill="1" applyBorder="1" applyAlignment="1">
      <alignment horizontal="center"/>
    </xf>
    <xf numFmtId="0" fontId="31" fillId="0" borderId="9" xfId="0" applyFont="1" applyFill="1" applyBorder="1" applyAlignment="1"/>
    <xf numFmtId="0" fontId="49" fillId="0" borderId="0" xfId="0" applyFont="1" applyFill="1" applyBorder="1" applyAlignment="1">
      <alignment horizontal="left"/>
    </xf>
    <xf numFmtId="0" fontId="31" fillId="0" borderId="9" xfId="0" applyNumberFormat="1" applyFont="1" applyFill="1" applyBorder="1" applyAlignment="1">
      <alignment horizontal="right"/>
    </xf>
    <xf numFmtId="0" fontId="31" fillId="0" borderId="9" xfId="0" applyNumberFormat="1" applyFont="1" applyFill="1" applyBorder="1" applyAlignment="1">
      <alignment horizontal="left"/>
    </xf>
    <xf numFmtId="0" fontId="46" fillId="0" borderId="9" xfId="0" applyNumberFormat="1" applyFont="1" applyFill="1" applyBorder="1" applyAlignment="1">
      <alignment horizontal="center"/>
    </xf>
    <xf numFmtId="0" fontId="31" fillId="0" borderId="19" xfId="0" applyNumberFormat="1" applyFont="1" applyFill="1" applyBorder="1" applyAlignment="1">
      <alignment horizontal="left"/>
    </xf>
    <xf numFmtId="0" fontId="46" fillId="0" borderId="9" xfId="0" applyFont="1" applyFill="1" applyBorder="1" applyAlignment="1">
      <alignment horizontal="center"/>
    </xf>
    <xf numFmtId="0" fontId="31" fillId="0" borderId="9" xfId="0" applyFont="1" applyBorder="1"/>
    <xf numFmtId="0" fontId="31" fillId="0" borderId="19" xfId="0" applyNumberFormat="1" applyFont="1" applyFill="1" applyBorder="1" applyAlignment="1"/>
    <xf numFmtId="0" fontId="31" fillId="0" borderId="18" xfId="0" applyNumberFormat="1" applyFont="1" applyBorder="1" applyAlignment="1">
      <alignment horizontal="center"/>
    </xf>
    <xf numFmtId="170" fontId="31" fillId="0" borderId="9" xfId="0" applyNumberFormat="1" applyFont="1" applyBorder="1" applyAlignment="1"/>
    <xf numFmtId="0" fontId="46" fillId="0" borderId="9" xfId="0" applyFont="1" applyFill="1" applyBorder="1" applyAlignment="1"/>
    <xf numFmtId="0" fontId="31" fillId="0" borderId="20" xfId="0" applyNumberFormat="1" applyFont="1" applyFill="1" applyBorder="1" applyAlignment="1">
      <alignment horizontal="center"/>
    </xf>
    <xf numFmtId="0" fontId="31" fillId="0" borderId="19" xfId="0" applyNumberFormat="1" applyFont="1" applyFill="1" applyBorder="1" applyAlignment="1">
      <alignment horizontal="center"/>
    </xf>
    <xf numFmtId="0" fontId="39" fillId="0" borderId="20" xfId="0" applyFont="1" applyBorder="1"/>
    <xf numFmtId="0" fontId="39" fillId="0" borderId="9" xfId="0" applyFont="1" applyBorder="1"/>
    <xf numFmtId="0" fontId="39" fillId="0" borderId="17" xfId="0" applyFont="1" applyBorder="1"/>
    <xf numFmtId="0" fontId="39" fillId="0" borderId="0" xfId="0" applyFont="1" applyFill="1" applyBorder="1" applyAlignment="1">
      <alignment horizontal="center" wrapText="1"/>
    </xf>
    <xf numFmtId="0" fontId="43" fillId="0" borderId="0" xfId="0" applyFont="1" applyFill="1" applyBorder="1" applyAlignment="1">
      <alignment horizontal="center" wrapText="1"/>
    </xf>
    <xf numFmtId="0" fontId="39" fillId="0" borderId="18" xfId="0" applyFont="1" applyBorder="1"/>
    <xf numFmtId="0" fontId="39" fillId="0" borderId="19" xfId="0" applyFont="1" applyBorder="1"/>
    <xf numFmtId="0" fontId="50" fillId="0" borderId="0" xfId="0" applyFont="1"/>
    <xf numFmtId="0" fontId="38" fillId="27" borderId="13" xfId="0" applyFont="1" applyFill="1" applyBorder="1" applyAlignment="1">
      <alignment horizontal="center" wrapText="1"/>
    </xf>
    <xf numFmtId="0" fontId="38" fillId="0" borderId="9" xfId="0" applyFont="1" applyBorder="1"/>
    <xf numFmtId="0" fontId="48" fillId="27" borderId="21" xfId="0" applyFont="1" applyFill="1" applyBorder="1" applyAlignment="1">
      <alignment horizontal="center"/>
    </xf>
    <xf numFmtId="0" fontId="48" fillId="27" borderId="13" xfId="0" applyFont="1" applyFill="1" applyBorder="1" applyAlignment="1">
      <alignment horizontal="center"/>
    </xf>
    <xf numFmtId="0" fontId="44" fillId="27" borderId="13" xfId="0" applyFont="1" applyFill="1" applyBorder="1" applyAlignment="1">
      <alignment horizontal="center"/>
    </xf>
    <xf numFmtId="0" fontId="44" fillId="27" borderId="22" xfId="0" applyFont="1" applyFill="1" applyBorder="1" applyAlignment="1">
      <alignment horizontal="center"/>
    </xf>
    <xf numFmtId="0" fontId="39" fillId="0" borderId="0" xfId="0" applyFont="1" applyBorder="1" applyAlignment="1"/>
    <xf numFmtId="0" fontId="39" fillId="0" borderId="20" xfId="0" applyFont="1" applyBorder="1" applyAlignment="1"/>
    <xf numFmtId="0" fontId="39" fillId="0" borderId="0" xfId="0" applyFont="1" applyFill="1" applyBorder="1" applyAlignment="1">
      <alignment horizontal="center"/>
    </xf>
    <xf numFmtId="0" fontId="39" fillId="0" borderId="20" xfId="0" applyFont="1" applyFill="1" applyBorder="1" applyAlignment="1">
      <alignment horizontal="center"/>
    </xf>
    <xf numFmtId="0" fontId="39" fillId="0" borderId="9" xfId="0" applyFont="1" applyBorder="1" applyAlignment="1"/>
    <xf numFmtId="0" fontId="39" fillId="0" borderId="19" xfId="0" applyFont="1" applyBorder="1" applyAlignment="1"/>
    <xf numFmtId="0" fontId="16" fillId="27" borderId="13" xfId="0" applyFont="1" applyFill="1" applyBorder="1" applyAlignment="1">
      <alignment horizontal="center"/>
    </xf>
    <xf numFmtId="2" fontId="31" fillId="0" borderId="0" xfId="0" applyNumberFormat="1" applyFont="1" applyFill="1" applyBorder="1" applyAlignment="1">
      <alignment horizontal="center"/>
    </xf>
    <xf numFmtId="0" fontId="45" fillId="0" borderId="0" xfId="0" applyFont="1" applyFill="1" applyBorder="1" applyAlignment="1">
      <alignment horizontal="center"/>
    </xf>
    <xf numFmtId="2" fontId="45" fillId="0" borderId="17" xfId="0" applyNumberFormat="1" applyFont="1" applyFill="1" applyBorder="1" applyAlignment="1">
      <alignment horizontal="center"/>
    </xf>
    <xf numFmtId="0" fontId="43" fillId="0" borderId="0" xfId="0" applyFont="1" applyBorder="1"/>
    <xf numFmtId="3" fontId="10" fillId="0" borderId="0" xfId="0" applyNumberFormat="1" applyFont="1" applyAlignment="1">
      <alignment horizontal="left"/>
    </xf>
    <xf numFmtId="3" fontId="14" fillId="0" borderId="0" xfId="0" applyNumberFormat="1" applyFont="1" applyBorder="1" applyAlignment="1">
      <alignment horizontal="left"/>
    </xf>
    <xf numFmtId="3" fontId="14" fillId="0" borderId="14" xfId="0" applyNumberFormat="1" applyFont="1" applyBorder="1" applyAlignment="1">
      <alignment horizontal="left"/>
    </xf>
    <xf numFmtId="0" fontId="14" fillId="0" borderId="0" xfId="0" applyFont="1" applyBorder="1" applyAlignment="1">
      <alignment horizontal="left"/>
    </xf>
    <xf numFmtId="3" fontId="14" fillId="0" borderId="0" xfId="0" applyNumberFormat="1" applyFont="1" applyFill="1" applyAlignment="1">
      <alignment horizontal="left"/>
    </xf>
    <xf numFmtId="3" fontId="14" fillId="0" borderId="14" xfId="0" applyNumberFormat="1" applyFont="1" applyFill="1" applyBorder="1" applyAlignment="1">
      <alignment horizontal="left"/>
    </xf>
    <xf numFmtId="0" fontId="14" fillId="0" borderId="0" xfId="0" applyFont="1" applyFill="1" applyBorder="1" applyAlignment="1">
      <alignment horizontal="left"/>
    </xf>
    <xf numFmtId="0" fontId="15" fillId="0" borderId="0" xfId="0" applyFont="1" applyAlignment="1">
      <alignment horizontal="left"/>
    </xf>
    <xf numFmtId="0" fontId="12" fillId="0" borderId="14" xfId="0" applyFont="1" applyBorder="1" applyAlignment="1">
      <alignment horizontal="left"/>
    </xf>
    <xf numFmtId="0" fontId="10" fillId="0" borderId="0" xfId="0" applyFont="1" applyBorder="1" applyAlignment="1">
      <alignment horizontal="left"/>
    </xf>
    <xf numFmtId="3" fontId="10" fillId="0" borderId="12" xfId="0" applyNumberFormat="1" applyFont="1" applyBorder="1" applyAlignment="1">
      <alignment horizontal="left"/>
    </xf>
    <xf numFmtId="0" fontId="26" fillId="0" borderId="0" xfId="0" applyFont="1" applyFill="1" applyBorder="1" applyAlignment="1">
      <alignment horizontal="center"/>
    </xf>
    <xf numFmtId="0" fontId="12" fillId="0" borderId="14" xfId="0" applyFont="1" applyFill="1" applyBorder="1"/>
    <xf numFmtId="0" fontId="16" fillId="0" borderId="0" xfId="0" applyFont="1"/>
    <xf numFmtId="0" fontId="39" fillId="0" borderId="21" xfId="0" applyFont="1" applyBorder="1"/>
    <xf numFmtId="0" fontId="43" fillId="0" borderId="13" xfId="0" applyFont="1" applyBorder="1" applyAlignment="1">
      <alignment horizontal="center"/>
    </xf>
    <xf numFmtId="0" fontId="43" fillId="0" borderId="22" xfId="0" applyFont="1" applyBorder="1" applyAlignment="1">
      <alignment horizontal="center"/>
    </xf>
    <xf numFmtId="0" fontId="39" fillId="0" borderId="0" xfId="0" applyFont="1" applyBorder="1" applyAlignment="1">
      <alignment horizontal="center"/>
    </xf>
    <xf numFmtId="0" fontId="39" fillId="0" borderId="20" xfId="0" applyFont="1" applyBorder="1" applyAlignment="1">
      <alignment horizontal="center"/>
    </xf>
    <xf numFmtId="0" fontId="39" fillId="0" borderId="9" xfId="0" applyFont="1" applyBorder="1" applyAlignment="1">
      <alignment horizontal="center"/>
    </xf>
    <xf numFmtId="0" fontId="43" fillId="0" borderId="23" xfId="0" applyFont="1" applyBorder="1" applyAlignment="1">
      <alignment horizontal="center"/>
    </xf>
    <xf numFmtId="0" fontId="39" fillId="0" borderId="24" xfId="0" applyFont="1" applyBorder="1" applyAlignment="1">
      <alignment horizontal="center"/>
    </xf>
    <xf numFmtId="164" fontId="39" fillId="0" borderId="0" xfId="0" applyNumberFormat="1" applyFont="1" applyBorder="1"/>
    <xf numFmtId="167" fontId="39" fillId="0" borderId="20" xfId="0" applyNumberFormat="1" applyFont="1" applyBorder="1"/>
    <xf numFmtId="167" fontId="39" fillId="0" borderId="0" xfId="0" applyNumberFormat="1" applyFont="1" applyBorder="1"/>
    <xf numFmtId="164" fontId="39" fillId="0" borderId="17" xfId="0" applyNumberFormat="1" applyFont="1" applyBorder="1"/>
    <xf numFmtId="164" fontId="43" fillId="0" borderId="24" xfId="0" applyNumberFormat="1" applyFont="1" applyBorder="1"/>
    <xf numFmtId="164" fontId="43" fillId="0" borderId="0" xfId="0" applyNumberFormat="1" applyFont="1" applyBorder="1"/>
    <xf numFmtId="164" fontId="43" fillId="0" borderId="25" xfId="0" applyNumberFormat="1" applyFont="1" applyBorder="1"/>
    <xf numFmtId="164" fontId="43" fillId="0" borderId="9" xfId="0" applyNumberFormat="1" applyFont="1" applyBorder="1"/>
    <xf numFmtId="167" fontId="39" fillId="0" borderId="9" xfId="0" applyNumberFormat="1" applyFont="1" applyBorder="1"/>
    <xf numFmtId="0" fontId="39" fillId="0" borderId="0" xfId="0" applyFont="1" applyAlignment="1">
      <alignment horizontal="center"/>
    </xf>
    <xf numFmtId="0" fontId="43" fillId="0" borderId="23" xfId="0" applyFont="1" applyFill="1" applyBorder="1" applyAlignment="1">
      <alignment horizontal="center"/>
    </xf>
    <xf numFmtId="0" fontId="39" fillId="0" borderId="17" xfId="0" applyFont="1" applyFill="1" applyBorder="1"/>
    <xf numFmtId="37" fontId="24" fillId="0" borderId="0" xfId="0" applyNumberFormat="1" applyFont="1" applyFill="1" applyBorder="1" applyAlignment="1">
      <alignment horizontal="left"/>
    </xf>
    <xf numFmtId="0" fontId="24" fillId="0" borderId="0" xfId="0" applyFont="1" applyFill="1" applyBorder="1" applyAlignment="1"/>
    <xf numFmtId="0" fontId="10"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0" fontId="39" fillId="0" borderId="22" xfId="0" applyFont="1" applyBorder="1"/>
    <xf numFmtId="0" fontId="39" fillId="0" borderId="20" xfId="0" applyFont="1" applyFill="1" applyBorder="1"/>
    <xf numFmtId="164" fontId="51" fillId="25" borderId="0" xfId="28" applyNumberFormat="1" applyFont="1" applyFill="1"/>
    <xf numFmtId="164" fontId="51" fillId="0" borderId="0" xfId="0" applyNumberFormat="1" applyFont="1"/>
    <xf numFmtId="0" fontId="53" fillId="26" borderId="0" xfId="0" applyFont="1" applyFill="1"/>
    <xf numFmtId="173" fontId="51" fillId="25" borderId="0" xfId="51" applyNumberFormat="1" applyFont="1" applyFill="1"/>
    <xf numFmtId="3" fontId="12" fillId="0" borderId="0" xfId="0" applyNumberFormat="1" applyFont="1" applyAlignment="1">
      <alignment horizontal="center"/>
    </xf>
    <xf numFmtId="0" fontId="47" fillId="0" borderId="0" xfId="0" applyFont="1" applyAlignment="1">
      <alignment horizontal="center"/>
    </xf>
    <xf numFmtId="0" fontId="39" fillId="0" borderId="0" xfId="0" applyFont="1" applyAlignment="1">
      <alignment horizontal="right"/>
    </xf>
    <xf numFmtId="0" fontId="18" fillId="0" borderId="20" xfId="0" applyFont="1" applyBorder="1"/>
    <xf numFmtId="0" fontId="12" fillId="28" borderId="13" xfId="0" applyFont="1" applyFill="1" applyBorder="1" applyAlignment="1"/>
    <xf numFmtId="0" fontId="12" fillId="28" borderId="13" xfId="0" applyFont="1" applyFill="1" applyBorder="1" applyAlignment="1">
      <alignment horizontal="center"/>
    </xf>
    <xf numFmtId="0" fontId="12" fillId="28" borderId="22" xfId="0" applyFont="1" applyFill="1" applyBorder="1"/>
    <xf numFmtId="0" fontId="33" fillId="28" borderId="18" xfId="0" applyFont="1" applyFill="1" applyBorder="1" applyAlignment="1">
      <alignment horizontal="left"/>
    </xf>
    <xf numFmtId="0" fontId="25" fillId="28" borderId="9" xfId="0" applyFont="1" applyFill="1" applyBorder="1" applyAlignment="1"/>
    <xf numFmtId="0" fontId="18" fillId="28" borderId="9" xfId="0" applyFont="1" applyFill="1" applyBorder="1" applyAlignment="1"/>
    <xf numFmtId="0" fontId="25" fillId="28" borderId="9" xfId="0" applyNumberFormat="1" applyFont="1" applyFill="1" applyBorder="1" applyAlignment="1">
      <alignment horizontal="center"/>
    </xf>
    <xf numFmtId="0" fontId="10" fillId="28" borderId="19" xfId="0" applyFont="1" applyFill="1" applyBorder="1" applyAlignment="1">
      <alignment horizontal="center" wrapText="1"/>
    </xf>
    <xf numFmtId="0" fontId="33" fillId="28" borderId="21" xfId="0" applyFont="1" applyFill="1" applyBorder="1" applyAlignment="1">
      <alignment horizontal="left"/>
    </xf>
    <xf numFmtId="0" fontId="22" fillId="0" borderId="0" xfId="0" applyFont="1" applyAlignment="1">
      <alignment horizontal="center"/>
    </xf>
    <xf numFmtId="0" fontId="14" fillId="0" borderId="0" xfId="0" applyFont="1" applyFill="1"/>
    <xf numFmtId="0" fontId="24" fillId="0" borderId="0" xfId="0" applyFont="1" applyFill="1" applyAlignment="1"/>
    <xf numFmtId="0" fontId="0" fillId="0" borderId="0" xfId="0" applyFill="1" applyAlignment="1">
      <alignment wrapText="1"/>
    </xf>
    <xf numFmtId="37" fontId="0" fillId="0" borderId="0" xfId="0" applyNumberFormat="1"/>
    <xf numFmtId="37" fontId="0" fillId="0" borderId="0" xfId="0" applyNumberFormat="1" applyFill="1"/>
    <xf numFmtId="37" fontId="0" fillId="0" borderId="0" xfId="0" applyNumberFormat="1" applyAlignment="1">
      <alignment horizontal="right" wrapText="1"/>
    </xf>
    <xf numFmtId="37" fontId="0" fillId="0" borderId="0" xfId="0" applyNumberFormat="1" applyFill="1" applyAlignment="1">
      <alignment horizontal="right" wrapText="1"/>
    </xf>
    <xf numFmtId="0" fontId="11" fillId="0" borderId="0" xfId="0" applyFont="1" applyFill="1"/>
    <xf numFmtId="0" fontId="41" fillId="0" borderId="0" xfId="0" applyFont="1" applyAlignment="1">
      <alignment horizontal="right"/>
    </xf>
    <xf numFmtId="0" fontId="9" fillId="0" borderId="0" xfId="0" applyFont="1" applyAlignment="1"/>
    <xf numFmtId="0" fontId="0" fillId="0" borderId="0" xfId="0" applyAlignment="1">
      <alignment horizontal="left"/>
    </xf>
    <xf numFmtId="0" fontId="55" fillId="0" borderId="0" xfId="0" applyFont="1"/>
    <xf numFmtId="0" fontId="55" fillId="0" borderId="0" xfId="0" applyFont="1" applyAlignment="1"/>
    <xf numFmtId="0" fontId="20" fillId="0" borderId="0" xfId="0" applyFont="1" applyFill="1" applyAlignment="1"/>
    <xf numFmtId="0" fontId="20" fillId="0" borderId="0" xfId="0" applyFont="1"/>
    <xf numFmtId="0" fontId="20" fillId="0" borderId="0" xfId="0" applyFont="1" applyAlignment="1"/>
    <xf numFmtId="164" fontId="0" fillId="0" borderId="0" xfId="28" applyNumberFormat="1" applyFont="1" applyAlignment="1"/>
    <xf numFmtId="164" fontId="8" fillId="25" borderId="0" xfId="28" applyNumberFormat="1" applyFont="1" applyFill="1" applyAlignment="1">
      <alignment wrapText="1"/>
    </xf>
    <xf numFmtId="3" fontId="39" fillId="0" borderId="0" xfId="0" applyNumberFormat="1" applyFont="1" applyBorder="1" applyAlignment="1">
      <alignment horizontal="center"/>
    </xf>
    <xf numFmtId="3" fontId="39" fillId="0" borderId="9" xfId="0" applyNumberFormat="1" applyFont="1" applyBorder="1" applyAlignment="1">
      <alignment horizontal="center"/>
    </xf>
    <xf numFmtId="164" fontId="39" fillId="0" borderId="9" xfId="28" applyNumberFormat="1" applyFont="1" applyBorder="1" applyAlignment="1">
      <alignment horizontal="center"/>
    </xf>
    <xf numFmtId="0" fontId="15" fillId="0" borderId="14" xfId="0" applyFont="1" applyBorder="1" applyAlignment="1">
      <alignment horizontal="center"/>
    </xf>
    <xf numFmtId="0" fontId="0" fillId="0" borderId="9" xfId="0" applyFill="1" applyBorder="1"/>
    <xf numFmtId="0" fontId="43" fillId="0" borderId="0" xfId="0" applyFont="1" applyFill="1" applyBorder="1" applyAlignment="1">
      <alignment horizontal="center"/>
    </xf>
    <xf numFmtId="0" fontId="39" fillId="0" borderId="9" xfId="0" applyFont="1" applyFill="1" applyBorder="1"/>
    <xf numFmtId="0" fontId="39" fillId="0" borderId="0" xfId="0" applyFont="1" applyBorder="1" applyAlignment="1">
      <alignment horizontal="left" wrapText="1"/>
    </xf>
    <xf numFmtId="0" fontId="39" fillId="0" borderId="0" xfId="0" applyFont="1" applyBorder="1" applyAlignment="1">
      <alignment wrapText="1"/>
    </xf>
    <xf numFmtId="168" fontId="39" fillId="0" borderId="9" xfId="51" applyNumberFormat="1" applyFont="1" applyBorder="1" applyAlignment="1">
      <alignment horizontal="center"/>
    </xf>
    <xf numFmtId="2" fontId="8" fillId="0" borderId="0" xfId="0" applyNumberFormat="1" applyFont="1" applyFill="1" applyBorder="1" applyAlignment="1">
      <alignment horizontal="center"/>
    </xf>
    <xf numFmtId="0" fontId="8" fillId="0" borderId="0" xfId="0" applyFont="1" applyFill="1" applyBorder="1" applyAlignment="1">
      <alignment horizontal="center"/>
    </xf>
    <xf numFmtId="3" fontId="46" fillId="0" borderId="20" xfId="0" applyNumberFormat="1" applyFont="1" applyFill="1" applyBorder="1" applyAlignment="1"/>
    <xf numFmtId="0" fontId="46" fillId="0" borderId="0" xfId="0" applyFont="1" applyFill="1" applyBorder="1" applyAlignment="1">
      <alignment horizontal="right"/>
    </xf>
    <xf numFmtId="0" fontId="39" fillId="0" borderId="0" xfId="0" applyFont="1" applyBorder="1" applyAlignment="1">
      <alignment horizontal="right"/>
    </xf>
    <xf numFmtId="3" fontId="31" fillId="0" borderId="20" xfId="0" applyNumberFormat="1" applyFont="1" applyFill="1" applyBorder="1" applyAlignment="1">
      <alignment horizontal="left"/>
    </xf>
    <xf numFmtId="0" fontId="31" fillId="0" borderId="20" xfId="0" applyFont="1" applyBorder="1" applyAlignment="1">
      <alignment horizontal="left"/>
    </xf>
    <xf numFmtId="3" fontId="31" fillId="0" borderId="20" xfId="0" applyNumberFormat="1" applyFont="1" applyBorder="1" applyAlignment="1">
      <alignment horizontal="left"/>
    </xf>
    <xf numFmtId="0" fontId="31" fillId="0" borderId="9" xfId="0" applyNumberFormat="1" applyFont="1" applyBorder="1" applyAlignment="1">
      <alignment horizontal="left"/>
    </xf>
    <xf numFmtId="0" fontId="31" fillId="0" borderId="19" xfId="0" applyNumberFormat="1" applyFont="1" applyBorder="1" applyAlignment="1">
      <alignment horizontal="left"/>
    </xf>
    <xf numFmtId="0" fontId="46" fillId="0" borderId="9" xfId="0" applyNumberFormat="1" applyFont="1" applyBorder="1" applyAlignment="1">
      <alignment horizontal="center"/>
    </xf>
    <xf numFmtId="37" fontId="20" fillId="0" borderId="0" xfId="0" applyNumberFormat="1" applyFont="1" applyFill="1"/>
    <xf numFmtId="37" fontId="0" fillId="25" borderId="0" xfId="0" applyNumberFormat="1" applyFill="1" applyAlignment="1">
      <alignment horizontal="left" wrapText="1"/>
    </xf>
    <xf numFmtId="37" fontId="20" fillId="25" borderId="0" xfId="0" applyNumberFormat="1" applyFont="1" applyFill="1"/>
    <xf numFmtId="37" fontId="0" fillId="0" borderId="0" xfId="0" applyNumberFormat="1" applyFill="1" applyAlignment="1">
      <alignment horizontal="left" vertical="center" wrapText="1"/>
    </xf>
    <xf numFmtId="41" fontId="0" fillId="0" borderId="0" xfId="0" applyNumberFormat="1" applyFill="1" applyAlignment="1">
      <alignment horizontal="right"/>
    </xf>
    <xf numFmtId="37" fontId="35" fillId="0" borderId="0" xfId="0" applyNumberFormat="1" applyFont="1" applyFill="1"/>
    <xf numFmtId="41" fontId="0" fillId="0" borderId="14" xfId="0" applyNumberFormat="1" applyFill="1" applyBorder="1" applyAlignment="1">
      <alignment horizontal="right"/>
    </xf>
    <xf numFmtId="41" fontId="0" fillId="0" borderId="0" xfId="0" applyNumberFormat="1" applyFill="1" applyBorder="1" applyAlignment="1">
      <alignment horizontal="right"/>
    </xf>
    <xf numFmtId="0" fontId="11" fillId="0" borderId="0" xfId="0" applyFont="1" applyFill="1" applyBorder="1"/>
    <xf numFmtId="0" fontId="20" fillId="0" borderId="0" xfId="0" applyFont="1" applyAlignment="1">
      <alignment horizontal="left" vertical="center" wrapText="1"/>
    </xf>
    <xf numFmtId="0" fontId="20" fillId="0" borderId="0" xfId="0" applyFont="1" applyAlignment="1">
      <alignment horizontal="left" wrapText="1"/>
    </xf>
    <xf numFmtId="3" fontId="39" fillId="0" borderId="17" xfId="0" applyNumberFormat="1" applyFont="1" applyBorder="1" applyAlignment="1">
      <alignment horizontal="right"/>
    </xf>
    <xf numFmtId="164" fontId="39" fillId="0" borderId="18" xfId="28" applyNumberFormat="1" applyFont="1" applyFill="1" applyBorder="1" applyAlignment="1">
      <alignment horizontal="right"/>
    </xf>
    <xf numFmtId="164" fontId="39" fillId="0" borderId="18" xfId="28" applyNumberFormat="1" applyFont="1" applyBorder="1" applyAlignment="1">
      <alignment horizontal="center"/>
    </xf>
    <xf numFmtId="0" fontId="43" fillId="0" borderId="17" xfId="0" applyFont="1" applyBorder="1" applyAlignment="1">
      <alignment horizontal="center"/>
    </xf>
    <xf numFmtId="9" fontId="39" fillId="0" borderId="9" xfId="51" applyFont="1" applyBorder="1" applyAlignment="1">
      <alignment horizontal="center"/>
    </xf>
    <xf numFmtId="164" fontId="31" fillId="0" borderId="0" xfId="0" applyNumberFormat="1" applyFont="1" applyFill="1" applyBorder="1" applyAlignment="1">
      <alignment horizontal="center"/>
    </xf>
    <xf numFmtId="37" fontId="0" fillId="0" borderId="0" xfId="0" applyNumberFormat="1" applyFill="1" applyAlignment="1">
      <alignment horizontal="left" wrapText="1"/>
    </xf>
    <xf numFmtId="3" fontId="39" fillId="0" borderId="0" xfId="0" applyNumberFormat="1" applyFont="1" applyFill="1" applyBorder="1" applyAlignment="1">
      <alignment horizontal="center"/>
    </xf>
    <xf numFmtId="3" fontId="39" fillId="0" borderId="9" xfId="0" applyNumberFormat="1" applyFont="1" applyFill="1" applyBorder="1" applyAlignment="1">
      <alignment horizontal="center"/>
    </xf>
    <xf numFmtId="164" fontId="0" fillId="25" borderId="0" xfId="28" applyNumberFormat="1" applyFont="1" applyFill="1"/>
    <xf numFmtId="164" fontId="0" fillId="0" borderId="0" xfId="28" applyNumberFormat="1" applyFont="1"/>
    <xf numFmtId="3" fontId="15" fillId="0" borderId="14" xfId="0" applyNumberFormat="1" applyFont="1" applyFill="1" applyBorder="1" applyAlignment="1">
      <alignment horizontal="center"/>
    </xf>
    <xf numFmtId="0" fontId="38" fillId="27" borderId="21" xfId="0" applyFont="1" applyFill="1" applyBorder="1" applyAlignment="1">
      <alignment horizontal="center" wrapText="1"/>
    </xf>
    <xf numFmtId="3" fontId="39" fillId="0" borderId="17" xfId="0" applyNumberFormat="1" applyFont="1" applyBorder="1" applyAlignment="1">
      <alignment horizontal="center"/>
    </xf>
    <xf numFmtId="0" fontId="39" fillId="0" borderId="20" xfId="0" applyFont="1" applyBorder="1" applyAlignment="1">
      <alignment wrapText="1"/>
    </xf>
    <xf numFmtId="3" fontId="39" fillId="0" borderId="18" xfId="0" applyNumberFormat="1" applyFont="1" applyBorder="1" applyAlignment="1">
      <alignment horizontal="center"/>
    </xf>
    <xf numFmtId="0" fontId="39" fillId="25" borderId="17" xfId="0" applyFont="1" applyFill="1" applyBorder="1" applyAlignment="1">
      <alignment horizontal="center"/>
    </xf>
    <xf numFmtId="0" fontId="35" fillId="0" borderId="0" xfId="0" applyNumberFormat="1" applyFont="1" applyFill="1" applyBorder="1" applyAlignment="1">
      <alignment horizontal="left"/>
    </xf>
    <xf numFmtId="0" fontId="39" fillId="0" borderId="20" xfId="0" applyFont="1" applyFill="1" applyBorder="1" applyAlignment="1">
      <alignment horizontal="center" wrapText="1"/>
    </xf>
    <xf numFmtId="0" fontId="10" fillId="0" borderId="0" xfId="0" applyNumberFormat="1" applyFont="1" applyFill="1" applyAlignment="1">
      <alignment horizontal="left"/>
    </xf>
    <xf numFmtId="0" fontId="10" fillId="0" borderId="0" xfId="0" applyFont="1" applyAlignment="1">
      <alignment horizontal="left"/>
    </xf>
    <xf numFmtId="164" fontId="39" fillId="0" borderId="17" xfId="0" applyNumberFormat="1" applyFont="1" applyBorder="1" applyAlignment="1">
      <alignment horizontal="center"/>
    </xf>
    <xf numFmtId="164" fontId="39" fillId="0" borderId="0" xfId="0" applyNumberFormat="1" applyFont="1" applyBorder="1" applyAlignment="1">
      <alignment horizontal="center"/>
    </xf>
    <xf numFmtId="164" fontId="39" fillId="0" borderId="9" xfId="0" applyNumberFormat="1" applyFont="1" applyBorder="1" applyAlignment="1">
      <alignment horizontal="center"/>
    </xf>
    <xf numFmtId="168" fontId="31" fillId="0" borderId="0" xfId="51" applyNumberFormat="1" applyFont="1"/>
    <xf numFmtId="164" fontId="31" fillId="0" borderId="20" xfId="28" applyNumberFormat="1" applyFont="1" applyFill="1" applyBorder="1" applyAlignment="1">
      <alignment horizontal="left"/>
    </xf>
    <xf numFmtId="0" fontId="20" fillId="0" borderId="0" xfId="0" applyFont="1" applyBorder="1"/>
    <xf numFmtId="168" fontId="31" fillId="0" borderId="0" xfId="51" applyNumberFormat="1" applyFont="1" applyBorder="1"/>
    <xf numFmtId="0" fontId="9" fillId="0" borderId="0" xfId="0" applyFont="1" applyBorder="1"/>
    <xf numFmtId="164" fontId="45" fillId="0" borderId="0" xfId="28" applyNumberFormat="1" applyFont="1" applyBorder="1"/>
    <xf numFmtId="164" fontId="45" fillId="0" borderId="20" xfId="28" applyNumberFormat="1" applyFont="1" applyBorder="1"/>
    <xf numFmtId="164" fontId="43" fillId="0" borderId="0" xfId="0" applyNumberFormat="1" applyFont="1" applyFill="1" applyBorder="1" applyAlignment="1">
      <alignment horizontal="center" wrapText="1"/>
    </xf>
    <xf numFmtId="0" fontId="59" fillId="0" borderId="0" xfId="0" applyFont="1" applyAlignment="1">
      <alignment horizontal="center"/>
    </xf>
    <xf numFmtId="9" fontId="39" fillId="0" borderId="0" xfId="51" applyFont="1" applyBorder="1" applyAlignment="1">
      <alignment horizontal="center"/>
    </xf>
    <xf numFmtId="10" fontId="39" fillId="0" borderId="0" xfId="51" applyNumberFormat="1" applyFont="1" applyBorder="1" applyAlignment="1">
      <alignment horizontal="center"/>
    </xf>
    <xf numFmtId="164" fontId="39" fillId="0" borderId="18" xfId="0" applyNumberFormat="1" applyFont="1" applyFill="1" applyBorder="1" applyAlignment="1">
      <alignment horizontal="center"/>
    </xf>
    <xf numFmtId="0" fontId="15" fillId="0" borderId="0" xfId="0" applyFont="1" applyFill="1" applyBorder="1" applyAlignment="1">
      <alignment horizontal="right"/>
    </xf>
    <xf numFmtId="43" fontId="39" fillId="0" borderId="0" xfId="28" applyFont="1" applyFill="1" applyBorder="1" applyAlignment="1">
      <alignment horizontal="center" wrapText="1"/>
    </xf>
    <xf numFmtId="41" fontId="0" fillId="0" borderId="0" xfId="0" applyNumberFormat="1" applyAlignment="1">
      <alignment horizontal="left" vertical="center" wrapText="1"/>
    </xf>
    <xf numFmtId="168" fontId="31" fillId="0" borderId="0" xfId="0" applyNumberFormat="1" applyFont="1" applyBorder="1"/>
    <xf numFmtId="9" fontId="43" fillId="0" borderId="0" xfId="0" applyNumberFormat="1" applyFont="1" applyBorder="1"/>
    <xf numFmtId="164" fontId="31" fillId="0" borderId="0" xfId="28" applyNumberFormat="1" applyFont="1" applyBorder="1"/>
    <xf numFmtId="164" fontId="43" fillId="0" borderId="0" xfId="28" applyNumberFormat="1" applyFont="1" applyFill="1" applyBorder="1" applyAlignment="1">
      <alignment horizontal="center" wrapText="1"/>
    </xf>
    <xf numFmtId="43" fontId="39" fillId="0" borderId="0" xfId="0" applyNumberFormat="1" applyFont="1" applyFill="1" applyBorder="1" applyAlignment="1">
      <alignment horizontal="center" wrapText="1"/>
    </xf>
    <xf numFmtId="0" fontId="49" fillId="0" borderId="21" xfId="0" applyNumberFormat="1" applyFont="1" applyFill="1" applyBorder="1" applyAlignment="1">
      <alignment horizontal="left"/>
    </xf>
    <xf numFmtId="0" fontId="31" fillId="0" borderId="13" xfId="0" applyNumberFormat="1" applyFont="1" applyFill="1" applyBorder="1" applyAlignment="1">
      <alignment horizontal="center"/>
    </xf>
    <xf numFmtId="0" fontId="46" fillId="0" borderId="13" xfId="0" applyNumberFormat="1" applyFont="1" applyFill="1" applyBorder="1" applyAlignment="1">
      <alignment horizontal="center"/>
    </xf>
    <xf numFmtId="0" fontId="31" fillId="0" borderId="22" xfId="0" applyNumberFormat="1" applyFont="1" applyFill="1" applyBorder="1" applyAlignment="1">
      <alignment horizontal="center"/>
    </xf>
    <xf numFmtId="0" fontId="39" fillId="0" borderId="13" xfId="0" applyFont="1" applyBorder="1"/>
    <xf numFmtId="0" fontId="38" fillId="0" borderId="13" xfId="0" applyFont="1" applyBorder="1"/>
    <xf numFmtId="167" fontId="39" fillId="0" borderId="9" xfId="32" applyNumberFormat="1" applyFont="1" applyBorder="1"/>
    <xf numFmtId="0" fontId="43" fillId="0" borderId="20" xfId="0" applyFont="1" applyFill="1" applyBorder="1" applyAlignment="1">
      <alignment horizontal="center"/>
    </xf>
    <xf numFmtId="0" fontId="15" fillId="0" borderId="0" xfId="0" applyFont="1" applyAlignment="1">
      <alignment horizontal="center"/>
    </xf>
    <xf numFmtId="3" fontId="24" fillId="0" borderId="0" xfId="0" applyNumberFormat="1" applyFont="1" applyFill="1" applyBorder="1" applyAlignment="1">
      <alignment horizontal="right"/>
    </xf>
    <xf numFmtId="4" fontId="23" fillId="0" borderId="0" xfId="0" applyNumberFormat="1" applyFont="1" applyFill="1" applyAlignment="1">
      <alignment horizontal="right"/>
    </xf>
    <xf numFmtId="0" fontId="14" fillId="0" borderId="11" xfId="0" applyFont="1" applyFill="1" applyBorder="1" applyAlignment="1"/>
    <xf numFmtId="0" fontId="54" fillId="0" borderId="0" xfId="0" applyFont="1" applyFill="1" applyBorder="1"/>
    <xf numFmtId="0" fontId="45" fillId="0" borderId="0" xfId="0" applyNumberFormat="1" applyFont="1" applyFill="1" applyBorder="1" applyAlignment="1">
      <alignment horizontal="center"/>
    </xf>
    <xf numFmtId="0" fontId="31" fillId="0" borderId="0" xfId="0" applyNumberFormat="1" applyFont="1" applyFill="1" applyAlignment="1">
      <alignment horizontal="center"/>
    </xf>
    <xf numFmtId="0" fontId="0" fillId="0" borderId="0" xfId="0" applyFill="1" applyAlignment="1">
      <alignment horizontal="left"/>
    </xf>
    <xf numFmtId="0" fontId="0" fillId="0" borderId="0" xfId="0" applyFill="1" applyAlignment="1"/>
    <xf numFmtId="0" fontId="20" fillId="0" borderId="0" xfId="0" applyFont="1" applyFill="1" applyAlignment="1">
      <alignment vertical="center" wrapText="1"/>
    </xf>
    <xf numFmtId="0" fontId="31" fillId="0" borderId="0" xfId="0" applyFont="1" applyFill="1" applyAlignment="1">
      <alignment vertical="center" wrapText="1"/>
    </xf>
    <xf numFmtId="0" fontId="8" fillId="0" borderId="0" xfId="0" applyFont="1" applyFill="1" applyAlignment="1">
      <alignment vertical="top"/>
    </xf>
    <xf numFmtId="0" fontId="63" fillId="0" borderId="0" xfId="0" applyFont="1" applyFill="1" applyAlignment="1">
      <alignment vertical="top"/>
    </xf>
    <xf numFmtId="0" fontId="63" fillId="0" borderId="0" xfId="0" applyFont="1" applyFill="1"/>
    <xf numFmtId="0" fontId="63" fillId="0" borderId="0" xfId="0" applyFont="1" applyFill="1" applyAlignment="1"/>
    <xf numFmtId="0" fontId="47" fillId="0" borderId="0" xfId="0" applyFont="1" applyFill="1" applyBorder="1" applyAlignment="1">
      <alignment horizontal="center"/>
    </xf>
    <xf numFmtId="0" fontId="0" fillId="0" borderId="0" xfId="0" applyFill="1" applyBorder="1" applyAlignment="1">
      <alignment horizontal="right"/>
    </xf>
    <xf numFmtId="164" fontId="0" fillId="0" borderId="0" xfId="28" applyNumberFormat="1" applyFont="1" applyFill="1" applyBorder="1"/>
    <xf numFmtId="0" fontId="0" fillId="0" borderId="0" xfId="0" applyBorder="1" applyAlignment="1">
      <alignment horizontal="center"/>
    </xf>
    <xf numFmtId="0" fontId="0" fillId="0" borderId="20" xfId="0" applyBorder="1" applyAlignment="1">
      <alignment horizontal="center"/>
    </xf>
    <xf numFmtId="0" fontId="43" fillId="0" borderId="20" xfId="0" applyFont="1" applyBorder="1" applyAlignment="1">
      <alignment horizontal="center"/>
    </xf>
    <xf numFmtId="0" fontId="57" fillId="25" borderId="0" xfId="0" applyFont="1" applyFill="1"/>
    <xf numFmtId="0" fontId="45" fillId="0" borderId="20" xfId="0" applyNumberFormat="1" applyFont="1" applyFill="1" applyBorder="1" applyAlignment="1">
      <alignment horizontal="center"/>
    </xf>
    <xf numFmtId="0" fontId="15" fillId="0" borderId="0" xfId="0" applyNumberFormat="1" applyFont="1" applyAlignment="1"/>
    <xf numFmtId="0" fontId="15" fillId="0" borderId="0" xfId="0" applyNumberFormat="1" applyFont="1" applyFill="1" applyBorder="1" applyAlignment="1"/>
    <xf numFmtId="0" fontId="20" fillId="0" borderId="0" xfId="0" applyFont="1" applyFill="1" applyBorder="1"/>
    <xf numFmtId="0" fontId="39" fillId="0" borderId="0" xfId="0" applyFont="1" applyFill="1" applyBorder="1" applyAlignment="1">
      <alignment horizontal="centerContinuous"/>
    </xf>
    <xf numFmtId="0" fontId="39" fillId="0" borderId="20" xfId="0" applyFont="1" applyFill="1" applyBorder="1" applyAlignment="1">
      <alignment horizontal="centerContinuous"/>
    </xf>
    <xf numFmtId="3" fontId="45" fillId="0" borderId="0" xfId="0" applyNumberFormat="1" applyFont="1" applyBorder="1" applyAlignment="1"/>
    <xf numFmtId="0" fontId="43" fillId="0" borderId="17" xfId="0" applyFont="1" applyBorder="1"/>
    <xf numFmtId="164" fontId="43" fillId="25" borderId="17" xfId="28" applyNumberFormat="1" applyFont="1" applyFill="1" applyBorder="1" applyAlignment="1">
      <alignment horizontal="center"/>
    </xf>
    <xf numFmtId="0" fontId="43" fillId="25" borderId="17" xfId="0" applyFont="1" applyFill="1" applyBorder="1" applyAlignment="1">
      <alignment horizontal="center"/>
    </xf>
    <xf numFmtId="3" fontId="31" fillId="0" borderId="0" xfId="0" applyNumberFormat="1" applyFont="1" applyBorder="1" applyAlignment="1"/>
    <xf numFmtId="164" fontId="8" fillId="0" borderId="0" xfId="28" applyNumberFormat="1" applyFont="1" applyAlignment="1"/>
    <xf numFmtId="164" fontId="8" fillId="25" borderId="0" xfId="28" applyNumberFormat="1" applyFont="1" applyFill="1" applyBorder="1" applyAlignment="1">
      <alignment wrapText="1"/>
    </xf>
    <xf numFmtId="164" fontId="8" fillId="0" borderId="0" xfId="28" applyNumberFormat="1" applyFont="1" applyFill="1" applyBorder="1" applyAlignment="1">
      <alignment wrapText="1"/>
    </xf>
    <xf numFmtId="164" fontId="8" fillId="0" borderId="0" xfId="28" applyNumberFormat="1" applyFont="1" applyAlignment="1">
      <alignment vertical="center" wrapText="1"/>
    </xf>
    <xf numFmtId="164" fontId="8" fillId="25" borderId="0" xfId="28" applyNumberFormat="1" applyFont="1" applyFill="1" applyAlignment="1">
      <alignment vertical="center" wrapText="1"/>
    </xf>
    <xf numFmtId="164" fontId="8" fillId="25" borderId="0" xfId="28" applyNumberFormat="1" applyFont="1" applyFill="1" applyAlignment="1"/>
    <xf numFmtId="164" fontId="8" fillId="0" borderId="0" xfId="28" applyNumberFormat="1" applyFont="1" applyFill="1" applyBorder="1" applyAlignment="1"/>
    <xf numFmtId="164" fontId="8" fillId="0" borderId="0" xfId="28" applyNumberFormat="1" applyFont="1" applyFill="1" applyAlignment="1"/>
    <xf numFmtId="164" fontId="8" fillId="0" borderId="0" xfId="28" applyNumberFormat="1" applyFont="1" applyFill="1" applyAlignment="1">
      <alignment vertical="center" wrapText="1"/>
    </xf>
    <xf numFmtId="164" fontId="8" fillId="0" borderId="0" xfId="28" applyNumberFormat="1" applyFont="1" applyBorder="1" applyAlignment="1"/>
    <xf numFmtId="164" fontId="8" fillId="0" borderId="0" xfId="0" applyNumberFormat="1" applyFont="1"/>
    <xf numFmtId="0" fontId="32" fillId="0" borderId="0" xfId="0" applyNumberFormat="1" applyFont="1" applyFill="1"/>
    <xf numFmtId="0" fontId="39" fillId="0" borderId="21" xfId="0" applyFont="1" applyFill="1" applyBorder="1"/>
    <xf numFmtId="0" fontId="0" fillId="0" borderId="17" xfId="0" applyFill="1" applyBorder="1"/>
    <xf numFmtId="0" fontId="45" fillId="0" borderId="17" xfId="0" applyNumberFormat="1" applyFont="1" applyFill="1" applyBorder="1" applyAlignment="1">
      <alignment horizontal="center"/>
    </xf>
    <xf numFmtId="0" fontId="0" fillId="0" borderId="18" xfId="0" applyFill="1" applyBorder="1"/>
    <xf numFmtId="0" fontId="45" fillId="0" borderId="17" xfId="0" applyFont="1" applyFill="1" applyBorder="1"/>
    <xf numFmtId="166" fontId="14" fillId="0" borderId="0" xfId="0" applyNumberFormat="1" applyFont="1" applyFill="1" applyAlignment="1"/>
    <xf numFmtId="0" fontId="9" fillId="0" borderId="0" xfId="0" applyFont="1" applyFill="1" applyAlignment="1"/>
    <xf numFmtId="0" fontId="0" fillId="0" borderId="0" xfId="0" applyFill="1" applyAlignment="1">
      <alignment horizontal="left" vertical="center"/>
    </xf>
    <xf numFmtId="0" fontId="0" fillId="0" borderId="0" xfId="0" applyFill="1" applyAlignment="1">
      <alignment vertical="top"/>
    </xf>
    <xf numFmtId="0" fontId="0" fillId="0" borderId="0" xfId="0" applyFill="1" applyAlignment="1">
      <alignment horizontal="left" wrapText="1"/>
    </xf>
    <xf numFmtId="0" fontId="56" fillId="0" borderId="0" xfId="0" applyFont="1" applyFill="1" applyAlignment="1"/>
    <xf numFmtId="0" fontId="20" fillId="0" borderId="0" xfId="0" applyFont="1" applyFill="1" applyAlignment="1">
      <alignment wrapText="1"/>
    </xf>
    <xf numFmtId="0" fontId="0" fillId="0" borderId="0" xfId="0" applyFill="1" applyAlignment="1">
      <alignment horizontal="center" vertical="top"/>
    </xf>
    <xf numFmtId="0" fontId="37" fillId="0" borderId="0" xfId="0" applyFont="1" applyFill="1" applyAlignment="1">
      <alignment horizontal="left"/>
    </xf>
    <xf numFmtId="0" fontId="22" fillId="0" borderId="0" xfId="0" applyNumberFormat="1" applyFont="1" applyFill="1" applyBorder="1" applyAlignment="1">
      <alignment horizontal="center"/>
    </xf>
    <xf numFmtId="0" fontId="64" fillId="0" borderId="0" xfId="0" applyNumberFormat="1" applyFont="1" applyFill="1" applyBorder="1" applyAlignment="1">
      <alignment horizontal="left"/>
    </xf>
    <xf numFmtId="0" fontId="33" fillId="0" borderId="0" xfId="0" applyFont="1" applyAlignment="1">
      <alignment horizontal="center"/>
    </xf>
    <xf numFmtId="0" fontId="0" fillId="25" borderId="17" xfId="0" applyFill="1" applyBorder="1"/>
    <xf numFmtId="164" fontId="43" fillId="25" borderId="18" xfId="28" applyNumberFormat="1" applyFont="1" applyFill="1" applyBorder="1" applyAlignment="1">
      <alignment horizontal="center"/>
    </xf>
    <xf numFmtId="10" fontId="21" fillId="25" borderId="0" xfId="0" applyNumberFormat="1" applyFont="1" applyFill="1"/>
    <xf numFmtId="10" fontId="39" fillId="25" borderId="18" xfId="51" applyNumberFormat="1" applyFont="1" applyFill="1" applyBorder="1" applyAlignment="1">
      <alignment horizontal="center"/>
    </xf>
    <xf numFmtId="168" fontId="39" fillId="25" borderId="9" xfId="51" applyNumberFormat="1" applyFont="1" applyFill="1" applyBorder="1" applyAlignment="1">
      <alignment horizontal="center"/>
    </xf>
    <xf numFmtId="164" fontId="31" fillId="25" borderId="0" xfId="28" applyNumberFormat="1" applyFont="1" applyFill="1" applyBorder="1"/>
    <xf numFmtId="167" fontId="39" fillId="25" borderId="17" xfId="32" applyNumberFormat="1" applyFont="1" applyFill="1" applyBorder="1"/>
    <xf numFmtId="37" fontId="0" fillId="0" borderId="0" xfId="0" applyNumberFormat="1" applyAlignment="1">
      <alignment horizontal="center"/>
    </xf>
    <xf numFmtId="37" fontId="31" fillId="0" borderId="0" xfId="0" applyNumberFormat="1" applyFont="1" applyFill="1" applyAlignment="1">
      <alignment vertical="center" wrapText="1"/>
    </xf>
    <xf numFmtId="37" fontId="63" fillId="0" borderId="0" xfId="0" applyNumberFormat="1" applyFont="1" applyFill="1"/>
    <xf numFmtId="0" fontId="65" fillId="0" borderId="0" xfId="0" applyFont="1" applyAlignment="1">
      <alignment wrapText="1"/>
    </xf>
    <xf numFmtId="167" fontId="0" fillId="0" borderId="0" xfId="32" applyNumberFormat="1" applyFont="1"/>
    <xf numFmtId="0" fontId="19" fillId="0" borderId="0" xfId="0" applyFont="1" applyAlignment="1">
      <alignment horizontal="left"/>
    </xf>
    <xf numFmtId="0" fontId="20" fillId="0" borderId="0" xfId="44"/>
    <xf numFmtId="0" fontId="19" fillId="0" borderId="0" xfId="44" applyFont="1"/>
    <xf numFmtId="0" fontId="20" fillId="0" borderId="0" xfId="44" applyAlignment="1">
      <alignment horizontal="center"/>
    </xf>
    <xf numFmtId="0" fontId="60" fillId="0" borderId="0" xfId="44" applyFont="1"/>
    <xf numFmtId="0" fontId="51" fillId="0" borderId="0" xfId="44" applyFont="1" applyAlignment="1">
      <alignment horizontal="center"/>
    </xf>
    <xf numFmtId="0" fontId="51" fillId="0" borderId="0" xfId="44" applyFont="1"/>
    <xf numFmtId="0" fontId="85" fillId="0" borderId="0" xfId="44" applyFont="1"/>
    <xf numFmtId="0" fontId="52" fillId="0" borderId="0" xfId="44" applyFont="1" applyAlignment="1">
      <alignment horizontal="left"/>
    </xf>
    <xf numFmtId="0" fontId="51" fillId="0" borderId="0" xfId="44" applyFont="1" applyFill="1" applyAlignment="1">
      <alignment horizontal="center"/>
    </xf>
    <xf numFmtId="0" fontId="51" fillId="0" borderId="0" xfId="44" applyFont="1" applyAlignment="1">
      <alignment horizontal="left"/>
    </xf>
    <xf numFmtId="16" fontId="51" fillId="0" borderId="0" xfId="44" applyNumberFormat="1" applyFont="1" applyAlignment="1">
      <alignment horizontal="center"/>
    </xf>
    <xf numFmtId="0" fontId="20" fillId="0" borderId="0" xfId="44" applyAlignment="1"/>
    <xf numFmtId="0" fontId="52" fillId="0" borderId="0" xfId="44" applyFont="1" applyFill="1" applyAlignment="1">
      <alignment horizontal="left"/>
    </xf>
    <xf numFmtId="164" fontId="51" fillId="0" borderId="0" xfId="29" applyNumberFormat="1" applyFont="1"/>
    <xf numFmtId="0" fontId="61" fillId="0" borderId="0" xfId="44" applyFont="1" applyFill="1" applyAlignment="1">
      <alignment horizontal="left"/>
    </xf>
    <xf numFmtId="0" fontId="51" fillId="0" borderId="0" xfId="48" applyFont="1" applyBorder="1" applyAlignment="1">
      <alignment horizontal="center"/>
    </xf>
    <xf numFmtId="164" fontId="51" fillId="25" borderId="0" xfId="29" applyNumberFormat="1" applyFont="1" applyFill="1"/>
    <xf numFmtId="0" fontId="51" fillId="25" borderId="0" xfId="44" applyFont="1" applyFill="1"/>
    <xf numFmtId="164" fontId="51" fillId="0" borderId="0" xfId="44" applyNumberFormat="1" applyFont="1"/>
    <xf numFmtId="164" fontId="51" fillId="0" borderId="0" xfId="29" applyNumberFormat="1" applyFont="1" applyFill="1"/>
    <xf numFmtId="43" fontId="51" fillId="0" borderId="0" xfId="44" applyNumberFormat="1" applyFont="1"/>
    <xf numFmtId="167" fontId="51" fillId="0" borderId="0" xfId="44" applyNumberFormat="1" applyFont="1"/>
    <xf numFmtId="167" fontId="51" fillId="0" borderId="0" xfId="33" applyNumberFormat="1" applyFont="1"/>
    <xf numFmtId="0" fontId="51" fillId="0" borderId="0" xfId="44" applyFont="1" applyBorder="1" applyAlignment="1">
      <alignment horizontal="center"/>
    </xf>
    <xf numFmtId="0" fontId="51" fillId="0" borderId="0" xfId="44" applyFont="1" applyBorder="1"/>
    <xf numFmtId="0" fontId="62" fillId="0" borderId="0" xfId="44" applyFont="1" applyBorder="1"/>
    <xf numFmtId="167" fontId="51" fillId="0" borderId="0" xfId="33" applyNumberFormat="1" applyFont="1" applyFill="1" applyAlignment="1">
      <alignment horizontal="left"/>
    </xf>
    <xf numFmtId="167" fontId="51" fillId="0" borderId="0" xfId="33" applyNumberFormat="1" applyFont="1" applyAlignment="1">
      <alignment horizontal="left"/>
    </xf>
    <xf numFmtId="0" fontId="51" fillId="0" borderId="0" xfId="44" applyFont="1" applyFill="1" applyAlignment="1"/>
    <xf numFmtId="0" fontId="20" fillId="0" borderId="0" xfId="44" applyFont="1" applyFill="1" applyAlignment="1"/>
    <xf numFmtId="0" fontId="20" fillId="0" borderId="0" xfId="44" applyAlignment="1">
      <alignment wrapText="1"/>
    </xf>
    <xf numFmtId="0" fontId="51" fillId="0" borderId="0" xfId="44" applyFont="1" applyFill="1"/>
    <xf numFmtId="167" fontId="51" fillId="27" borderId="0" xfId="44" applyNumberFormat="1" applyFont="1" applyFill="1"/>
    <xf numFmtId="0" fontId="51" fillId="0" borderId="0" xfId="33" applyNumberFormat="1" applyFont="1" applyFill="1" applyAlignment="1">
      <alignment horizontal="left"/>
    </xf>
    <xf numFmtId="164" fontId="61" fillId="0" borderId="0" xfId="44" applyNumberFormat="1" applyFont="1" applyFill="1"/>
    <xf numFmtId="0" fontId="61" fillId="0" borderId="0" xfId="44" applyFont="1" applyFill="1"/>
    <xf numFmtId="164" fontId="51" fillId="0" borderId="0" xfId="44" applyNumberFormat="1" applyFont="1" applyFill="1"/>
    <xf numFmtId="164" fontId="51" fillId="0" borderId="0" xfId="44" applyNumberFormat="1" applyFont="1" applyAlignment="1">
      <alignment horizontal="left"/>
    </xf>
    <xf numFmtId="0" fontId="51" fillId="0" borderId="0" xfId="44" applyNumberFormat="1" applyFont="1" applyAlignment="1">
      <alignment horizontal="left"/>
    </xf>
    <xf numFmtId="164" fontId="51" fillId="0" borderId="0" xfId="44" applyNumberFormat="1" applyFont="1" applyAlignment="1">
      <alignment horizontal="center"/>
    </xf>
    <xf numFmtId="0" fontId="51" fillId="0" borderId="0" xfId="44" applyFont="1" applyFill="1" applyAlignment="1">
      <alignment horizontal="left"/>
    </xf>
    <xf numFmtId="173" fontId="51" fillId="0" borderId="0" xfId="52" applyNumberFormat="1" applyFont="1"/>
    <xf numFmtId="173" fontId="51" fillId="0" borderId="0" xfId="44" applyNumberFormat="1" applyFont="1"/>
    <xf numFmtId="0" fontId="51" fillId="0" borderId="0" xfId="44" applyFont="1" applyAlignment="1">
      <alignment horizontal="center" wrapText="1"/>
    </xf>
    <xf numFmtId="168" fontId="51" fillId="0" borderId="0" xfId="52" applyNumberFormat="1" applyFont="1"/>
    <xf numFmtId="0" fontId="31" fillId="0" borderId="0" xfId="44" applyFont="1" applyAlignment="1">
      <alignment horizontal="center"/>
    </xf>
    <xf numFmtId="0" fontId="31" fillId="0" borderId="0" xfId="44" applyFont="1"/>
    <xf numFmtId="0" fontId="20" fillId="0" borderId="0" xfId="44" applyFill="1" applyBorder="1" applyAlignment="1">
      <alignment horizontal="center"/>
    </xf>
    <xf numFmtId="0" fontId="20" fillId="0" borderId="0" xfId="44" applyFill="1" applyBorder="1"/>
    <xf numFmtId="0" fontId="39" fillId="0" borderId="22" xfId="0" applyFont="1" applyBorder="1" applyAlignment="1">
      <alignment horizontal="center"/>
    </xf>
    <xf numFmtId="0" fontId="20" fillId="0" borderId="0" xfId="48" applyAlignment="1">
      <alignment horizontal="left" vertical="center" wrapText="1"/>
    </xf>
    <xf numFmtId="0" fontId="20" fillId="0" borderId="0" xfId="48" applyFill="1" applyAlignment="1">
      <alignment horizontal="left" vertical="center" wrapText="1"/>
    </xf>
    <xf numFmtId="173" fontId="39" fillId="0" borderId="17" xfId="0" applyNumberFormat="1" applyFont="1" applyBorder="1"/>
    <xf numFmtId="173" fontId="39" fillId="0" borderId="17" xfId="51" applyNumberFormat="1" applyFont="1" applyBorder="1"/>
    <xf numFmtId="173" fontId="39" fillId="0" borderId="0" xfId="51" applyNumberFormat="1" applyFont="1" applyBorder="1"/>
    <xf numFmtId="173" fontId="39" fillId="0" borderId="20" xfId="51" applyNumberFormat="1" applyFont="1" applyBorder="1"/>
    <xf numFmtId="0" fontId="39" fillId="0" borderId="0" xfId="48" applyFont="1" applyFill="1" applyBorder="1" applyAlignment="1">
      <alignment wrapText="1"/>
    </xf>
    <xf numFmtId="0" fontId="39" fillId="0" borderId="19" xfId="0" applyFont="1" applyBorder="1" applyAlignment="1">
      <alignment horizontal="center"/>
    </xf>
    <xf numFmtId="172" fontId="43" fillId="0" borderId="18" xfId="28" applyNumberFormat="1" applyFont="1" applyBorder="1" applyAlignment="1">
      <alignment horizontal="center"/>
    </xf>
    <xf numFmtId="0" fontId="43" fillId="0" borderId="21" xfId="0" applyFont="1" applyBorder="1" applyAlignment="1">
      <alignment horizontal="centerContinuous"/>
    </xf>
    <xf numFmtId="0" fontId="43" fillId="0" borderId="13" xfId="0" applyFont="1" applyBorder="1" applyAlignment="1">
      <alignment horizontal="centerContinuous"/>
    </xf>
    <xf numFmtId="0" fontId="43" fillId="0" borderId="22" xfId="0" applyFont="1" applyBorder="1" applyAlignment="1">
      <alignment horizontal="centerContinuous"/>
    </xf>
    <xf numFmtId="164" fontId="39" fillId="0" borderId="0" xfId="0" applyNumberFormat="1" applyFont="1" applyFill="1" applyBorder="1"/>
    <xf numFmtId="0" fontId="22" fillId="0" borderId="0" xfId="0" applyFont="1" applyAlignment="1"/>
    <xf numFmtId="0" fontId="10" fillId="0" borderId="0" xfId="0" applyFont="1" applyAlignment="1">
      <alignment horizontal="center"/>
    </xf>
    <xf numFmtId="167" fontId="12" fillId="25" borderId="0" xfId="32" applyNumberFormat="1" applyFont="1" applyFill="1"/>
    <xf numFmtId="0" fontId="10" fillId="0" borderId="0" xfId="0" applyNumberFormat="1" applyFont="1" applyBorder="1" applyAlignment="1">
      <alignment horizontal="center"/>
    </xf>
    <xf numFmtId="41" fontId="8" fillId="25" borderId="0" xfId="0" applyNumberFormat="1" applyFont="1" applyFill="1" applyAlignment="1">
      <alignment horizontal="right" wrapText="1"/>
    </xf>
    <xf numFmtId="0" fontId="8" fillId="0" borderId="0" xfId="0" applyFont="1" applyAlignment="1">
      <alignment horizontal="left" wrapText="1"/>
    </xf>
    <xf numFmtId="37" fontId="8" fillId="0" borderId="0" xfId="0" applyNumberFormat="1" applyFont="1" applyAlignment="1">
      <alignment horizontal="right" wrapText="1"/>
    </xf>
    <xf numFmtId="173" fontId="8" fillId="25" borderId="0" xfId="0" applyNumberFormat="1" applyFont="1" applyFill="1" applyAlignment="1">
      <alignment horizontal="center" wrapText="1"/>
    </xf>
    <xf numFmtId="0" fontId="8" fillId="0" borderId="0" xfId="0" applyFont="1" applyAlignment="1">
      <alignment horizontal="right" wrapText="1"/>
    </xf>
    <xf numFmtId="0" fontId="87" fillId="0" borderId="0" xfId="0" applyNumberFormat="1" applyFont="1" applyFill="1" applyBorder="1" applyAlignment="1">
      <alignment horizontal="center"/>
    </xf>
    <xf numFmtId="0" fontId="88" fillId="0" borderId="0" xfId="0" applyFont="1" applyAlignment="1">
      <alignment horizontal="right"/>
    </xf>
    <xf numFmtId="0" fontId="88" fillId="0" borderId="0" xfId="0" applyFont="1"/>
    <xf numFmtId="0" fontId="88" fillId="0" borderId="0" xfId="0" applyFont="1" applyAlignment="1">
      <alignment horizontal="right" wrapText="1"/>
    </xf>
    <xf numFmtId="0" fontId="88" fillId="0" borderId="0" xfId="0" applyFont="1" applyAlignment="1">
      <alignment horizontal="left" wrapText="1"/>
    </xf>
    <xf numFmtId="41" fontId="88" fillId="25" borderId="0" xfId="0" applyNumberFormat="1" applyFont="1" applyFill="1" applyAlignment="1">
      <alignment horizontal="right" wrapText="1"/>
    </xf>
    <xf numFmtId="0" fontId="88" fillId="0" borderId="0" xfId="0" applyFont="1" applyAlignment="1">
      <alignment horizontal="left" vertical="center" wrapText="1"/>
    </xf>
    <xf numFmtId="41" fontId="88" fillId="25" borderId="0" xfId="0" applyNumberFormat="1" applyFont="1" applyFill="1"/>
    <xf numFmtId="37" fontId="88" fillId="0" borderId="0" xfId="0" applyNumberFormat="1" applyFont="1" applyAlignment="1">
      <alignment horizontal="right" wrapText="1"/>
    </xf>
    <xf numFmtId="173" fontId="88" fillId="25" borderId="0" xfId="0" applyNumberFormat="1" applyFont="1" applyFill="1" applyAlignment="1">
      <alignment horizontal="center" wrapText="1"/>
    </xf>
    <xf numFmtId="0" fontId="88" fillId="0" borderId="0" xfId="0" applyFont="1" applyFill="1"/>
    <xf numFmtId="0" fontId="87" fillId="0" borderId="0" xfId="0" applyFont="1" applyBorder="1" applyAlignment="1">
      <alignment horizontal="center"/>
    </xf>
    <xf numFmtId="41" fontId="88" fillId="25" borderId="0" xfId="0" applyNumberFormat="1" applyFont="1" applyFill="1" applyAlignment="1">
      <alignment horizontal="right"/>
    </xf>
    <xf numFmtId="0" fontId="89" fillId="0" borderId="0" xfId="0" applyFont="1" applyBorder="1" applyAlignment="1">
      <alignment horizontal="center"/>
    </xf>
    <xf numFmtId="10" fontId="55" fillId="0" borderId="0" xfId="51" applyNumberFormat="1" applyFont="1"/>
    <xf numFmtId="10" fontId="0" fillId="0" borderId="0" xfId="51" applyNumberFormat="1" applyFont="1"/>
    <xf numFmtId="167" fontId="0" fillId="0" borderId="0" xfId="0" applyNumberFormat="1"/>
    <xf numFmtId="0" fontId="43" fillId="0" borderId="21" xfId="0" applyFont="1" applyBorder="1" applyAlignment="1">
      <alignment horizontal="left"/>
    </xf>
    <xf numFmtId="0" fontId="43" fillId="0" borderId="13" xfId="0" applyFont="1" applyBorder="1" applyAlignment="1">
      <alignment horizontal="left"/>
    </xf>
    <xf numFmtId="0" fontId="43" fillId="0" borderId="22" xfId="0" applyFont="1" applyBorder="1" applyAlignment="1">
      <alignment horizontal="left"/>
    </xf>
    <xf numFmtId="164" fontId="51" fillId="29" borderId="0" xfId="33" applyNumberFormat="1" applyFont="1" applyFill="1"/>
    <xf numFmtId="164" fontId="51" fillId="29" borderId="0" xfId="33" applyNumberFormat="1" applyFont="1" applyFill="1" applyAlignment="1">
      <alignment horizontal="left"/>
    </xf>
    <xf numFmtId="5" fontId="51" fillId="0" borderId="0" xfId="44" applyNumberFormat="1" applyFont="1" applyAlignment="1">
      <alignment horizontal="center"/>
    </xf>
    <xf numFmtId="164" fontId="51" fillId="29" borderId="0" xfId="44" applyNumberFormat="1" applyFont="1" applyFill="1"/>
    <xf numFmtId="0" fontId="20" fillId="0" borderId="0" xfId="44" applyAlignment="1">
      <alignment horizontal="right"/>
    </xf>
    <xf numFmtId="0" fontId="20" fillId="0" borderId="0" xfId="44" quotePrefix="1"/>
    <xf numFmtId="167" fontId="39" fillId="0" borderId="20" xfId="0" applyNumberFormat="1" applyFont="1" applyFill="1" applyBorder="1"/>
    <xf numFmtId="167" fontId="39" fillId="0" borderId="0" xfId="0" applyNumberFormat="1" applyFont="1" applyFill="1" applyBorder="1"/>
    <xf numFmtId="164" fontId="0" fillId="0" borderId="0" xfId="0" applyNumberFormat="1" applyFill="1"/>
    <xf numFmtId="173" fontId="31" fillId="0" borderId="19" xfId="51" applyNumberFormat="1" applyFont="1" applyBorder="1" applyAlignment="1">
      <alignment horizontal="left"/>
    </xf>
    <xf numFmtId="0" fontId="9" fillId="0" borderId="0" xfId="65" applyFont="1" applyBorder="1"/>
    <xf numFmtId="0" fontId="8" fillId="0" borderId="0" xfId="65"/>
    <xf numFmtId="0" fontId="8" fillId="0" borderId="0" xfId="65" applyFont="1" applyAlignment="1">
      <alignment horizontal="center"/>
    </xf>
    <xf numFmtId="0" fontId="8" fillId="0" borderId="0" xfId="65" applyFont="1" applyBorder="1" applyAlignment="1">
      <alignment horizontal="center"/>
    </xf>
    <xf numFmtId="0" fontId="8" fillId="0" borderId="0" xfId="65" applyFont="1" applyFill="1" applyBorder="1" applyAlignment="1">
      <alignment horizontal="center"/>
    </xf>
    <xf numFmtId="42" fontId="8" fillId="0" borderId="0" xfId="65" applyNumberFormat="1" applyFont="1" applyFill="1" applyBorder="1"/>
    <xf numFmtId="41" fontId="8" fillId="0" borderId="0" xfId="65" applyNumberFormat="1" applyFont="1" applyFill="1" applyBorder="1"/>
    <xf numFmtId="41" fontId="8" fillId="0" borderId="0" xfId="65" applyNumberFormat="1" applyFont="1" applyBorder="1" applyAlignment="1">
      <alignment horizontal="center"/>
    </xf>
    <xf numFmtId="49" fontId="8" fillId="0" borderId="0" xfId="65" applyNumberFormat="1" applyFont="1" applyFill="1" applyBorder="1" applyAlignment="1">
      <alignment horizontal="left"/>
    </xf>
    <xf numFmtId="41" fontId="11" fillId="0" borderId="0" xfId="65" applyNumberFormat="1" applyFont="1" applyFill="1" applyBorder="1"/>
    <xf numFmtId="0" fontId="8" fillId="0" borderId="0" xfId="65" applyFont="1" applyFill="1" applyBorder="1"/>
    <xf numFmtId="0" fontId="24" fillId="0" borderId="0" xfId="0" applyNumberFormat="1" applyFont="1" applyFill="1" applyBorder="1" applyAlignment="1">
      <alignment horizontal="center"/>
    </xf>
    <xf numFmtId="0" fontId="12" fillId="0" borderId="0" xfId="0" applyNumberFormat="1" applyFont="1" applyFill="1" applyAlignment="1"/>
    <xf numFmtId="3" fontId="12" fillId="0" borderId="0" xfId="0" applyNumberFormat="1" applyFont="1" applyAlignment="1"/>
    <xf numFmtId="0" fontId="12" fillId="0" borderId="11" xfId="0" applyNumberFormat="1" applyFont="1" applyBorder="1" applyAlignment="1"/>
    <xf numFmtId="3" fontId="12" fillId="0" borderId="11" xfId="0" applyNumberFormat="1" applyFont="1" applyBorder="1" applyAlignment="1"/>
    <xf numFmtId="3" fontId="12" fillId="0" borderId="11" xfId="0" applyNumberFormat="1" applyFont="1" applyBorder="1" applyAlignment="1">
      <alignment horizontal="center"/>
    </xf>
    <xf numFmtId="0" fontId="12" fillId="0" borderId="0" xfId="0" applyNumberFormat="1" applyFont="1" applyAlignment="1"/>
    <xf numFmtId="0" fontId="12" fillId="0" borderId="12" xfId="0" applyNumberFormat="1" applyFont="1" applyFill="1" applyBorder="1" applyAlignment="1"/>
    <xf numFmtId="3" fontId="12" fillId="0" borderId="12" xfId="0" applyNumberFormat="1" applyFont="1" applyFill="1" applyBorder="1" applyAlignment="1">
      <alignment horizontal="center"/>
    </xf>
    <xf numFmtId="3" fontId="12" fillId="0" borderId="12" xfId="0" applyNumberFormat="1" applyFont="1" applyBorder="1" applyAlignment="1"/>
    <xf numFmtId="173" fontId="12" fillId="0" borderId="12" xfId="51" applyNumberFormat="1" applyFont="1" applyBorder="1" applyAlignment="1"/>
    <xf numFmtId="3" fontId="12" fillId="0" borderId="0" xfId="0" applyNumberFormat="1" applyFont="1" applyFill="1" applyAlignment="1">
      <alignment horizontal="center"/>
    </xf>
    <xf numFmtId="173" fontId="12" fillId="0" borderId="0" xfId="51" applyNumberFormat="1" applyFont="1" applyAlignment="1"/>
    <xf numFmtId="3" fontId="12" fillId="0" borderId="14" xfId="0" applyNumberFormat="1" applyFont="1" applyBorder="1" applyAlignment="1"/>
    <xf numFmtId="3" fontId="12" fillId="0" borderId="0" xfId="0" applyNumberFormat="1" applyFont="1" applyFill="1" applyAlignment="1"/>
    <xf numFmtId="3" fontId="12" fillId="0" borderId="11" xfId="0" applyNumberFormat="1" applyFont="1" applyFill="1" applyBorder="1" applyAlignment="1"/>
    <xf numFmtId="0" fontId="27" fillId="26" borderId="0" xfId="0" applyFont="1" applyFill="1" applyBorder="1" applyAlignment="1">
      <alignment horizontal="left"/>
    </xf>
    <xf numFmtId="0" fontId="27" fillId="26" borderId="0" xfId="0" applyFont="1" applyFill="1" applyBorder="1" applyAlignment="1"/>
    <xf numFmtId="0" fontId="24" fillId="26" borderId="0" xfId="0" applyNumberFormat="1" applyFont="1" applyFill="1" applyBorder="1" applyAlignment="1">
      <alignment horizontal="center"/>
    </xf>
    <xf numFmtId="0" fontId="27" fillId="0" borderId="0" xfId="0" applyFont="1" applyFill="1" applyBorder="1" applyAlignment="1"/>
    <xf numFmtId="167" fontId="12" fillId="25" borderId="0" xfId="0" applyNumberFormat="1" applyFont="1" applyFill="1" applyAlignment="1"/>
    <xf numFmtId="0" fontId="12" fillId="0" borderId="14" xfId="0" applyNumberFormat="1" applyFont="1" applyFill="1" applyBorder="1" applyAlignment="1"/>
    <xf numFmtId="164" fontId="12" fillId="0" borderId="14" xfId="0" applyNumberFormat="1" applyFont="1" applyFill="1" applyBorder="1" applyAlignment="1"/>
    <xf numFmtId="3" fontId="12" fillId="0" borderId="0" xfId="0" applyNumberFormat="1" applyFont="1" applyBorder="1" applyAlignment="1"/>
    <xf numFmtId="3" fontId="12" fillId="0" borderId="14" xfId="0" applyNumberFormat="1" applyFont="1" applyFill="1" applyBorder="1" applyAlignment="1"/>
    <xf numFmtId="174" fontId="12" fillId="0" borderId="0" xfId="51" applyNumberFormat="1" applyFont="1" applyAlignment="1"/>
    <xf numFmtId="0" fontId="12" fillId="0" borderId="11" xfId="0" applyNumberFormat="1" applyFont="1" applyFill="1" applyBorder="1" applyAlignment="1"/>
    <xf numFmtId="3" fontId="12" fillId="25" borderId="11" xfId="0" applyNumberFormat="1" applyFont="1" applyFill="1" applyBorder="1" applyAlignment="1"/>
    <xf numFmtId="3" fontId="12" fillId="0" borderId="12" xfId="0" applyNumberFormat="1" applyFont="1" applyBorder="1"/>
    <xf numFmtId="168" fontId="12" fillId="0" borderId="0" xfId="0" applyNumberFormat="1" applyFont="1" applyAlignment="1">
      <alignment horizontal="center"/>
    </xf>
    <xf numFmtId="0" fontId="12" fillId="0" borderId="14" xfId="0" applyNumberFormat="1" applyFont="1" applyBorder="1" applyAlignment="1"/>
    <xf numFmtId="0" fontId="12" fillId="0" borderId="0" xfId="0" applyNumberFormat="1" applyFont="1" applyBorder="1" applyAlignment="1"/>
    <xf numFmtId="3" fontId="12" fillId="0" borderId="0" xfId="0" applyNumberFormat="1" applyFont="1" applyBorder="1" applyAlignment="1">
      <alignment horizontal="center"/>
    </xf>
    <xf numFmtId="174" fontId="12" fillId="0" borderId="0" xfId="51" applyNumberFormat="1" applyFont="1" applyBorder="1" applyAlignment="1"/>
    <xf numFmtId="0" fontId="90" fillId="0" borderId="0" xfId="0" applyFont="1" applyAlignment="1">
      <alignment horizontal="left"/>
    </xf>
    <xf numFmtId="0" fontId="90" fillId="0" borderId="0" xfId="0" applyFont="1"/>
    <xf numFmtId="0" fontId="12" fillId="0" borderId="0" xfId="0" applyNumberFormat="1" applyFont="1" applyFill="1" applyBorder="1" applyAlignment="1"/>
    <xf numFmtId="3" fontId="12" fillId="0" borderId="0" xfId="0" applyNumberFormat="1" applyFont="1" applyFill="1" applyBorder="1" applyAlignment="1"/>
    <xf numFmtId="3" fontId="12" fillId="25" borderId="0" xfId="0" applyNumberFormat="1" applyFont="1" applyFill="1" applyAlignment="1"/>
    <xf numFmtId="3" fontId="12" fillId="0" borderId="11" xfId="0" applyNumberFormat="1" applyFont="1" applyFill="1" applyBorder="1" applyAlignment="1">
      <alignment horizontal="right"/>
    </xf>
    <xf numFmtId="0" fontId="91" fillId="0" borderId="0" xfId="0" applyNumberFormat="1" applyFont="1" applyFill="1" applyAlignment="1">
      <alignment horizontal="left"/>
    </xf>
    <xf numFmtId="3" fontId="12" fillId="0" borderId="11" xfId="0" applyNumberFormat="1" applyFont="1" applyBorder="1"/>
    <xf numFmtId="0" fontId="12" fillId="0" borderId="11" xfId="0" applyFont="1" applyBorder="1" applyAlignment="1">
      <alignment horizontal="left"/>
    </xf>
    <xf numFmtId="0" fontId="12" fillId="0" borderId="0" xfId="0" applyNumberFormat="1" applyFont="1" applyFill="1" applyBorder="1" applyAlignment="1">
      <alignment horizontal="left"/>
    </xf>
    <xf numFmtId="0" fontId="12" fillId="0" borderId="0" xfId="0" applyFont="1" applyBorder="1" applyAlignment="1">
      <alignment horizontal="left"/>
    </xf>
    <xf numFmtId="3" fontId="12" fillId="0" borderId="12" xfId="0" applyNumberFormat="1" applyFont="1" applyFill="1" applyBorder="1" applyAlignment="1"/>
    <xf numFmtId="0" fontId="12" fillId="0" borderId="12" xfId="0" applyFont="1" applyFill="1" applyBorder="1"/>
    <xf numFmtId="3" fontId="12" fillId="0" borderId="12" xfId="0" applyNumberFormat="1" applyFont="1" applyFill="1" applyBorder="1"/>
    <xf numFmtId="0" fontId="92" fillId="26" borderId="0" xfId="0" applyFont="1" applyFill="1" applyAlignment="1">
      <alignment horizontal="left"/>
    </xf>
    <xf numFmtId="0" fontId="92" fillId="26" borderId="0" xfId="0" applyFont="1" applyFill="1" applyAlignment="1"/>
    <xf numFmtId="0" fontId="24" fillId="26" borderId="0" xfId="0" applyNumberFormat="1" applyFont="1" applyFill="1" applyAlignment="1">
      <alignment horizontal="left"/>
    </xf>
    <xf numFmtId="0" fontId="24" fillId="26" borderId="0" xfId="0" applyNumberFormat="1" applyFont="1" applyFill="1" applyAlignment="1">
      <alignment horizontal="center"/>
    </xf>
    <xf numFmtId="0" fontId="24" fillId="0" borderId="0" xfId="0" applyNumberFormat="1" applyFont="1" applyFill="1" applyAlignment="1">
      <alignment horizontal="center"/>
    </xf>
    <xf numFmtId="3" fontId="12" fillId="0" borderId="11" xfId="0" applyNumberFormat="1" applyFont="1" applyFill="1" applyBorder="1" applyAlignment="1">
      <alignment horizontal="center"/>
    </xf>
    <xf numFmtId="3" fontId="12" fillId="0" borderId="12" xfId="0" applyNumberFormat="1" applyFont="1" applyBorder="1" applyAlignment="1">
      <alignment horizontal="center"/>
    </xf>
    <xf numFmtId="0" fontId="24" fillId="0" borderId="12" xfId="0" applyNumberFormat="1" applyFont="1" applyBorder="1" applyAlignment="1">
      <alignment horizontal="left"/>
    </xf>
    <xf numFmtId="0" fontId="12" fillId="0" borderId="12" xfId="0" applyNumberFormat="1" applyFont="1" applyBorder="1" applyAlignment="1">
      <alignment horizontal="center"/>
    </xf>
    <xf numFmtId="0" fontId="12" fillId="0" borderId="12" xfId="0" applyFont="1" applyBorder="1" applyAlignment="1">
      <alignment horizontal="right"/>
    </xf>
    <xf numFmtId="3" fontId="12" fillId="0" borderId="12" xfId="0" applyNumberFormat="1" applyFont="1" applyBorder="1" applyAlignment="1">
      <alignment horizontal="right"/>
    </xf>
    <xf numFmtId="0" fontId="27" fillId="26" borderId="0" xfId="0" applyFont="1" applyFill="1" applyBorder="1" applyAlignment="1">
      <alignment horizontal="center"/>
    </xf>
    <xf numFmtId="164" fontId="12" fillId="25" borderId="0" xfId="28" applyNumberFormat="1" applyFont="1" applyFill="1"/>
    <xf numFmtId="3" fontId="12" fillId="25" borderId="0" xfId="0" applyNumberFormat="1" applyFont="1" applyFill="1" applyBorder="1" applyAlignment="1"/>
    <xf numFmtId="165" fontId="12" fillId="0" borderId="14" xfId="46" applyFont="1" applyFill="1" applyBorder="1" applyAlignment="1">
      <alignment vertical="center"/>
    </xf>
    <xf numFmtId="3" fontId="12" fillId="0" borderId="14" xfId="0" applyNumberFormat="1" applyFont="1" applyFill="1" applyBorder="1" applyAlignment="1">
      <alignment horizontal="right"/>
    </xf>
    <xf numFmtId="3" fontId="12" fillId="0" borderId="14" xfId="0" applyNumberFormat="1" applyFont="1" applyFill="1" applyBorder="1" applyAlignment="1">
      <alignment horizontal="center"/>
    </xf>
    <xf numFmtId="44" fontId="12" fillId="25" borderId="14" xfId="0" applyNumberFormat="1" applyFont="1" applyFill="1" applyBorder="1" applyAlignment="1"/>
    <xf numFmtId="9" fontId="12" fillId="0" borderId="0" xfId="0" applyNumberFormat="1" applyFont="1" applyAlignment="1"/>
    <xf numFmtId="3" fontId="12" fillId="0" borderId="0" xfId="0" applyNumberFormat="1" applyFont="1" applyAlignment="1">
      <alignment horizontal="left"/>
    </xf>
    <xf numFmtId="166" fontId="12" fillId="0" borderId="0" xfId="0" applyNumberFormat="1" applyFont="1" applyAlignment="1"/>
    <xf numFmtId="166" fontId="12" fillId="25" borderId="0" xfId="0" applyNumberFormat="1" applyFont="1" applyFill="1" applyAlignment="1"/>
    <xf numFmtId="3" fontId="12" fillId="0" borderId="0" xfId="0" quotePrefix="1" applyNumberFormat="1" applyFont="1" applyAlignment="1">
      <alignment horizontal="right"/>
    </xf>
    <xf numFmtId="3" fontId="12" fillId="0" borderId="14" xfId="0" applyNumberFormat="1" applyFont="1" applyBorder="1" applyAlignment="1">
      <alignment horizontal="right"/>
    </xf>
    <xf numFmtId="166" fontId="12" fillId="0" borderId="14" xfId="0" applyNumberFormat="1" applyFont="1" applyBorder="1" applyAlignment="1"/>
    <xf numFmtId="3" fontId="12" fillId="0" borderId="0" xfId="0" quotePrefix="1" applyNumberFormat="1" applyFont="1" applyBorder="1" applyAlignment="1">
      <alignment horizontal="right"/>
    </xf>
    <xf numFmtId="168" fontId="12" fillId="0" borderId="12" xfId="0" applyNumberFormat="1" applyFont="1" applyBorder="1" applyAlignment="1">
      <alignment horizontal="left"/>
    </xf>
    <xf numFmtId="169" fontId="12" fillId="0" borderId="12" xfId="0" applyNumberFormat="1" applyFont="1" applyBorder="1" applyAlignment="1">
      <alignment horizontal="center"/>
    </xf>
    <xf numFmtId="168" fontId="12" fillId="0" borderId="0" xfId="0" applyNumberFormat="1" applyFont="1" applyBorder="1" applyAlignment="1">
      <alignment horizontal="left"/>
    </xf>
    <xf numFmtId="169" fontId="12" fillId="0" borderId="0" xfId="0" applyNumberFormat="1" applyFont="1" applyAlignment="1">
      <alignment horizontal="center"/>
    </xf>
    <xf numFmtId="170" fontId="12" fillId="0" borderId="0" xfId="0" applyNumberFormat="1" applyFont="1" applyAlignment="1"/>
    <xf numFmtId="168" fontId="12" fillId="0" borderId="0" xfId="0" applyNumberFormat="1" applyFont="1" applyAlignment="1">
      <alignment horizontal="left"/>
    </xf>
    <xf numFmtId="0" fontId="12" fillId="0" borderId="11" xfId="0" applyNumberFormat="1" applyFont="1" applyBorder="1" applyAlignment="1">
      <alignment horizontal="left"/>
    </xf>
    <xf numFmtId="164" fontId="12" fillId="0" borderId="0" xfId="28" applyNumberFormat="1" applyFont="1" applyFill="1" applyAlignment="1"/>
    <xf numFmtId="169" fontId="12" fillId="0" borderId="12" xfId="0" applyNumberFormat="1" applyFont="1" applyBorder="1" applyAlignment="1"/>
    <xf numFmtId="3" fontId="12" fillId="0" borderId="0" xfId="0" applyNumberFormat="1" applyFont="1" applyFill="1" applyAlignment="1">
      <alignment horizontal="right"/>
    </xf>
    <xf numFmtId="169" fontId="12" fillId="0" borderId="0" xfId="0" applyNumberFormat="1" applyFont="1" applyAlignment="1"/>
    <xf numFmtId="174" fontId="12" fillId="0" borderId="0" xfId="51" applyNumberFormat="1" applyFont="1" applyFill="1" applyAlignment="1">
      <alignment horizontal="right"/>
    </xf>
    <xf numFmtId="0" fontId="30" fillId="0" borderId="16" xfId="0" applyNumberFormat="1" applyFont="1" applyBorder="1" applyAlignment="1">
      <alignment horizontal="center"/>
    </xf>
    <xf numFmtId="0" fontId="30" fillId="0" borderId="15" xfId="0" applyNumberFormat="1" applyFont="1" applyFill="1" applyBorder="1" applyAlignment="1"/>
    <xf numFmtId="0" fontId="30" fillId="0" borderId="15" xfId="0" applyFont="1" applyFill="1" applyBorder="1" applyAlignment="1"/>
    <xf numFmtId="3" fontId="30" fillId="0" borderId="15" xfId="0" applyNumberFormat="1" applyFont="1" applyBorder="1" applyAlignment="1">
      <alignment horizontal="center"/>
    </xf>
    <xf numFmtId="3" fontId="30" fillId="0" borderId="15" xfId="0" applyNumberFormat="1" applyFont="1" applyBorder="1" applyAlignment="1"/>
    <xf numFmtId="3" fontId="12" fillId="0" borderId="15" xfId="0" applyNumberFormat="1" applyFont="1" applyBorder="1"/>
    <xf numFmtId="0" fontId="30" fillId="0" borderId="0" xfId="0" applyNumberFormat="1" applyFont="1" applyFill="1" applyBorder="1" applyAlignment="1"/>
    <xf numFmtId="0" fontId="30" fillId="0" borderId="0" xfId="0" applyFont="1" applyFill="1" applyBorder="1" applyAlignment="1"/>
    <xf numFmtId="3" fontId="30" fillId="0" borderId="0" xfId="0" applyNumberFormat="1" applyFont="1" applyBorder="1" applyAlignment="1">
      <alignment horizontal="center"/>
    </xf>
    <xf numFmtId="3" fontId="12" fillId="0" borderId="0" xfId="0" applyNumberFormat="1" applyFont="1" applyBorder="1"/>
    <xf numFmtId="3" fontId="12" fillId="0" borderId="0" xfId="0" applyNumberFormat="1" applyFont="1" applyFill="1" applyBorder="1"/>
    <xf numFmtId="0" fontId="30" fillId="0" borderId="14" xfId="0" applyFont="1" applyFill="1" applyBorder="1" applyAlignment="1"/>
    <xf numFmtId="3" fontId="12" fillId="0" borderId="14" xfId="0" applyNumberFormat="1" applyFont="1" applyFill="1" applyBorder="1"/>
    <xf numFmtId="3" fontId="30" fillId="0" borderId="0" xfId="0" applyNumberFormat="1" applyFont="1" applyFill="1" applyBorder="1" applyAlignment="1">
      <alignment horizontal="center"/>
    </xf>
    <xf numFmtId="10" fontId="12" fillId="0" borderId="0" xfId="51" applyNumberFormat="1" applyFont="1" applyFill="1" applyBorder="1"/>
    <xf numFmtId="3" fontId="30" fillId="0" borderId="14" xfId="0" applyNumberFormat="1" applyFont="1" applyBorder="1" applyAlignment="1">
      <alignment horizontal="center"/>
    </xf>
    <xf numFmtId="164" fontId="12" fillId="25" borderId="0" xfId="28" applyNumberFormat="1" applyFont="1" applyFill="1" applyAlignment="1"/>
    <xf numFmtId="0" fontId="30" fillId="0" borderId="16" xfId="0" applyNumberFormat="1" applyFont="1" applyFill="1" applyBorder="1" applyAlignment="1">
      <alignment horizontal="center"/>
    </xf>
    <xf numFmtId="0" fontId="12" fillId="0" borderId="15" xfId="0" applyFont="1" applyFill="1" applyBorder="1"/>
    <xf numFmtId="0" fontId="30" fillId="0" borderId="15" xfId="0" applyNumberFormat="1" applyFont="1" applyFill="1" applyBorder="1" applyAlignment="1">
      <alignment horizontal="left"/>
    </xf>
    <xf numFmtId="0" fontId="30" fillId="0" borderId="15" xfId="0" applyFont="1" applyFill="1" applyBorder="1"/>
    <xf numFmtId="0" fontId="30" fillId="0" borderId="15" xfId="0" applyFont="1" applyBorder="1" applyAlignment="1">
      <alignment horizontal="center"/>
    </xf>
    <xf numFmtId="0" fontId="90" fillId="0" borderId="0" xfId="0" applyFont="1" applyFill="1" applyAlignment="1">
      <alignment horizontal="left"/>
    </xf>
    <xf numFmtId="164" fontId="12" fillId="0" borderId="0" xfId="28" applyNumberFormat="1" applyFont="1" applyAlignment="1"/>
    <xf numFmtId="164" fontId="12" fillId="25" borderId="0" xfId="28" applyNumberFormat="1" applyFont="1" applyFill="1" applyBorder="1" applyAlignment="1"/>
    <xf numFmtId="37" fontId="24" fillId="25" borderId="0" xfId="0" applyNumberFormat="1" applyFont="1" applyFill="1" applyBorder="1" applyAlignment="1">
      <alignment horizontal="right"/>
    </xf>
    <xf numFmtId="0" fontId="93" fillId="0" borderId="0" xfId="0" applyFont="1" applyFill="1" applyAlignment="1"/>
    <xf numFmtId="0" fontId="34" fillId="0" borderId="0" xfId="0" applyFont="1" applyFill="1" applyBorder="1" applyAlignment="1">
      <alignment horizontal="center"/>
    </xf>
    <xf numFmtId="37" fontId="24" fillId="0" borderId="0" xfId="0" applyNumberFormat="1" applyFont="1" applyBorder="1" applyAlignment="1">
      <alignment horizontal="right"/>
    </xf>
    <xf numFmtId="0" fontId="34" fillId="0" borderId="0" xfId="0" applyFont="1" applyBorder="1" applyAlignment="1">
      <alignment horizontal="center"/>
    </xf>
    <xf numFmtId="0" fontId="30" fillId="0" borderId="15" xfId="0" applyNumberFormat="1" applyFont="1" applyFill="1" applyBorder="1" applyAlignment="1">
      <alignment horizontal="center"/>
    </xf>
    <xf numFmtId="37" fontId="0" fillId="0" borderId="0" xfId="0" applyNumberFormat="1" applyFill="1"/>
    <xf numFmtId="0" fontId="0" fillId="0" borderId="0" xfId="0" applyFill="1"/>
    <xf numFmtId="0" fontId="39" fillId="0" borderId="0" xfId="0" applyFont="1" applyFill="1" applyBorder="1"/>
    <xf numFmtId="41" fontId="88" fillId="0" borderId="0" xfId="0" applyNumberFormat="1" applyFont="1" applyFill="1" applyAlignment="1">
      <alignment horizontal="right"/>
    </xf>
    <xf numFmtId="0" fontId="88" fillId="0" borderId="0" xfId="0" applyFont="1" applyFill="1" applyAlignment="1">
      <alignment horizontal="right"/>
    </xf>
    <xf numFmtId="0" fontId="8" fillId="0" borderId="0" xfId="0" applyFont="1" applyFill="1" applyAlignment="1">
      <alignment horizontal="right" wrapText="1"/>
    </xf>
    <xf numFmtId="0" fontId="22" fillId="0" borderId="0" xfId="0" applyFont="1" applyAlignment="1">
      <alignment horizontal="center"/>
    </xf>
    <xf numFmtId="0" fontId="39" fillId="0" borderId="20" xfId="0" applyFont="1" applyBorder="1" applyAlignment="1">
      <alignment horizontal="center" wrapText="1"/>
    </xf>
    <xf numFmtId="0" fontId="0" fillId="0" borderId="0" xfId="0" applyAlignment="1"/>
    <xf numFmtId="0" fontId="43" fillId="0" borderId="21" xfId="0" applyFont="1" applyBorder="1" applyAlignment="1">
      <alignment horizontal="center"/>
    </xf>
    <xf numFmtId="0" fontId="0" fillId="0" borderId="0" xfId="0" applyAlignment="1">
      <alignment horizontal="center"/>
    </xf>
    <xf numFmtId="164" fontId="8" fillId="0" borderId="0" xfId="74" applyNumberFormat="1"/>
    <xf numFmtId="164" fontId="8" fillId="0" borderId="0" xfId="74" applyNumberFormat="1" applyFill="1"/>
    <xf numFmtId="173" fontId="8" fillId="0" borderId="0" xfId="119" applyNumberFormat="1"/>
    <xf numFmtId="0" fontId="8" fillId="0" borderId="0" xfId="0" applyFont="1" applyBorder="1" applyAlignment="1">
      <alignment horizontal="center"/>
    </xf>
    <xf numFmtId="0" fontId="8" fillId="0" borderId="20" xfId="0" applyFont="1" applyBorder="1" applyAlignment="1">
      <alignment horizontal="center"/>
    </xf>
    <xf numFmtId="164" fontId="39" fillId="0" borderId="20" xfId="74" applyNumberFormat="1" applyFont="1" applyBorder="1" applyAlignment="1">
      <alignment horizontal="center"/>
    </xf>
    <xf numFmtId="164" fontId="39" fillId="0" borderId="20" xfId="74" applyNumberFormat="1" applyFont="1" applyBorder="1"/>
    <xf numFmtId="0" fontId="8" fillId="0" borderId="0" xfId="48" applyFont="1" applyFill="1" applyAlignment="1">
      <alignment horizontal="left" vertical="center" wrapText="1"/>
    </xf>
    <xf numFmtId="0" fontId="8" fillId="0" borderId="0" xfId="48" applyFont="1" applyFill="1" applyAlignment="1">
      <alignment wrapText="1"/>
    </xf>
    <xf numFmtId="164" fontId="86" fillId="0" borderId="0" xfId="74" applyNumberFormat="1" applyFont="1" applyBorder="1"/>
    <xf numFmtId="164" fontId="86" fillId="0" borderId="20" xfId="74" applyNumberFormat="1" applyFont="1" applyBorder="1"/>
    <xf numFmtId="164" fontId="39" fillId="25" borderId="17" xfId="74" applyNumberFormat="1" applyFont="1" applyFill="1" applyBorder="1"/>
    <xf numFmtId="164" fontId="39" fillId="0" borderId="0" xfId="74" applyNumberFormat="1" applyFont="1" applyBorder="1"/>
    <xf numFmtId="164" fontId="39" fillId="0" borderId="17" xfId="74" applyNumberFormat="1" applyFont="1" applyBorder="1"/>
    <xf numFmtId="43" fontId="39" fillId="25" borderId="17" xfId="74" applyNumberFormat="1" applyFont="1" applyFill="1" applyBorder="1"/>
    <xf numFmtId="43" fontId="39" fillId="0" borderId="0" xfId="74" applyNumberFormat="1" applyFont="1" applyFill="1" applyBorder="1"/>
    <xf numFmtId="43" fontId="39" fillId="0" borderId="20" xfId="74" applyNumberFormat="1" applyFont="1" applyFill="1" applyBorder="1"/>
    <xf numFmtId="164" fontId="39" fillId="0" borderId="0" xfId="74" applyNumberFormat="1" applyFont="1" applyFill="1" applyBorder="1"/>
    <xf numFmtId="164" fontId="39" fillId="0" borderId="20" xfId="74" applyNumberFormat="1" applyFont="1" applyFill="1" applyBorder="1"/>
    <xf numFmtId="164" fontId="39" fillId="0" borderId="18" xfId="74" applyNumberFormat="1" applyFont="1" applyBorder="1"/>
    <xf numFmtId="164" fontId="39" fillId="0" borderId="9" xfId="74" applyNumberFormat="1" applyFont="1" applyBorder="1"/>
    <xf numFmtId="164" fontId="39" fillId="0" borderId="19" xfId="74" applyNumberFormat="1" applyFont="1" applyBorder="1"/>
    <xf numFmtId="164" fontId="43" fillId="0" borderId="22" xfId="74" applyNumberFormat="1" applyFont="1" applyBorder="1" applyAlignment="1">
      <alignment horizontal="center"/>
    </xf>
    <xf numFmtId="167" fontId="39" fillId="0" borderId="24" xfId="86" applyNumberFormat="1" applyFont="1" applyFill="1" applyBorder="1"/>
    <xf numFmtId="167" fontId="39" fillId="0" borderId="24" xfId="86" applyNumberFormat="1" applyFont="1" applyBorder="1"/>
    <xf numFmtId="164" fontId="43" fillId="0" borderId="20" xfId="74" applyNumberFormat="1" applyFont="1" applyBorder="1"/>
    <xf numFmtId="164" fontId="43" fillId="0" borderId="19" xfId="74" applyNumberFormat="1" applyFont="1" applyBorder="1"/>
    <xf numFmtId="167" fontId="39" fillId="0" borderId="25" xfId="86" applyNumberFormat="1" applyFont="1" applyBorder="1"/>
    <xf numFmtId="164" fontId="39" fillId="0" borderId="0" xfId="74" applyNumberFormat="1" applyFont="1"/>
    <xf numFmtId="167" fontId="39" fillId="0" borderId="0" xfId="86" applyNumberFormat="1" applyFont="1"/>
    <xf numFmtId="164" fontId="8" fillId="0" borderId="0" xfId="74" applyNumberFormat="1" applyFill="1" applyBorder="1"/>
    <xf numFmtId="41" fontId="51" fillId="25" borderId="0" xfId="0" applyNumberFormat="1" applyFont="1" applyFill="1"/>
    <xf numFmtId="3" fontId="12" fillId="25" borderId="0" xfId="0" applyNumberFormat="1" applyFont="1" applyFill="1" applyAlignment="1">
      <alignment horizontal="right"/>
    </xf>
    <xf numFmtId="3" fontId="12" fillId="25" borderId="14" xfId="0" applyNumberFormat="1" applyFont="1" applyFill="1" applyBorder="1" applyAlignment="1">
      <alignment horizontal="right"/>
    </xf>
    <xf numFmtId="3" fontId="12" fillId="0" borderId="0" xfId="0" applyNumberFormat="1" applyFont="1" applyBorder="1" applyAlignment="1">
      <alignment horizontal="right"/>
    </xf>
    <xf numFmtId="3" fontId="12" fillId="0" borderId="0" xfId="0" applyNumberFormat="1" applyFont="1" applyAlignment="1">
      <alignment horizontal="right"/>
    </xf>
    <xf numFmtId="0" fontId="158" fillId="0" borderId="0" xfId="44" applyFont="1"/>
    <xf numFmtId="0" fontId="0" fillId="0" borderId="0" xfId="0" applyAlignment="1"/>
    <xf numFmtId="0" fontId="43" fillId="0" borderId="21" xfId="0" applyFont="1" applyBorder="1" applyAlignment="1">
      <alignment horizontal="center"/>
    </xf>
    <xf numFmtId="167" fontId="159" fillId="0" borderId="12" xfId="32" applyNumberFormat="1" applyFont="1" applyBorder="1"/>
    <xf numFmtId="0" fontId="9" fillId="0" borderId="0" xfId="65" applyFont="1" applyAlignment="1">
      <alignment horizontal="center"/>
    </xf>
    <xf numFmtId="0" fontId="9" fillId="0" borderId="0" xfId="65" applyFont="1" applyBorder="1" applyAlignment="1">
      <alignment horizontal="center"/>
    </xf>
    <xf numFmtId="0" fontId="9" fillId="0" borderId="0" xfId="65" applyFont="1" applyFill="1" applyBorder="1" applyAlignment="1">
      <alignment horizontal="center"/>
    </xf>
    <xf numFmtId="164" fontId="25" fillId="0" borderId="0" xfId="28" applyNumberFormat="1" applyFont="1" applyBorder="1" applyAlignment="1">
      <alignment horizontal="right"/>
    </xf>
    <xf numFmtId="0" fontId="48" fillId="0" borderId="17" xfId="0" applyFont="1" applyFill="1" applyBorder="1" applyAlignment="1">
      <alignment horizontal="center"/>
    </xf>
    <xf numFmtId="0" fontId="48" fillId="0" borderId="0" xfId="0" applyFont="1" applyFill="1" applyBorder="1" applyAlignment="1">
      <alignment horizontal="center"/>
    </xf>
    <xf numFmtId="0" fontId="48" fillId="0" borderId="20" xfId="0" applyFont="1" applyFill="1" applyBorder="1" applyAlignment="1">
      <alignment horizontal="center"/>
    </xf>
    <xf numFmtId="0" fontId="44" fillId="0" borderId="0" xfId="0" applyFont="1" applyFill="1" applyBorder="1" applyAlignment="1">
      <alignment horizontal="center" wrapText="1"/>
    </xf>
    <xf numFmtId="0" fontId="44" fillId="0" borderId="20" xfId="0" applyFont="1" applyFill="1" applyBorder="1" applyAlignment="1">
      <alignment horizontal="center" wrapText="1"/>
    </xf>
    <xf numFmtId="164" fontId="39" fillId="0" borderId="0" xfId="28" applyNumberFormat="1" applyFont="1" applyBorder="1"/>
    <xf numFmtId="0" fontId="44" fillId="27" borderId="13" xfId="0" applyFont="1" applyFill="1" applyBorder="1" applyAlignment="1">
      <alignment wrapText="1"/>
    </xf>
    <xf numFmtId="0" fontId="44" fillId="27" borderId="22" xfId="0" applyFont="1" applyFill="1" applyBorder="1" applyAlignment="1">
      <alignment wrapText="1"/>
    </xf>
    <xf numFmtId="164" fontId="39" fillId="0" borderId="0" xfId="28" applyNumberFormat="1" applyFont="1" applyFill="1" applyBorder="1" applyAlignment="1">
      <alignment horizontal="center"/>
    </xf>
    <xf numFmtId="0" fontId="39" fillId="0" borderId="0" xfId="0" applyFont="1" applyFill="1" applyBorder="1" applyAlignment="1">
      <alignment horizontal="left"/>
    </xf>
    <xf numFmtId="0" fontId="0" fillId="0" borderId="0" xfId="0" applyAlignment="1"/>
    <xf numFmtId="0" fontId="43" fillId="0" borderId="21" xfId="0" applyFont="1" applyBorder="1" applyAlignment="1">
      <alignment horizontal="center"/>
    </xf>
    <xf numFmtId="0" fontId="161" fillId="0" borderId="0" xfId="65" applyFont="1" applyBorder="1"/>
    <xf numFmtId="164" fontId="39" fillId="0" borderId="9" xfId="28" applyNumberFormat="1" applyFont="1" applyFill="1" applyBorder="1" applyAlignment="1">
      <alignment horizontal="center"/>
    </xf>
    <xf numFmtId="164" fontId="8" fillId="0" borderId="0" xfId="28" applyNumberFormat="1" applyFont="1" applyFill="1" applyBorder="1" applyAlignment="1">
      <alignment horizontal="center"/>
    </xf>
    <xf numFmtId="164" fontId="45" fillId="0" borderId="0" xfId="28" applyNumberFormat="1" applyFont="1" applyFill="1" applyBorder="1" applyAlignment="1">
      <alignment horizontal="center"/>
    </xf>
    <xf numFmtId="0" fontId="162" fillId="0" borderId="0" xfId="0" applyFont="1" applyFill="1" applyBorder="1" applyAlignment="1">
      <alignment horizontal="left"/>
    </xf>
    <xf numFmtId="9" fontId="39" fillId="0" borderId="0" xfId="51" applyFont="1" applyBorder="1" applyAlignment="1">
      <alignment horizontal="left"/>
    </xf>
    <xf numFmtId="0" fontId="38" fillId="27" borderId="13" xfId="0" applyFont="1" applyFill="1" applyBorder="1" applyAlignment="1">
      <alignment horizontal="center" wrapText="1"/>
    </xf>
    <xf numFmtId="0" fontId="38" fillId="0" borderId="0" xfId="0" applyFont="1" applyFill="1" applyBorder="1" applyAlignment="1">
      <alignment horizontal="center" wrapText="1"/>
    </xf>
    <xf numFmtId="164" fontId="39" fillId="0" borderId="9" xfId="28" applyNumberFormat="1" applyFont="1" applyBorder="1"/>
    <xf numFmtId="164" fontId="39" fillId="0" borderId="9" xfId="0" applyNumberFormat="1" applyFont="1" applyBorder="1"/>
    <xf numFmtId="164" fontId="51" fillId="25" borderId="0" xfId="9066" applyNumberFormat="1" applyFont="1" applyFill="1"/>
    <xf numFmtId="0" fontId="51" fillId="25" borderId="0" xfId="65" applyFont="1" applyFill="1"/>
    <xf numFmtId="0" fontId="10" fillId="0" borderId="0" xfId="0" applyFont="1" applyFill="1" applyAlignment="1"/>
    <xf numFmtId="0" fontId="39" fillId="0" borderId="20" xfId="0" applyNumberFormat="1" applyFont="1" applyFill="1" applyBorder="1" applyAlignment="1">
      <alignment horizontal="left" wrapText="1"/>
    </xf>
    <xf numFmtId="0" fontId="8" fillId="0" borderId="0" xfId="0" applyFont="1" applyFill="1" applyAlignment="1">
      <alignment vertical="center" wrapText="1"/>
    </xf>
    <xf numFmtId="167" fontId="0" fillId="108" borderId="0" xfId="32" applyNumberFormat="1" applyFont="1" applyFill="1" applyAlignment="1"/>
    <xf numFmtId="10" fontId="0" fillId="108" borderId="0" xfId="0" applyNumberFormat="1" applyFill="1"/>
    <xf numFmtId="0" fontId="8" fillId="0" borderId="0" xfId="65" applyAlignment="1">
      <alignment horizontal="right"/>
    </xf>
    <xf numFmtId="164" fontId="0" fillId="108" borderId="0" xfId="6933" applyNumberFormat="1" applyFont="1" applyFill="1" applyAlignment="1"/>
    <xf numFmtId="168" fontId="0" fillId="108" borderId="0" xfId="0" applyNumberFormat="1" applyFill="1"/>
    <xf numFmtId="167" fontId="0" fillId="108" borderId="53" xfId="32" applyNumberFormat="1" applyFont="1" applyFill="1" applyBorder="1" applyAlignment="1"/>
    <xf numFmtId="0" fontId="0" fillId="0" borderId="0" xfId="0" applyAlignment="1"/>
    <xf numFmtId="0" fontId="43" fillId="0" borderId="21" xfId="0" applyFont="1" applyBorder="1" applyAlignment="1">
      <alignment horizontal="center"/>
    </xf>
    <xf numFmtId="0" fontId="160" fillId="0" borderId="0" xfId="0" applyFont="1"/>
    <xf numFmtId="0" fontId="31" fillId="0" borderId="0" xfId="0" applyFont="1" applyFill="1" applyAlignment="1">
      <alignment horizontal="center" vertical="center"/>
    </xf>
    <xf numFmtId="0" fontId="51" fillId="0" borderId="0" xfId="65" applyFont="1" applyAlignment="1">
      <alignment horizontal="center"/>
    </xf>
    <xf numFmtId="164" fontId="51" fillId="0" borderId="0" xfId="65" applyNumberFormat="1" applyFont="1"/>
    <xf numFmtId="0" fontId="51" fillId="0" borderId="0" xfId="65" applyFont="1"/>
    <xf numFmtId="167" fontId="51" fillId="0" borderId="0" xfId="65" applyNumberFormat="1" applyFont="1"/>
    <xf numFmtId="0" fontId="51" fillId="0" borderId="0" xfId="65" applyFont="1" applyFill="1" applyAlignment="1">
      <alignment horizontal="left"/>
    </xf>
    <xf numFmtId="0" fontId="51" fillId="0" borderId="0" xfId="65" applyFont="1" applyFill="1"/>
    <xf numFmtId="0" fontId="8" fillId="0" borderId="0" xfId="65" applyAlignment="1">
      <alignment horizontal="center"/>
    </xf>
    <xf numFmtId="0" fontId="51" fillId="0" borderId="0" xfId="65" applyNumberFormat="1" applyFont="1" applyAlignment="1">
      <alignment horizontal="left"/>
    </xf>
    <xf numFmtId="0" fontId="163" fillId="0" borderId="0" xfId="65" applyFont="1" applyAlignment="1">
      <alignment horizontal="right"/>
    </xf>
    <xf numFmtId="0" fontId="163" fillId="0" borderId="0" xfId="65" applyFont="1" applyFill="1" applyAlignment="1">
      <alignment horizontal="left"/>
    </xf>
    <xf numFmtId="164" fontId="163" fillId="0" borderId="0" xfId="65" applyNumberFormat="1" applyFont="1"/>
    <xf numFmtId="167" fontId="51" fillId="0" borderId="0" xfId="65" applyNumberFormat="1" applyFont="1" applyFill="1"/>
    <xf numFmtId="0" fontId="61" fillId="0" borderId="0" xfId="65" applyFont="1" applyFill="1" applyAlignment="1">
      <alignment horizontal="left"/>
    </xf>
    <xf numFmtId="164" fontId="51" fillId="0" borderId="0" xfId="65" applyNumberFormat="1" applyFont="1" applyFill="1"/>
    <xf numFmtId="0" fontId="163" fillId="0" borderId="0" xfId="65" applyFont="1" applyAlignment="1">
      <alignment horizontal="center"/>
    </xf>
    <xf numFmtId="164" fontId="163" fillId="0" borderId="0" xfId="65" applyNumberFormat="1" applyFont="1" applyFill="1"/>
    <xf numFmtId="0" fontId="163" fillId="0" borderId="0" xfId="65" quotePrefix="1" applyFont="1" applyAlignment="1">
      <alignment horizontal="center"/>
    </xf>
    <xf numFmtId="0" fontId="163" fillId="0" borderId="0" xfId="65" applyFont="1" applyFill="1"/>
    <xf numFmtId="167" fontId="51" fillId="0" borderId="0" xfId="85" applyNumberFormat="1" applyFont="1"/>
    <xf numFmtId="167" fontId="51" fillId="0" borderId="0" xfId="85" applyNumberFormat="1" applyFont="1" applyAlignment="1">
      <alignment horizontal="left"/>
    </xf>
    <xf numFmtId="167" fontId="51" fillId="0" borderId="0" xfId="65" applyNumberFormat="1" applyFont="1" applyAlignment="1">
      <alignment horizontal="center"/>
    </xf>
    <xf numFmtId="170" fontId="31" fillId="0" borderId="0" xfId="47" applyFont="1" applyFill="1" applyAlignment="1" applyProtection="1"/>
    <xf numFmtId="43" fontId="50" fillId="0" borderId="0" xfId="0" applyNumberFormat="1" applyFont="1"/>
    <xf numFmtId="0" fontId="8" fillId="0" borderId="0" xfId="0" applyFont="1"/>
    <xf numFmtId="37" fontId="8" fillId="25" borderId="0" xfId="0" applyNumberFormat="1" applyFont="1" applyFill="1"/>
    <xf numFmtId="164" fontId="12" fillId="0" borderId="0" xfId="0" applyNumberFormat="1" applyFont="1"/>
    <xf numFmtId="0" fontId="8" fillId="25" borderId="0" xfId="0" applyFont="1" applyFill="1"/>
    <xf numFmtId="0" fontId="8" fillId="0" borderId="0" xfId="65" applyFont="1"/>
    <xf numFmtId="190" fontId="173" fillId="109" borderId="0" xfId="43354" applyNumberFormat="1" applyFont="1" applyFill="1"/>
    <xf numFmtId="42" fontId="8" fillId="0" borderId="0" xfId="0" applyNumberFormat="1" applyFont="1"/>
    <xf numFmtId="0" fontId="118" fillId="0" borderId="0" xfId="43351" applyFont="1"/>
    <xf numFmtId="190" fontId="118" fillId="109" borderId="0" xfId="43354" applyNumberFormat="1" applyFont="1" applyFill="1" applyBorder="1"/>
    <xf numFmtId="190" fontId="118" fillId="0" borderId="0" xfId="43356" applyNumberFormat="1" applyFont="1" applyBorder="1"/>
    <xf numFmtId="190" fontId="118" fillId="109" borderId="0" xfId="43354" applyNumberFormat="1" applyFont="1" applyFill="1"/>
    <xf numFmtId="190" fontId="118" fillId="0" borderId="0" xfId="43355" applyNumberFormat="1" applyFont="1" applyBorder="1"/>
    <xf numFmtId="164" fontId="50" fillId="0" borderId="0" xfId="0" applyNumberFormat="1" applyFont="1"/>
    <xf numFmtId="190" fontId="0" fillId="109" borderId="0" xfId="0" applyNumberFormat="1" applyFill="1" applyBorder="1"/>
    <xf numFmtId="190" fontId="155" fillId="0" borderId="0" xfId="28" applyNumberFormat="1" applyFont="1" applyAlignment="1">
      <alignment horizontal="center"/>
    </xf>
    <xf numFmtId="190" fontId="0" fillId="0" borderId="0" xfId="32" applyNumberFormat="1" applyFont="1" applyBorder="1"/>
    <xf numFmtId="190" fontId="0" fillId="109" borderId="0" xfId="0" applyNumberFormat="1" applyFill="1"/>
    <xf numFmtId="190" fontId="0" fillId="0" borderId="0" xfId="28" applyNumberFormat="1" applyFont="1" applyBorder="1"/>
    <xf numFmtId="0" fontId="38" fillId="0" borderId="0" xfId="0" applyFont="1" applyFill="1" applyBorder="1" applyAlignment="1">
      <alignment horizontal="center" wrapText="1"/>
    </xf>
    <xf numFmtId="0" fontId="38" fillId="27" borderId="0" xfId="0" applyFont="1" applyFill="1" applyBorder="1" applyAlignment="1">
      <alignment horizontal="center" wrapText="1"/>
    </xf>
    <xf numFmtId="0" fontId="44" fillId="27" borderId="0" xfId="0" applyFont="1" applyFill="1" applyBorder="1" applyAlignment="1">
      <alignment wrapText="1"/>
    </xf>
    <xf numFmtId="0" fontId="44" fillId="27" borderId="20" xfId="0" applyFont="1" applyFill="1" applyBorder="1" applyAlignment="1">
      <alignment wrapText="1"/>
    </xf>
    <xf numFmtId="0" fontId="44" fillId="27" borderId="15" xfId="0" applyFont="1" applyFill="1" applyBorder="1" applyAlignment="1">
      <alignment horizontal="center"/>
    </xf>
    <xf numFmtId="0" fontId="44" fillId="27" borderId="52" xfId="0" applyFont="1" applyFill="1" applyBorder="1" applyAlignment="1">
      <alignment horizontal="center"/>
    </xf>
    <xf numFmtId="0" fontId="38" fillId="27" borderId="13" xfId="0" applyFont="1" applyFill="1" applyBorder="1" applyAlignment="1">
      <alignment horizontal="center" wrapText="1"/>
    </xf>
    <xf numFmtId="0" fontId="38" fillId="0" borderId="0" xfId="0" applyFont="1" applyFill="1" applyBorder="1" applyAlignment="1">
      <alignment horizontal="center" wrapText="1"/>
    </xf>
    <xf numFmtId="164" fontId="39" fillId="25" borderId="17" xfId="28" applyNumberFormat="1" applyFont="1" applyFill="1" applyBorder="1" applyAlignment="1">
      <alignment horizontal="center"/>
    </xf>
    <xf numFmtId="0" fontId="39" fillId="0" borderId="0" xfId="0" applyFont="1" applyFill="1" applyBorder="1" applyAlignment="1"/>
    <xf numFmtId="0" fontId="39" fillId="0" borderId="20" xfId="0" applyFont="1" applyFill="1" applyBorder="1" applyAlignment="1"/>
    <xf numFmtId="164" fontId="8" fillId="25" borderId="0" xfId="70" applyNumberFormat="1" applyFill="1" applyAlignment="1">
      <alignment wrapText="1"/>
    </xf>
    <xf numFmtId="0" fontId="38" fillId="27" borderId="13" xfId="0" applyFont="1" applyFill="1" applyBorder="1" applyAlignment="1">
      <alignment horizontal="center" wrapText="1"/>
    </xf>
    <xf numFmtId="0" fontId="38" fillId="0" borderId="0" xfId="0" applyFont="1" applyFill="1" applyBorder="1" applyAlignment="1">
      <alignment horizontal="center" wrapText="1"/>
    </xf>
    <xf numFmtId="0" fontId="48" fillId="0" borderId="0" xfId="0" applyFont="1" applyAlignment="1">
      <alignment horizontal="center"/>
    </xf>
    <xf numFmtId="0" fontId="31" fillId="0" borderId="0" xfId="0" applyFont="1" applyAlignment="1">
      <alignment horizontal="left"/>
    </xf>
    <xf numFmtId="164" fontId="39" fillId="0" borderId="0" xfId="28" applyNumberFormat="1" applyFont="1" applyFill="1" applyBorder="1"/>
    <xf numFmtId="0" fontId="43" fillId="0" borderId="0" xfId="0" applyFont="1" applyFill="1" applyBorder="1" applyAlignment="1">
      <alignment wrapText="1"/>
    </xf>
    <xf numFmtId="0" fontId="43" fillId="0" borderId="20" xfId="0" applyFont="1" applyFill="1" applyBorder="1" applyAlignment="1">
      <alignment wrapText="1"/>
    </xf>
    <xf numFmtId="37" fontId="8" fillId="25" borderId="0" xfId="0" applyNumberFormat="1" applyFont="1" applyFill="1" applyAlignment="1">
      <alignment wrapText="1"/>
    </xf>
    <xf numFmtId="0" fontId="38" fillId="27" borderId="13" xfId="0" applyFont="1" applyFill="1" applyBorder="1" applyAlignment="1">
      <alignment wrapText="1"/>
    </xf>
    <xf numFmtId="0" fontId="0" fillId="107" borderId="15" xfId="0" applyFill="1" applyBorder="1" applyAlignment="1">
      <alignment horizontal="center"/>
    </xf>
    <xf numFmtId="0" fontId="10" fillId="0" borderId="0" xfId="0" applyFont="1" applyAlignment="1">
      <alignment horizontal="right"/>
    </xf>
    <xf numFmtId="0" fontId="18" fillId="0" borderId="0" xfId="0" applyFont="1" applyFill="1" applyAlignment="1">
      <alignment horizontal="right"/>
    </xf>
    <xf numFmtId="0" fontId="18" fillId="0" borderId="0" xfId="0" applyFont="1" applyAlignment="1">
      <alignment horizontal="right"/>
    </xf>
    <xf numFmtId="0" fontId="12" fillId="0" borderId="0" xfId="0" applyFont="1" applyBorder="1" applyAlignment="1">
      <alignment horizontal="right"/>
    </xf>
    <xf numFmtId="0" fontId="38" fillId="27" borderId="13" xfId="0" applyFont="1" applyFill="1" applyBorder="1" applyAlignment="1">
      <alignment horizontal="center" wrapText="1"/>
    </xf>
    <xf numFmtId="0" fontId="38" fillId="0" borderId="0" xfId="0" applyFont="1" applyFill="1" applyBorder="1" applyAlignment="1">
      <alignment horizontal="center" wrapText="1"/>
    </xf>
    <xf numFmtId="0" fontId="43" fillId="0" borderId="21" xfId="0" applyFont="1" applyBorder="1" applyAlignment="1">
      <alignment horizontal="center"/>
    </xf>
    <xf numFmtId="0" fontId="43" fillId="0" borderId="13" xfId="0" applyFont="1" applyBorder="1" applyAlignment="1">
      <alignment horizontal="left" indent="2"/>
    </xf>
    <xf numFmtId="164" fontId="39" fillId="0" borderId="0" xfId="0" applyNumberFormat="1" applyFont="1"/>
    <xf numFmtId="164" fontId="39" fillId="0" borderId="9" xfId="28" applyNumberFormat="1" applyFont="1" applyFill="1" applyBorder="1"/>
    <xf numFmtId="164" fontId="39" fillId="0" borderId="9" xfId="0" applyNumberFormat="1" applyFont="1" applyFill="1" applyBorder="1"/>
    <xf numFmtId="41" fontId="88" fillId="48" borderId="0" xfId="0" applyNumberFormat="1" applyFont="1" applyFill="1" applyAlignment="1">
      <alignment horizontal="right"/>
    </xf>
    <xf numFmtId="164" fontId="51" fillId="48" borderId="0" xfId="28" applyNumberFormat="1" applyFont="1" applyFill="1" applyBorder="1" applyAlignment="1">
      <alignment horizontal="center"/>
    </xf>
    <xf numFmtId="164" fontId="51" fillId="48" borderId="0" xfId="28" applyNumberFormat="1" applyFont="1" applyFill="1"/>
    <xf numFmtId="164" fontId="51" fillId="48" borderId="0" xfId="44" applyNumberFormat="1" applyFont="1" applyFill="1"/>
    <xf numFmtId="0" fontId="17" fillId="0" borderId="14" xfId="0" applyNumberFormat="1" applyFont="1" applyFill="1" applyBorder="1" applyAlignment="1">
      <alignment horizontal="center"/>
    </xf>
    <xf numFmtId="0" fontId="43" fillId="0" borderId="17" xfId="0" applyFont="1" applyFill="1" applyBorder="1" applyAlignment="1">
      <alignment horizontal="center"/>
    </xf>
    <xf numFmtId="0" fontId="39" fillId="0" borderId="17" xfId="0" applyFont="1" applyFill="1" applyBorder="1" applyAlignment="1">
      <alignment horizontal="center"/>
    </xf>
    <xf numFmtId="173" fontId="39" fillId="0" borderId="17" xfId="0" applyNumberFormat="1" applyFont="1" applyFill="1" applyBorder="1"/>
    <xf numFmtId="173" fontId="39" fillId="0" borderId="17" xfId="51" applyNumberFormat="1" applyFont="1" applyFill="1" applyBorder="1"/>
    <xf numFmtId="164" fontId="39" fillId="0" borderId="17" xfId="74" applyNumberFormat="1" applyFont="1" applyFill="1" applyBorder="1"/>
    <xf numFmtId="0" fontId="118" fillId="0" borderId="0" xfId="0" applyFont="1"/>
    <xf numFmtId="164" fontId="163" fillId="0" borderId="0" xfId="44" applyNumberFormat="1" applyFont="1" applyAlignment="1">
      <alignment horizontal="left"/>
    </xf>
    <xf numFmtId="164" fontId="163" fillId="0" borderId="0" xfId="44" applyNumberFormat="1" applyFont="1" applyAlignment="1">
      <alignment horizontal="center"/>
    </xf>
    <xf numFmtId="168" fontId="39" fillId="0" borderId="0" xfId="51" applyNumberFormat="1" applyFont="1" applyBorder="1"/>
    <xf numFmtId="0" fontId="31" fillId="0" borderId="59" xfId="0" applyNumberFormat="1" applyFont="1" applyFill="1" applyBorder="1" applyAlignment="1">
      <alignment horizontal="left"/>
    </xf>
    <xf numFmtId="0" fontId="39" fillId="0" borderId="59" xfId="0" applyFont="1" applyBorder="1"/>
    <xf numFmtId="0" fontId="39" fillId="0" borderId="61" xfId="0" applyFont="1" applyBorder="1"/>
    <xf numFmtId="168" fontId="39" fillId="0" borderId="0" xfId="51" applyNumberFormat="1" applyFont="1" applyBorder="1" applyAlignment="1">
      <alignment horizontal="center"/>
    </xf>
    <xf numFmtId="0" fontId="31" fillId="0" borderId="60" xfId="0" applyNumberFormat="1" applyFont="1" applyFill="1" applyBorder="1" applyAlignment="1">
      <alignment horizontal="center"/>
    </xf>
    <xf numFmtId="164" fontId="12" fillId="0" borderId="0" xfId="28" applyNumberFormat="1" applyFont="1" applyFill="1"/>
    <xf numFmtId="164" fontId="12" fillId="0" borderId="0" xfId="0" applyNumberFormat="1" applyFont="1" applyFill="1"/>
    <xf numFmtId="3" fontId="12" fillId="0" borderId="0" xfId="28" applyNumberFormat="1" applyFont="1" applyFill="1" applyBorder="1" applyAlignment="1">
      <alignment horizontal="right"/>
    </xf>
    <xf numFmtId="0" fontId="12" fillId="0" borderId="0" xfId="0" applyNumberFormat="1" applyFont="1" applyFill="1"/>
    <xf numFmtId="191" fontId="12" fillId="0" borderId="0" xfId="28" applyNumberFormat="1" applyFont="1" applyFill="1"/>
    <xf numFmtId="10" fontId="12" fillId="0" borderId="0" xfId="23507" applyNumberFormat="1" applyFont="1" applyAlignment="1"/>
    <xf numFmtId="191" fontId="12" fillId="0" borderId="0" xfId="0" applyNumberFormat="1" applyFont="1" applyFill="1"/>
    <xf numFmtId="3" fontId="15" fillId="0" borderId="0" xfId="0" applyNumberFormat="1" applyFont="1" applyBorder="1" applyAlignment="1">
      <alignment horizontal="right"/>
    </xf>
    <xf numFmtId="3" fontId="15" fillId="0" borderId="11" xfId="0" applyNumberFormat="1" applyFont="1" applyBorder="1" applyAlignment="1">
      <alignment horizontal="right"/>
    </xf>
    <xf numFmtId="3" fontId="17" fillId="0" borderId="0" xfId="0" applyNumberFormat="1" applyFont="1" applyBorder="1" applyAlignment="1">
      <alignment horizontal="right"/>
    </xf>
    <xf numFmtId="0" fontId="175" fillId="0" borderId="0" xfId="0" applyFont="1"/>
    <xf numFmtId="3" fontId="12" fillId="48" borderId="0" xfId="0" applyNumberFormat="1" applyFont="1" applyFill="1"/>
    <xf numFmtId="3" fontId="15" fillId="0" borderId="14" xfId="0" applyNumberFormat="1" applyFont="1" applyBorder="1" applyAlignment="1">
      <alignment horizontal="right"/>
    </xf>
    <xf numFmtId="3" fontId="12" fillId="48" borderId="14" xfId="0" applyNumberFormat="1" applyFont="1" applyFill="1" applyBorder="1"/>
    <xf numFmtId="0" fontId="16" fillId="0" borderId="0" xfId="0" applyFont="1" applyBorder="1" applyAlignment="1">
      <alignment horizontal="center"/>
    </xf>
    <xf numFmtId="37" fontId="12" fillId="0" borderId="0" xfId="0" applyNumberFormat="1" applyFont="1" applyBorder="1" applyAlignment="1">
      <alignment horizontal="left"/>
    </xf>
    <xf numFmtId="0" fontId="16" fillId="0" borderId="0" xfId="0" applyFont="1" applyFill="1" applyBorder="1" applyAlignment="1">
      <alignment horizontal="center"/>
    </xf>
    <xf numFmtId="37" fontId="12" fillId="0" borderId="0" xfId="0" applyNumberFormat="1" applyFont="1" applyFill="1" applyBorder="1" applyAlignment="1">
      <alignment horizontal="left"/>
    </xf>
    <xf numFmtId="0" fontId="48" fillId="107" borderId="16" xfId="0" applyFont="1" applyFill="1" applyBorder="1" applyAlignment="1">
      <alignment horizontal="left"/>
    </xf>
    <xf numFmtId="43" fontId="12" fillId="0" borderId="0" xfId="28" applyFont="1" applyFill="1" applyAlignment="1"/>
    <xf numFmtId="37" fontId="10" fillId="0" borderId="0" xfId="0" applyNumberFormat="1" applyFont="1" applyBorder="1" applyAlignment="1">
      <alignment horizontal="right"/>
    </xf>
    <xf numFmtId="0" fontId="8" fillId="0" borderId="0" xfId="14984" applyFont="1"/>
    <xf numFmtId="0" fontId="35" fillId="0" borderId="0" xfId="14984" applyFont="1" applyFill="1" applyAlignment="1">
      <alignment horizontal="center"/>
    </xf>
    <xf numFmtId="0" fontId="8" fillId="0" borderId="0" xfId="14984" applyFont="1" applyFill="1" applyAlignment="1"/>
    <xf numFmtId="0" fontId="176" fillId="0" borderId="0" xfId="0" applyFont="1" applyFill="1" applyAlignment="1">
      <alignment horizontal="left"/>
    </xf>
    <xf numFmtId="0" fontId="8" fillId="0" borderId="0" xfId="14984" applyFont="1" applyFill="1" applyAlignment="1">
      <alignment horizontal="left"/>
    </xf>
    <xf numFmtId="0" fontId="8" fillId="0" borderId="0" xfId="14984" applyFont="1" applyFill="1"/>
    <xf numFmtId="0" fontId="35" fillId="0" borderId="0" xfId="14984" applyFont="1" applyFill="1"/>
    <xf numFmtId="0" fontId="9" fillId="0" borderId="14" xfId="14984" applyFont="1" applyFill="1" applyBorder="1" applyAlignment="1">
      <alignment horizontal="left"/>
    </xf>
    <xf numFmtId="0" fontId="9" fillId="0" borderId="14" xfId="14984" applyFont="1" applyFill="1" applyBorder="1"/>
    <xf numFmtId="0" fontId="9" fillId="0" borderId="14" xfId="14984" applyFont="1" applyFill="1" applyBorder="1" applyAlignment="1">
      <alignment horizontal="center"/>
    </xf>
    <xf numFmtId="0" fontId="8" fillId="0" borderId="0" xfId="14984" applyFont="1" applyFill="1" applyAlignment="1">
      <alignment horizontal="left" indent="1"/>
    </xf>
    <xf numFmtId="164" fontId="8" fillId="48" borderId="0" xfId="28" applyNumberFormat="1" applyFont="1" applyFill="1"/>
    <xf numFmtId="164" fontId="8" fillId="0" borderId="14" xfId="28" applyNumberFormat="1" applyFont="1" applyBorder="1"/>
    <xf numFmtId="164" fontId="8" fillId="0" borderId="14" xfId="28" applyNumberFormat="1" applyFont="1" applyFill="1" applyBorder="1"/>
    <xf numFmtId="41" fontId="8" fillId="0" borderId="0" xfId="14984" applyNumberFormat="1" applyFont="1" applyFill="1"/>
    <xf numFmtId="164" fontId="8" fillId="0" borderId="0" xfId="14984" applyNumberFormat="1" applyFont="1" applyFill="1"/>
    <xf numFmtId="43" fontId="8" fillId="0" borderId="0" xfId="14984" applyNumberFormat="1" applyFont="1" applyFill="1"/>
    <xf numFmtId="0" fontId="8" fillId="0" borderId="0" xfId="14983" applyFont="1" applyFill="1"/>
    <xf numFmtId="164" fontId="8" fillId="0" borderId="0" xfId="7016" applyNumberFormat="1" applyFont="1" applyFill="1"/>
    <xf numFmtId="0" fontId="9" fillId="0" borderId="14" xfId="14983" applyFont="1" applyFill="1" applyBorder="1"/>
    <xf numFmtId="0" fontId="9" fillId="0" borderId="14" xfId="14983" applyFont="1" applyFill="1" applyBorder="1" applyAlignment="1">
      <alignment horizontal="center"/>
    </xf>
    <xf numFmtId="37" fontId="8" fillId="25" borderId="0" xfId="14983" applyNumberFormat="1" applyFont="1" applyFill="1"/>
    <xf numFmtId="0" fontId="8" fillId="0" borderId="0" xfId="14983" applyFont="1" applyFill="1" applyAlignment="1">
      <alignment vertical="top" wrapText="1"/>
    </xf>
    <xf numFmtId="0" fontId="8" fillId="0" borderId="0" xfId="41395" applyFont="1" applyFill="1" applyBorder="1"/>
    <xf numFmtId="41" fontId="9" fillId="0" borderId="0" xfId="14983" applyNumberFormat="1" applyFont="1" applyFill="1" applyAlignment="1">
      <alignment horizontal="center"/>
    </xf>
    <xf numFmtId="0" fontId="9" fillId="0" borderId="0" xfId="41395" applyFont="1" applyFill="1" applyBorder="1" applyAlignment="1">
      <alignment horizontal="center"/>
    </xf>
    <xf numFmtId="0" fontId="8" fillId="25" borderId="57" xfId="64" applyFont="1" applyFill="1" applyBorder="1" applyAlignment="1">
      <alignment vertical="top"/>
    </xf>
    <xf numFmtId="0" fontId="8" fillId="25" borderId="63" xfId="64" applyFont="1" applyFill="1" applyBorder="1" applyAlignment="1">
      <alignment wrapText="1"/>
    </xf>
    <xf numFmtId="164" fontId="8" fillId="25" borderId="26" xfId="32917" applyNumberFormat="1" applyFont="1" applyFill="1" applyBorder="1" applyAlignment="1">
      <alignment wrapText="1"/>
    </xf>
    <xf numFmtId="0" fontId="8" fillId="25" borderId="26" xfId="64" applyFont="1" applyFill="1" applyBorder="1" applyAlignment="1">
      <alignment wrapText="1"/>
    </xf>
    <xf numFmtId="164" fontId="8" fillId="0" borderId="26" xfId="32917" applyNumberFormat="1" applyFont="1" applyFill="1" applyBorder="1"/>
    <xf numFmtId="0" fontId="8" fillId="0" borderId="0" xfId="0" applyFont="1" applyFill="1" applyBorder="1"/>
    <xf numFmtId="164" fontId="8" fillId="0" borderId="0" xfId="0" applyNumberFormat="1" applyFont="1" applyFill="1" applyBorder="1"/>
    <xf numFmtId="0" fontId="9" fillId="0" borderId="0" xfId="94" applyFont="1" applyFill="1" applyBorder="1"/>
    <xf numFmtId="0" fontId="8" fillId="0" borderId="0" xfId="94" applyFont="1" applyFill="1" applyBorder="1"/>
    <xf numFmtId="41" fontId="177" fillId="0" borderId="0" xfId="94" applyNumberFormat="1" applyFont="1" applyFill="1" applyBorder="1" applyAlignment="1">
      <alignment horizontal="left"/>
    </xf>
    <xf numFmtId="41" fontId="9" fillId="0" borderId="0" xfId="0" applyNumberFormat="1" applyFont="1" applyFill="1" applyBorder="1" applyAlignment="1">
      <alignment horizontal="center"/>
    </xf>
    <xf numFmtId="0" fontId="8" fillId="0" borderId="26" xfId="0" applyFont="1" applyFill="1" applyBorder="1" applyAlignment="1">
      <alignment horizontal="left"/>
    </xf>
    <xf numFmtId="0" fontId="8" fillId="0" borderId="26" xfId="0" applyFont="1" applyFill="1" applyBorder="1"/>
    <xf numFmtId="0" fontId="8" fillId="0" borderId="57" xfId="0" applyFont="1" applyFill="1" applyBorder="1"/>
    <xf numFmtId="0" fontId="8" fillId="0" borderId="27" xfId="0" applyFont="1" applyFill="1" applyBorder="1"/>
    <xf numFmtId="164" fontId="8" fillId="0" borderId="26" xfId="0" applyNumberFormat="1" applyFont="1" applyFill="1" applyBorder="1" applyAlignment="1">
      <alignment wrapText="1"/>
    </xf>
    <xf numFmtId="164" fontId="8" fillId="0" borderId="57" xfId="0" applyNumberFormat="1" applyFont="1" applyFill="1" applyBorder="1" applyAlignment="1">
      <alignment wrapText="1"/>
    </xf>
    <xf numFmtId="164" fontId="8" fillId="25" borderId="57" xfId="32917" applyNumberFormat="1" applyFont="1" applyFill="1" applyBorder="1" applyAlignment="1">
      <alignment wrapText="1"/>
    </xf>
    <xf numFmtId="0" fontId="8" fillId="0" borderId="26" xfId="94" applyFont="1" applyFill="1" applyBorder="1"/>
    <xf numFmtId="0" fontId="8" fillId="0" borderId="57" xfId="94" applyFont="1" applyFill="1" applyBorder="1"/>
    <xf numFmtId="40" fontId="8" fillId="0" borderId="26" xfId="0" applyNumberFormat="1" applyFont="1" applyFill="1" applyBorder="1" applyAlignment="1">
      <alignment vertical="top"/>
    </xf>
    <xf numFmtId="40" fontId="8" fillId="0" borderId="26" xfId="94" applyNumberFormat="1" applyFont="1" applyFill="1" applyBorder="1" applyAlignment="1">
      <alignment vertical="top"/>
    </xf>
    <xf numFmtId="40" fontId="8" fillId="0" borderId="57" xfId="94" applyNumberFormat="1" applyFont="1" applyFill="1" applyBorder="1" applyAlignment="1">
      <alignment vertical="top"/>
    </xf>
    <xf numFmtId="40" fontId="8" fillId="0" borderId="27" xfId="0" applyNumberFormat="1" applyFont="1" applyFill="1" applyBorder="1" applyAlignment="1">
      <alignment vertical="top"/>
    </xf>
    <xf numFmtId="40" fontId="8" fillId="0" borderId="0" xfId="0" applyNumberFormat="1" applyFont="1" applyFill="1" applyBorder="1" applyAlignment="1">
      <alignment vertical="top"/>
    </xf>
    <xf numFmtId="43" fontId="178" fillId="0" borderId="27" xfId="0" applyNumberFormat="1" applyFont="1" applyFill="1" applyBorder="1"/>
    <xf numFmtId="164" fontId="8" fillId="0" borderId="57" xfId="32917" applyNumberFormat="1" applyFont="1" applyFill="1" applyBorder="1"/>
    <xf numFmtId="0" fontId="8" fillId="0" borderId="27" xfId="0" applyFont="1" applyBorder="1"/>
    <xf numFmtId="0" fontId="8" fillId="0" borderId="51" xfId="0" applyFont="1" applyFill="1" applyBorder="1"/>
    <xf numFmtId="164" fontId="8" fillId="0" borderId="51" xfId="0" applyNumberFormat="1" applyFont="1" applyFill="1" applyBorder="1"/>
    <xf numFmtId="164" fontId="8" fillId="0" borderId="58" xfId="0" applyNumberFormat="1" applyFont="1" applyFill="1" applyBorder="1"/>
    <xf numFmtId="0" fontId="8" fillId="0" borderId="0" xfId="0" applyFont="1" applyFill="1"/>
    <xf numFmtId="0" fontId="9" fillId="0" borderId="0" xfId="32916" applyFont="1" applyFill="1" applyBorder="1" applyAlignment="1">
      <alignment horizontal="left"/>
    </xf>
    <xf numFmtId="0" fontId="8" fillId="0" borderId="0" xfId="32916" applyFont="1" applyFill="1" applyBorder="1"/>
    <xf numFmtId="0" fontId="8" fillId="0" borderId="0" xfId="32916" applyFont="1" applyFill="1"/>
    <xf numFmtId="164" fontId="8" fillId="0" borderId="0" xfId="32916" applyNumberFormat="1" applyFont="1" applyFill="1" applyBorder="1"/>
    <xf numFmtId="0" fontId="8" fillId="0" borderId="0" xfId="32916" applyFont="1" applyFill="1" applyBorder="1" applyAlignment="1">
      <alignment horizontal="right"/>
    </xf>
    <xf numFmtId="0" fontId="8" fillId="0" borderId="0" xfId="32916" applyFont="1" applyFill="1" applyAlignment="1">
      <alignment horizontal="left"/>
    </xf>
    <xf numFmtId="0" fontId="159" fillId="0" borderId="0" xfId="0" applyFont="1" applyFill="1" applyAlignment="1">
      <alignment horizontal="left"/>
    </xf>
    <xf numFmtId="0" fontId="159" fillId="0" borderId="57" xfId="14983" applyFont="1" applyBorder="1"/>
    <xf numFmtId="0" fontId="8" fillId="0" borderId="63" xfId="0" applyFont="1" applyBorder="1"/>
    <xf numFmtId="0" fontId="8" fillId="0" borderId="63" xfId="0" applyFont="1" applyFill="1" applyBorder="1"/>
    <xf numFmtId="41" fontId="8" fillId="0" borderId="26" xfId="0" applyNumberFormat="1" applyFont="1" applyBorder="1"/>
    <xf numFmtId="0" fontId="8" fillId="0" borderId="26" xfId="0" applyFont="1" applyFill="1" applyBorder="1" applyAlignment="1">
      <alignment wrapText="1"/>
    </xf>
    <xf numFmtId="0" fontId="8" fillId="0" borderId="0" xfId="14984" applyFont="1" applyBorder="1"/>
    <xf numFmtId="0" fontId="159" fillId="0" borderId="29" xfId="14983" applyFont="1" applyBorder="1"/>
    <xf numFmtId="0" fontId="8" fillId="0" borderId="30" xfId="0" applyFont="1" applyBorder="1"/>
    <xf numFmtId="0" fontId="118" fillId="48" borderId="64" xfId="14983" applyFont="1" applyFill="1" applyBorder="1"/>
    <xf numFmtId="0" fontId="8" fillId="48" borderId="26" xfId="14983" applyFont="1" applyFill="1" applyBorder="1"/>
    <xf numFmtId="41" fontId="8" fillId="48" borderId="26" xfId="0" applyNumberFormat="1" applyFont="1" applyFill="1" applyBorder="1"/>
    <xf numFmtId="41" fontId="8" fillId="25" borderId="26" xfId="0" applyNumberFormat="1" applyFont="1" applyFill="1" applyBorder="1"/>
    <xf numFmtId="0" fontId="179" fillId="25" borderId="26" xfId="14983" applyFont="1" applyFill="1" applyBorder="1" applyAlignment="1">
      <alignment wrapText="1"/>
    </xf>
    <xf numFmtId="0" fontId="118" fillId="48" borderId="26" xfId="14983" applyFont="1" applyFill="1" applyBorder="1"/>
    <xf numFmtId="0" fontId="159" fillId="0" borderId="57" xfId="14983" applyFont="1" applyFill="1" applyBorder="1"/>
    <xf numFmtId="0" fontId="8" fillId="0" borderId="63" xfId="14983" applyFont="1" applyBorder="1"/>
    <xf numFmtId="0" fontId="8" fillId="0" borderId="63" xfId="14983" applyFont="1" applyFill="1" applyBorder="1"/>
    <xf numFmtId="41" fontId="8" fillId="0" borderId="26" xfId="0" applyNumberFormat="1" applyFont="1" applyFill="1" applyBorder="1"/>
    <xf numFmtId="0" fontId="8" fillId="0" borderId="26" xfId="14983" applyFont="1" applyFill="1" applyBorder="1" applyAlignment="1">
      <alignment wrapText="1"/>
    </xf>
    <xf numFmtId="0" fontId="19" fillId="0" borderId="65" xfId="14984" applyFont="1" applyFill="1" applyBorder="1"/>
    <xf numFmtId="0" fontId="8" fillId="0" borderId="65" xfId="14984" applyFont="1" applyBorder="1"/>
    <xf numFmtId="0" fontId="8" fillId="0" borderId="26" xfId="14984" applyFont="1" applyFill="1" applyBorder="1"/>
    <xf numFmtId="41" fontId="8" fillId="0" borderId="26" xfId="14984" applyNumberFormat="1" applyFont="1" applyFill="1" applyBorder="1"/>
    <xf numFmtId="0" fontId="8" fillId="0" borderId="26" xfId="14984" applyFont="1" applyFill="1" applyBorder="1" applyAlignment="1">
      <alignment wrapText="1"/>
    </xf>
    <xf numFmtId="0" fontId="65" fillId="0" borderId="63" xfId="14983" applyFont="1" applyFill="1" applyBorder="1" applyAlignment="1">
      <alignment horizontal="left" indent="1"/>
    </xf>
    <xf numFmtId="0" fontId="8" fillId="0" borderId="63" xfId="14984" applyFont="1" applyFill="1" applyBorder="1"/>
    <xf numFmtId="173" fontId="8" fillId="25" borderId="0" xfId="14983" applyNumberFormat="1" applyFont="1" applyFill="1"/>
    <xf numFmtId="0" fontId="19" fillId="0" borderId="0" xfId="14984" applyFont="1" applyFill="1" applyBorder="1"/>
    <xf numFmtId="0" fontId="8" fillId="0" borderId="0" xfId="14984" applyFont="1" applyFill="1" applyBorder="1"/>
    <xf numFmtId="41" fontId="8" fillId="0" borderId="0" xfId="14984" applyNumberFormat="1" applyFont="1" applyFill="1" applyBorder="1"/>
    <xf numFmtId="0" fontId="8" fillId="0" borderId="0" xfId="14984" applyFont="1" applyFill="1" applyBorder="1" applyAlignment="1">
      <alignment wrapText="1"/>
    </xf>
    <xf numFmtId="0" fontId="8" fillId="0" borderId="0" xfId="14983" applyFont="1"/>
    <xf numFmtId="0" fontId="8" fillId="0" borderId="0" xfId="14983" applyFont="1" applyFill="1" applyBorder="1"/>
    <xf numFmtId="0" fontId="8" fillId="0" borderId="0" xfId="14983" applyFont="1" applyFill="1" applyBorder="1" applyAlignment="1">
      <alignment horizontal="center"/>
    </xf>
    <xf numFmtId="0" fontId="8" fillId="0" borderId="0" xfId="14983" applyFont="1" applyFill="1" applyBorder="1" applyAlignment="1">
      <alignment wrapText="1"/>
    </xf>
    <xf numFmtId="0" fontId="8" fillId="0" borderId="0" xfId="14983" applyFont="1" applyBorder="1"/>
    <xf numFmtId="37" fontId="8" fillId="0" borderId="0" xfId="14983" applyNumberFormat="1" applyFont="1" applyFill="1" applyBorder="1" applyAlignment="1">
      <alignment wrapText="1"/>
    </xf>
    <xf numFmtId="0" fontId="159" fillId="0" borderId="0" xfId="14983" applyFont="1" applyFill="1" applyBorder="1" applyAlignment="1">
      <alignment horizontal="left"/>
    </xf>
    <xf numFmtId="0" fontId="179" fillId="0" borderId="0" xfId="14983" applyFont="1" applyFill="1" applyBorder="1" applyAlignment="1">
      <alignment wrapText="1"/>
    </xf>
    <xf numFmtId="0" fontId="9" fillId="0" borderId="0" xfId="41395" applyFont="1" applyFill="1" applyBorder="1"/>
    <xf numFmtId="0" fontId="9" fillId="0" borderId="0" xfId="14989" applyFont="1" applyFill="1" applyBorder="1" applyAlignment="1">
      <alignment horizontal="left"/>
    </xf>
    <xf numFmtId="41" fontId="9" fillId="0" borderId="0" xfId="14989" applyNumberFormat="1" applyFont="1" applyFill="1" applyBorder="1" applyAlignment="1">
      <alignment horizontal="center"/>
    </xf>
    <xf numFmtId="41" fontId="8" fillId="0" borderId="0" xfId="14989" applyNumberFormat="1" applyFont="1" applyFill="1" applyBorder="1" applyAlignment="1"/>
    <xf numFmtId="0" fontId="8" fillId="0" borderId="0" xfId="14989" applyFont="1" applyFill="1" applyBorder="1" applyAlignment="1"/>
    <xf numFmtId="0" fontId="9" fillId="0" borderId="0" xfId="14989" applyFont="1" applyFill="1" applyBorder="1" applyAlignment="1">
      <alignment horizontal="center"/>
    </xf>
    <xf numFmtId="0" fontId="8" fillId="0" borderId="0" xfId="14989" applyFont="1" applyFill="1" applyBorder="1"/>
    <xf numFmtId="41" fontId="8" fillId="0" borderId="0" xfId="14989" applyNumberFormat="1" applyFont="1" applyFill="1" applyBorder="1"/>
    <xf numFmtId="0" fontId="8" fillId="0" borderId="0" xfId="14989" applyFont="1" applyFill="1"/>
    <xf numFmtId="0" fontId="35" fillId="0" borderId="0" xfId="14989" applyFont="1" applyFill="1" applyBorder="1"/>
    <xf numFmtId="0" fontId="19" fillId="0" borderId="0" xfId="14989" applyFont="1" applyFill="1" applyBorder="1"/>
    <xf numFmtId="164" fontId="8" fillId="25" borderId="26" xfId="32917" applyNumberFormat="1" applyFont="1" applyFill="1" applyBorder="1" applyAlignment="1">
      <alignment vertical="top" wrapText="1"/>
    </xf>
    <xf numFmtId="0" fontId="159" fillId="0" borderId="28" xfId="14983" applyFont="1" applyFill="1" applyBorder="1"/>
    <xf numFmtId="0" fontId="8" fillId="0" borderId="31" xfId="14983" applyFont="1" applyBorder="1"/>
    <xf numFmtId="0" fontId="19" fillId="0" borderId="57" xfId="14984" applyFont="1" applyFill="1" applyBorder="1"/>
    <xf numFmtId="0" fontId="8" fillId="0" borderId="63" xfId="14984" applyFont="1" applyBorder="1"/>
    <xf numFmtId="0" fontId="65" fillId="0" borderId="30" xfId="14983" applyFont="1" applyFill="1" applyBorder="1" applyAlignment="1">
      <alignment horizontal="left" indent="1"/>
    </xf>
    <xf numFmtId="0" fontId="35" fillId="0" borderId="0" xfId="14983" applyFont="1" applyFill="1" applyBorder="1" applyAlignment="1"/>
    <xf numFmtId="0" fontId="65" fillId="0" borderId="0" xfId="14983" applyFont="1" applyFill="1" applyBorder="1" applyAlignment="1">
      <alignment horizontal="left" indent="1"/>
    </xf>
    <xf numFmtId="0" fontId="8" fillId="0" borderId="0" xfId="42656" applyFont="1" applyFill="1"/>
    <xf numFmtId="0" fontId="8" fillId="0" borderId="0" xfId="42656" applyFont="1" applyFill="1" applyBorder="1"/>
    <xf numFmtId="41" fontId="19" fillId="0" borderId="0" xfId="42656" applyNumberFormat="1" applyFont="1" applyFill="1" applyBorder="1" applyAlignment="1">
      <alignment horizontal="left"/>
    </xf>
    <xf numFmtId="41" fontId="8" fillId="0" borderId="0" xfId="42656" applyNumberFormat="1" applyFont="1" applyFill="1" applyBorder="1"/>
    <xf numFmtId="41" fontId="8" fillId="0" borderId="0" xfId="14989" applyNumberFormat="1" applyFont="1" applyFill="1" applyBorder="1" applyAlignment="1">
      <alignment horizontal="center"/>
    </xf>
    <xf numFmtId="0" fontId="8" fillId="0" borderId="0" xfId="14989" applyFont="1" applyFill="1" applyBorder="1" applyAlignment="1">
      <alignment horizontal="center"/>
    </xf>
    <xf numFmtId="0" fontId="179" fillId="0" borderId="26" xfId="0" applyFont="1" applyFill="1" applyBorder="1" applyAlignment="1">
      <alignment wrapText="1"/>
    </xf>
    <xf numFmtId="41" fontId="8" fillId="0" borderId="0" xfId="42656" applyNumberFormat="1" applyFont="1" applyFill="1" applyBorder="1" applyAlignment="1"/>
    <xf numFmtId="0" fontId="8" fillId="0" borderId="0" xfId="41395" applyFont="1" applyFill="1" applyBorder="1" applyAlignment="1"/>
    <xf numFmtId="41" fontId="161" fillId="0" borderId="0" xfId="42656" applyNumberFormat="1" applyFont="1" applyFill="1" applyBorder="1"/>
    <xf numFmtId="3" fontId="12" fillId="26" borderId="0" xfId="0" applyNumberFormat="1" applyFont="1" applyFill="1" applyAlignment="1">
      <alignment horizontal="center"/>
    </xf>
    <xf numFmtId="0" fontId="159" fillId="0" borderId="0" xfId="0" applyFont="1" applyAlignment="1">
      <alignment horizontal="center"/>
    </xf>
    <xf numFmtId="0" fontId="118" fillId="0" borderId="0" xfId="0" quotePrefix="1" applyFont="1" applyFill="1"/>
    <xf numFmtId="0" fontId="118" fillId="48" borderId="0" xfId="0" quotePrefix="1" applyFont="1" applyFill="1"/>
    <xf numFmtId="0" fontId="118" fillId="0" borderId="0" xfId="0" applyFont="1" applyAlignment="1">
      <alignment horizontal="center" vertical="center"/>
    </xf>
    <xf numFmtId="0" fontId="118" fillId="0" borderId="14" xfId="0" quotePrefix="1" applyFont="1" applyBorder="1" applyAlignment="1">
      <alignment horizontal="center" vertical="center" wrapText="1"/>
    </xf>
    <xf numFmtId="164" fontId="118" fillId="0" borderId="0" xfId="0" applyNumberFormat="1" applyFont="1" applyFill="1" applyBorder="1"/>
    <xf numFmtId="164" fontId="159" fillId="0" borderId="14" xfId="0" applyNumberFormat="1" applyFont="1" applyFill="1" applyBorder="1"/>
    <xf numFmtId="164" fontId="118" fillId="0" borderId="0" xfId="0" applyNumberFormat="1" applyFont="1" applyFill="1" applyBorder="1" applyAlignment="1">
      <alignment horizontal="center"/>
    </xf>
    <xf numFmtId="42" fontId="118" fillId="0" borderId="0" xfId="0" applyNumberFormat="1" applyFont="1"/>
    <xf numFmtId="167" fontId="118" fillId="0" borderId="0" xfId="32" applyNumberFormat="1" applyFont="1"/>
    <xf numFmtId="167" fontId="118" fillId="0" borderId="0" xfId="0" applyNumberFormat="1" applyFont="1"/>
    <xf numFmtId="164" fontId="118" fillId="0" borderId="0" xfId="0" applyNumberFormat="1" applyFont="1"/>
    <xf numFmtId="0" fontId="118" fillId="0" borderId="0" xfId="0" applyFont="1" applyFill="1" applyAlignment="1">
      <alignment horizontal="left" indent="1"/>
    </xf>
    <xf numFmtId="0" fontId="118" fillId="0" borderId="0" xfId="0" applyFont="1" applyFill="1"/>
    <xf numFmtId="164" fontId="177" fillId="0" borderId="0" xfId="28" applyNumberFormat="1" applyFont="1" applyFill="1"/>
    <xf numFmtId="167" fontId="118" fillId="48" borderId="0" xfId="32" applyNumberFormat="1" applyFont="1" applyFill="1"/>
    <xf numFmtId="167" fontId="118" fillId="0" borderId="0" xfId="32" applyNumberFormat="1" applyFont="1" applyFill="1"/>
    <xf numFmtId="43" fontId="118" fillId="0" borderId="0" xfId="0" applyNumberFormat="1" applyFont="1"/>
    <xf numFmtId="164" fontId="118" fillId="48" borderId="0" xfId="28" applyNumberFormat="1" applyFont="1" applyFill="1"/>
    <xf numFmtId="164" fontId="118" fillId="48" borderId="0" xfId="0" applyNumberFormat="1" applyFont="1" applyFill="1"/>
    <xf numFmtId="0" fontId="118" fillId="0" borderId="14" xfId="0" applyFont="1" applyBorder="1"/>
    <xf numFmtId="0" fontId="159" fillId="0" borderId="0" xfId="0" applyFont="1"/>
    <xf numFmtId="167" fontId="118" fillId="0" borderId="67" xfId="32" applyNumberFormat="1" applyFont="1" applyBorder="1"/>
    <xf numFmtId="44" fontId="118" fillId="0" borderId="0" xfId="0" applyNumberFormat="1" applyFont="1"/>
    <xf numFmtId="15" fontId="118" fillId="0" borderId="0" xfId="0" quotePrefix="1" applyNumberFormat="1" applyFont="1" applyFill="1"/>
    <xf numFmtId="167" fontId="118" fillId="0" borderId="12" xfId="32" applyNumberFormat="1" applyFont="1" applyBorder="1"/>
    <xf numFmtId="167" fontId="118" fillId="0" borderId="66" xfId="32" applyNumberFormat="1" applyFont="1" applyBorder="1"/>
    <xf numFmtId="0" fontId="118" fillId="0" borderId="0" xfId="0" applyFont="1" applyAlignment="1">
      <alignment horizontal="left" indent="1"/>
    </xf>
    <xf numFmtId="191" fontId="118" fillId="48" borderId="0" xfId="28" applyNumberFormat="1" applyFont="1" applyFill="1"/>
    <xf numFmtId="0" fontId="118" fillId="0" borderId="0" xfId="0" applyFont="1" applyAlignment="1">
      <alignment horizontal="left" vertical="top" wrapText="1"/>
    </xf>
    <xf numFmtId="0" fontId="173" fillId="0" borderId="0" xfId="0" applyFont="1" applyFill="1" applyAlignment="1">
      <alignment horizontal="center"/>
    </xf>
    <xf numFmtId="164" fontId="173" fillId="0" borderId="0" xfId="0" applyNumberFormat="1" applyFont="1" applyFill="1" applyBorder="1"/>
    <xf numFmtId="42" fontId="173" fillId="0" borderId="0" xfId="28" applyNumberFormat="1" applyFont="1" applyFill="1" applyBorder="1"/>
    <xf numFmtId="168" fontId="173" fillId="0" borderId="0" xfId="51" applyNumberFormat="1" applyFont="1" applyFill="1" applyProtection="1"/>
    <xf numFmtId="0" fontId="8" fillId="0" borderId="0" xfId="42658" applyFont="1" applyFill="1" applyAlignment="1" applyProtection="1">
      <alignment horizontal="left"/>
    </xf>
    <xf numFmtId="0" fontId="8" fillId="0" borderId="0" xfId="42658" applyFont="1" applyFill="1" applyProtection="1"/>
    <xf numFmtId="0" fontId="8" fillId="0" borderId="0" xfId="42658" applyFont="1" applyFill="1" applyAlignment="1" applyProtection="1">
      <alignment horizontal="center"/>
    </xf>
    <xf numFmtId="0" fontId="118" fillId="0" borderId="0" xfId="42608" applyFont="1" applyFill="1" applyProtection="1"/>
    <xf numFmtId="0" fontId="118" fillId="0" borderId="0" xfId="42608" applyFont="1" applyFill="1" applyAlignment="1" applyProtection="1">
      <alignment horizontal="center"/>
    </xf>
    <xf numFmtId="0" fontId="118" fillId="0" borderId="0" xfId="42608" applyFont="1" applyFill="1" applyAlignment="1" applyProtection="1">
      <alignment horizontal="left"/>
    </xf>
    <xf numFmtId="0" fontId="174" fillId="0" borderId="0" xfId="42608" applyFont="1" applyFill="1" applyBorder="1" applyProtection="1"/>
    <xf numFmtId="0" fontId="8" fillId="0" borderId="0" xfId="42608" applyFont="1" applyFill="1" applyProtection="1"/>
    <xf numFmtId="0" fontId="118" fillId="0" borderId="0" xfId="0" applyFont="1" applyFill="1" applyProtection="1"/>
    <xf numFmtId="0" fontId="182" fillId="0" borderId="0" xfId="42608" applyFont="1" applyFill="1" applyBorder="1" applyAlignment="1" applyProtection="1">
      <alignment horizontal="left"/>
    </xf>
    <xf numFmtId="0" fontId="182" fillId="0" borderId="0" xfId="42608" applyFont="1" applyFill="1" applyBorder="1" applyAlignment="1" applyProtection="1">
      <alignment horizontal="center" wrapText="1"/>
    </xf>
    <xf numFmtId="0" fontId="180" fillId="0" borderId="0" xfId="0" applyNumberFormat="1" applyFont="1" applyFill="1" applyBorder="1"/>
    <xf numFmtId="0" fontId="159" fillId="0" borderId="0" xfId="0" quotePrefix="1" applyFont="1" applyFill="1" applyAlignment="1">
      <alignment horizontal="left"/>
    </xf>
    <xf numFmtId="0" fontId="159" fillId="0" borderId="14" xfId="0" applyFont="1" applyFill="1" applyBorder="1" applyAlignment="1">
      <alignment horizontal="center" wrapText="1"/>
    </xf>
    <xf numFmtId="0" fontId="159" fillId="0" borderId="14" xfId="0" applyFont="1" applyFill="1" applyBorder="1" applyAlignment="1">
      <alignment horizontal="left" wrapText="1"/>
    </xf>
    <xf numFmtId="0" fontId="159" fillId="0" borderId="0" xfId="0" applyFont="1" applyFill="1" applyBorder="1" applyAlignment="1">
      <alignment horizontal="left" wrapText="1" indent="1"/>
    </xf>
    <xf numFmtId="0" fontId="159" fillId="0" borderId="0" xfId="0" applyFont="1" applyFill="1" applyBorder="1" applyAlignment="1">
      <alignment horizontal="center" wrapText="1"/>
    </xf>
    <xf numFmtId="0" fontId="159" fillId="0" borderId="0" xfId="0" applyFont="1" applyFill="1" applyBorder="1" applyAlignment="1">
      <alignment horizontal="left" wrapText="1"/>
    </xf>
    <xf numFmtId="0" fontId="184" fillId="0" borderId="0" xfId="0" applyNumberFormat="1" applyFont="1" applyFill="1" applyBorder="1"/>
    <xf numFmtId="0" fontId="118" fillId="0" borderId="0" xfId="0" applyFont="1" applyFill="1" applyAlignment="1">
      <alignment horizontal="center"/>
    </xf>
    <xf numFmtId="42" fontId="118" fillId="0" borderId="0" xfId="28" applyNumberFormat="1" applyFont="1" applyFill="1" applyBorder="1"/>
    <xf numFmtId="164" fontId="118" fillId="0" borderId="0" xfId="9449" applyNumberFormat="1" applyFont="1" applyFill="1" applyBorder="1" applyProtection="1">
      <protection locked="0"/>
    </xf>
    <xf numFmtId="164" fontId="118" fillId="0" borderId="0" xfId="9449" applyNumberFormat="1" applyFont="1" applyFill="1" applyProtection="1"/>
    <xf numFmtId="168" fontId="118" fillId="0" borderId="0" xfId="51" applyNumberFormat="1" applyFont="1" applyFill="1" applyProtection="1"/>
    <xf numFmtId="0" fontId="118" fillId="0" borderId="0" xfId="0" applyFont="1" applyFill="1" applyAlignment="1" applyProtection="1">
      <alignment horizontal="center"/>
    </xf>
    <xf numFmtId="164" fontId="159" fillId="0" borderId="0" xfId="0" applyNumberFormat="1" applyFont="1" applyFill="1" applyBorder="1"/>
    <xf numFmtId="42" fontId="159" fillId="0" borderId="11" xfId="28" applyNumberFormat="1" applyFont="1" applyFill="1" applyBorder="1"/>
    <xf numFmtId="164" fontId="118" fillId="0" borderId="0" xfId="28" applyNumberFormat="1" applyFont="1" applyFill="1" applyBorder="1" applyProtection="1">
      <protection locked="0"/>
    </xf>
    <xf numFmtId="164" fontId="118" fillId="0" borderId="0" xfId="28" applyNumberFormat="1" applyFont="1" applyFill="1" applyProtection="1"/>
    <xf numFmtId="42" fontId="159" fillId="0" borderId="12" xfId="0" applyNumberFormat="1" applyFont="1" applyFill="1" applyBorder="1"/>
    <xf numFmtId="164" fontId="118" fillId="0" borderId="0" xfId="0" applyNumberFormat="1" applyFont="1" applyFill="1" applyProtection="1"/>
    <xf numFmtId="0" fontId="118" fillId="0" borderId="0" xfId="0" applyFont="1" applyFill="1" applyAlignment="1">
      <alignment horizontal="right"/>
    </xf>
    <xf numFmtId="164" fontId="118" fillId="0" borderId="0" xfId="28" applyNumberFormat="1" applyFont="1" applyFill="1"/>
    <xf numFmtId="164" fontId="118" fillId="0" borderId="0" xfId="28" applyNumberFormat="1" applyFont="1" applyFill="1" applyBorder="1" applyProtection="1"/>
    <xf numFmtId="9" fontId="118" fillId="0" borderId="0" xfId="51" applyFont="1" applyFill="1" applyProtection="1"/>
    <xf numFmtId="164" fontId="118" fillId="0" borderId="0" xfId="28" applyNumberFormat="1" applyFont="1" applyFill="1" applyAlignment="1" applyProtection="1">
      <alignment horizontal="center"/>
    </xf>
    <xf numFmtId="164" fontId="118" fillId="0" borderId="0" xfId="28" applyNumberFormat="1" applyFont="1" applyFill="1" applyBorder="1"/>
    <xf numFmtId="164" fontId="118" fillId="48" borderId="0" xfId="0" applyNumberFormat="1" applyFont="1" applyFill="1" applyBorder="1"/>
    <xf numFmtId="42" fontId="118" fillId="48" borderId="0" xfId="28" applyNumberFormat="1" applyFont="1" applyFill="1" applyBorder="1"/>
    <xf numFmtId="164" fontId="118" fillId="48" borderId="0" xfId="28" applyNumberFormat="1" applyFont="1" applyFill="1" applyBorder="1"/>
    <xf numFmtId="164" fontId="0" fillId="0" borderId="0" xfId="9449" applyNumberFormat="1" applyFont="1" applyFill="1" applyBorder="1" applyProtection="1">
      <protection locked="0"/>
    </xf>
    <xf numFmtId="164" fontId="0" fillId="0" borderId="0" xfId="9449" applyNumberFormat="1" applyFont="1" applyFill="1" applyProtection="1"/>
    <xf numFmtId="164" fontId="173" fillId="0" borderId="0" xfId="0" applyNumberFormat="1" applyFont="1" applyFill="1" applyBorder="1" applyAlignment="1">
      <alignment horizontal="center"/>
    </xf>
    <xf numFmtId="0" fontId="118" fillId="0" borderId="0" xfId="0" applyFont="1" applyFill="1" applyAlignment="1"/>
    <xf numFmtId="0" fontId="159" fillId="0" borderId="0" xfId="0" applyFont="1" applyFill="1" applyAlignment="1"/>
    <xf numFmtId="167" fontId="118" fillId="0" borderId="12" xfId="32" applyNumberFormat="1" applyFont="1" applyFill="1" applyBorder="1"/>
    <xf numFmtId="167" fontId="118" fillId="0" borderId="11" xfId="32" applyNumberFormat="1" applyFont="1" applyFill="1" applyBorder="1"/>
    <xf numFmtId="0" fontId="8" fillId="0" borderId="0" xfId="42608" applyFont="1" applyFill="1" applyAlignment="1" applyProtection="1">
      <alignment horizontal="left"/>
    </xf>
    <xf numFmtId="0" fontId="160" fillId="0" borderId="0" xfId="0" applyFont="1" applyAlignment="1">
      <alignment vertical="top" wrapText="1"/>
    </xf>
    <xf numFmtId="0" fontId="187" fillId="26" borderId="0" xfId="0" applyNumberFormat="1" applyFont="1" applyFill="1" applyAlignment="1">
      <alignment horizontal="left"/>
    </xf>
    <xf numFmtId="0" fontId="8" fillId="26" borderId="0" xfId="0" applyNumberFormat="1" applyFont="1" applyFill="1" applyAlignment="1">
      <alignment horizontal="center"/>
    </xf>
    <xf numFmtId="0" fontId="8" fillId="26" borderId="0" xfId="0" applyFont="1" applyFill="1"/>
    <xf numFmtId="0" fontId="8" fillId="26" borderId="0" xfId="0" applyFont="1" applyFill="1" applyAlignment="1"/>
    <xf numFmtId="3" fontId="8" fillId="26" borderId="0" xfId="0" applyNumberFormat="1" applyFont="1" applyFill="1" applyAlignment="1">
      <alignment horizontal="center"/>
    </xf>
    <xf numFmtId="0" fontId="8" fillId="0" borderId="0" xfId="42658" applyNumberFormat="1" applyFont="1" applyFill="1" applyAlignment="1" applyProtection="1">
      <alignment horizontal="left"/>
    </xf>
    <xf numFmtId="0" fontId="118" fillId="0" borderId="0" xfId="42608" applyNumberFormat="1" applyFont="1" applyFill="1" applyAlignment="1" applyProtection="1">
      <alignment horizontal="left"/>
    </xf>
    <xf numFmtId="0" fontId="159" fillId="0" borderId="14" xfId="0" applyNumberFormat="1" applyFont="1" applyFill="1" applyBorder="1" applyAlignment="1">
      <alignment horizontal="center" wrapText="1"/>
    </xf>
    <xf numFmtId="0" fontId="159" fillId="0" borderId="0" xfId="0" applyNumberFormat="1" applyFont="1" applyFill="1" applyBorder="1" applyAlignment="1">
      <alignment horizontal="center" wrapText="1"/>
    </xf>
    <xf numFmtId="0" fontId="118" fillId="0" borderId="0" xfId="0" applyNumberFormat="1" applyFont="1" applyFill="1" applyBorder="1"/>
    <xf numFmtId="0" fontId="173" fillId="0" borderId="0" xfId="0" applyNumberFormat="1" applyFont="1" applyFill="1" applyBorder="1"/>
    <xf numFmtId="0" fontId="118" fillId="0" borderId="0" xfId="0" applyNumberFormat="1" applyFont="1" applyFill="1" applyProtection="1"/>
    <xf numFmtId="0" fontId="8" fillId="26" borderId="0" xfId="0" applyNumberFormat="1" applyFont="1" applyFill="1" applyAlignment="1"/>
    <xf numFmtId="0" fontId="118" fillId="0" borderId="0" xfId="28" applyNumberFormat="1" applyFont="1" applyFill="1" applyProtection="1"/>
    <xf numFmtId="0" fontId="11" fillId="107" borderId="15" xfId="0" applyFont="1" applyFill="1" applyBorder="1"/>
    <xf numFmtId="0" fontId="11" fillId="107" borderId="15" xfId="0" applyFont="1" applyFill="1" applyBorder="1" applyAlignment="1">
      <alignment horizontal="left"/>
    </xf>
    <xf numFmtId="0" fontId="11" fillId="107" borderId="52" xfId="0" applyFont="1" applyFill="1" applyBorder="1" applyAlignment="1">
      <alignment horizontal="left"/>
    </xf>
    <xf numFmtId="0" fontId="173" fillId="109" borderId="0" xfId="0" applyNumberFormat="1" applyFont="1" applyFill="1" applyBorder="1" applyAlignment="1">
      <alignment horizontal="center"/>
    </xf>
    <xf numFmtId="0" fontId="173" fillId="109" borderId="0" xfId="0" applyNumberFormat="1" applyFont="1" applyFill="1" applyBorder="1" applyAlignment="1">
      <alignment horizontal="left"/>
    </xf>
    <xf numFmtId="2" fontId="173" fillId="109" borderId="0" xfId="0" applyNumberFormat="1" applyFont="1" applyFill="1" applyBorder="1" applyAlignment="1">
      <alignment horizontal="center"/>
    </xf>
    <xf numFmtId="164" fontId="188" fillId="109" borderId="0" xfId="6933" applyNumberFormat="1" applyFont="1" applyFill="1" applyBorder="1" applyAlignment="1">
      <alignment horizontal="center"/>
    </xf>
    <xf numFmtId="164" fontId="173" fillId="109" borderId="0" xfId="6933" applyNumberFormat="1" applyFont="1" applyFill="1" applyBorder="1"/>
    <xf numFmtId="164" fontId="173" fillId="109" borderId="0" xfId="0" applyNumberFormat="1" applyFont="1" applyFill="1" applyBorder="1"/>
    <xf numFmtId="0" fontId="188" fillId="109" borderId="0" xfId="0" applyFont="1" applyFill="1" applyBorder="1" applyAlignment="1">
      <alignment horizontal="center"/>
    </xf>
    <xf numFmtId="0" fontId="173" fillId="109" borderId="0" xfId="0" applyFont="1" applyFill="1" applyBorder="1" applyAlignment="1">
      <alignment horizontal="center"/>
    </xf>
    <xf numFmtId="0" fontId="173" fillId="109" borderId="20" xfId="0" applyFont="1" applyFill="1" applyBorder="1" applyAlignment="1">
      <alignment horizontal="center"/>
    </xf>
    <xf numFmtId="0" fontId="173" fillId="0" borderId="0" xfId="0" applyFont="1"/>
    <xf numFmtId="0" fontId="188" fillId="109" borderId="0" xfId="0" applyNumberFormat="1" applyFont="1" applyFill="1" applyBorder="1" applyAlignment="1">
      <alignment horizontal="left"/>
    </xf>
    <xf numFmtId="1" fontId="173" fillId="109" borderId="0" xfId="0" applyNumberFormat="1" applyFont="1" applyFill="1" applyBorder="1" applyAlignment="1">
      <alignment horizontal="center"/>
    </xf>
    <xf numFmtId="37" fontId="173" fillId="109" borderId="0" xfId="0" applyNumberFormat="1" applyFont="1" applyFill="1" applyBorder="1"/>
    <xf numFmtId="0" fontId="173" fillId="109" borderId="0" xfId="0" applyNumberFormat="1" applyFont="1" applyFill="1" applyBorder="1" applyAlignment="1"/>
    <xf numFmtId="0" fontId="173" fillId="109" borderId="20" xfId="0" applyNumberFormat="1" applyFont="1" applyFill="1" applyBorder="1" applyAlignment="1"/>
    <xf numFmtId="0" fontId="189" fillId="109" borderId="0" xfId="0" applyNumberFormat="1" applyFont="1" applyFill="1" applyBorder="1" applyAlignment="1">
      <alignment horizontal="left"/>
    </xf>
    <xf numFmtId="164" fontId="188" fillId="109" borderId="14" xfId="6933" applyNumberFormat="1" applyFont="1" applyFill="1" applyBorder="1" applyAlignment="1">
      <alignment horizontal="center"/>
    </xf>
    <xf numFmtId="164" fontId="173" fillId="109" borderId="0" xfId="6933" applyNumberFormat="1" applyFont="1" applyFill="1" applyBorder="1" applyAlignment="1">
      <alignment horizontal="center"/>
    </xf>
    <xf numFmtId="167" fontId="173" fillId="48" borderId="0" xfId="41126" applyNumberFormat="1" applyFont="1" applyFill="1" applyBorder="1"/>
    <xf numFmtId="167" fontId="173" fillId="109" borderId="0" xfId="41126" applyNumberFormat="1" applyFont="1" applyFill="1" applyBorder="1" applyAlignment="1">
      <alignment horizontal="center"/>
    </xf>
    <xf numFmtId="10" fontId="173" fillId="48" borderId="0" xfId="23507" applyNumberFormat="1" applyFont="1" applyFill="1" applyBorder="1" applyAlignment="1">
      <alignment horizontal="center"/>
    </xf>
    <xf numFmtId="164" fontId="173" fillId="109" borderId="0" xfId="6933" quotePrefix="1" applyNumberFormat="1" applyFont="1" applyFill="1" applyBorder="1" applyAlignment="1">
      <alignment horizontal="center"/>
    </xf>
    <xf numFmtId="167" fontId="173" fillId="109" borderId="0" xfId="41126" applyNumberFormat="1" applyFont="1" applyFill="1" applyBorder="1"/>
    <xf numFmtId="0" fontId="42" fillId="109" borderId="0" xfId="6933" applyNumberFormat="1" applyFont="1" applyFill="1" applyBorder="1" applyAlignment="1"/>
    <xf numFmtId="0" fontId="42" fillId="109" borderId="20" xfId="6933" applyNumberFormat="1" applyFont="1" applyFill="1" applyBorder="1" applyAlignment="1"/>
    <xf numFmtId="164" fontId="173" fillId="48" borderId="0" xfId="28" applyNumberFormat="1" applyFont="1" applyFill="1" applyBorder="1"/>
    <xf numFmtId="0" fontId="42" fillId="109" borderId="0" xfId="41126" applyNumberFormat="1" applyFont="1" applyFill="1" applyBorder="1" applyAlignment="1"/>
    <xf numFmtId="0" fontId="42" fillId="109" borderId="20" xfId="41126" applyNumberFormat="1" applyFont="1" applyFill="1" applyBorder="1" applyAlignment="1"/>
    <xf numFmtId="167" fontId="173" fillId="109" borderId="12" xfId="41126" applyNumberFormat="1" applyFont="1" applyFill="1" applyBorder="1"/>
    <xf numFmtId="164" fontId="173" fillId="109" borderId="61" xfId="6933" applyNumberFormat="1" applyFont="1" applyFill="1" applyBorder="1"/>
    <xf numFmtId="0" fontId="173" fillId="109" borderId="61" xfId="0" applyFont="1" applyFill="1" applyBorder="1" applyAlignment="1">
      <alignment horizontal="center"/>
    </xf>
    <xf numFmtId="3" fontId="12" fillId="25" borderId="0" xfId="28" applyNumberFormat="1" applyFont="1" applyFill="1" applyAlignment="1"/>
    <xf numFmtId="3" fontId="12" fillId="0" borderId="11" xfId="28" applyNumberFormat="1" applyFont="1" applyFill="1" applyBorder="1" applyAlignment="1">
      <alignment horizontal="right"/>
    </xf>
    <xf numFmtId="3" fontId="12" fillId="25" borderId="14" xfId="28" applyNumberFormat="1" applyFont="1" applyFill="1" applyBorder="1" applyAlignment="1"/>
    <xf numFmtId="3" fontId="12" fillId="0" borderId="12" xfId="28" applyNumberFormat="1" applyFont="1" applyFill="1" applyBorder="1" applyAlignment="1">
      <alignment horizontal="right"/>
    </xf>
    <xf numFmtId="0" fontId="30" fillId="0" borderId="15" xfId="0" applyNumberFormat="1" applyFont="1" applyBorder="1" applyAlignment="1"/>
    <xf numFmtId="37" fontId="12" fillId="0" borderId="15" xfId="0" applyNumberFormat="1" applyFont="1" applyBorder="1" applyAlignment="1"/>
    <xf numFmtId="0" fontId="8" fillId="0" borderId="0" xfId="14983" applyFont="1" applyFill="1" applyAlignment="1">
      <alignment horizontal="left" indent="1"/>
    </xf>
    <xf numFmtId="0" fontId="9" fillId="0" borderId="0" xfId="14983" applyFont="1" applyFill="1"/>
    <xf numFmtId="0" fontId="9" fillId="0" borderId="0" xfId="14989" applyFont="1" applyFill="1" applyBorder="1"/>
    <xf numFmtId="0" fontId="8" fillId="0" borderId="29" xfId="14983" applyFont="1" applyFill="1" applyBorder="1" applyAlignment="1">
      <alignment horizontal="left" indent="1"/>
    </xf>
    <xf numFmtId="0" fontId="8" fillId="0" borderId="57" xfId="14983" applyFont="1" applyFill="1" applyBorder="1" applyAlignment="1">
      <alignment horizontal="left" indent="1"/>
    </xf>
    <xf numFmtId="0" fontId="9" fillId="0" borderId="57" xfId="14983" applyFont="1" applyFill="1" applyBorder="1" applyAlignment="1"/>
    <xf numFmtId="41" fontId="9" fillId="0" borderId="0" xfId="94" applyNumberFormat="1" applyFont="1" applyFill="1" applyBorder="1" applyAlignment="1">
      <alignment horizontal="center" wrapText="1"/>
    </xf>
    <xf numFmtId="0" fontId="175" fillId="0" borderId="0" xfId="42608" applyFont="1" applyFill="1" applyProtection="1"/>
    <xf numFmtId="0" fontId="175" fillId="0" borderId="0" xfId="42608" applyFont="1" applyFill="1" applyAlignment="1" applyProtection="1">
      <alignment horizontal="left"/>
    </xf>
    <xf numFmtId="0" fontId="175" fillId="0" borderId="0" xfId="42608" applyNumberFormat="1" applyFont="1" applyFill="1" applyAlignment="1" applyProtection="1">
      <alignment horizontal="left"/>
    </xf>
    <xf numFmtId="0" fontId="191" fillId="0" borderId="0" xfId="42608" applyFont="1" applyFill="1" applyBorder="1" applyProtection="1"/>
    <xf numFmtId="0" fontId="175" fillId="0" borderId="0" xfId="42608" applyFont="1" applyFill="1" applyAlignment="1" applyProtection="1">
      <alignment horizontal="center"/>
    </xf>
    <xf numFmtId="164" fontId="118" fillId="0" borderId="0" xfId="0" applyNumberFormat="1" applyFont="1" applyFill="1" applyBorder="1" applyAlignment="1">
      <alignment horizontal="right"/>
    </xf>
    <xf numFmtId="0" fontId="159" fillId="0" borderId="0" xfId="0" applyFont="1" applyFill="1" applyAlignment="1">
      <alignment horizontal="right"/>
    </xf>
    <xf numFmtId="0" fontId="186" fillId="0" borderId="0" xfId="0" applyFont="1" applyFill="1" applyProtection="1"/>
    <xf numFmtId="0" fontId="186" fillId="0" borderId="0" xfId="0" applyFont="1" applyFill="1" applyAlignment="1" applyProtection="1">
      <alignment horizontal="left"/>
    </xf>
    <xf numFmtId="0" fontId="186" fillId="0" borderId="0" xfId="0" applyNumberFormat="1" applyFont="1" applyFill="1" applyProtection="1"/>
    <xf numFmtId="0" fontId="186" fillId="0" borderId="0" xfId="0" applyFont="1" applyFill="1" applyAlignment="1" applyProtection="1">
      <alignment horizontal="center"/>
    </xf>
    <xf numFmtId="0" fontId="188" fillId="109" borderId="14" xfId="0" applyNumberFormat="1" applyFont="1" applyFill="1" applyBorder="1" applyAlignment="1">
      <alignment horizontal="center"/>
    </xf>
    <xf numFmtId="0" fontId="188" fillId="109" borderId="14" xfId="0" applyNumberFormat="1" applyFont="1" applyFill="1" applyBorder="1" applyAlignment="1">
      <alignment horizontal="left"/>
    </xf>
    <xf numFmtId="0" fontId="118" fillId="0" borderId="0" xfId="0" applyNumberFormat="1" applyFont="1" applyFill="1" applyBorder="1" applyAlignment="1">
      <alignment horizontal="center"/>
    </xf>
    <xf numFmtId="0" fontId="38" fillId="0" borderId="0" xfId="0" applyFont="1" applyFill="1" applyBorder="1" applyAlignment="1">
      <alignment horizontal="center" wrapText="1"/>
    </xf>
    <xf numFmtId="0" fontId="31" fillId="0" borderId="61" xfId="0" applyNumberFormat="1" applyFont="1" applyFill="1" applyBorder="1" applyAlignment="1">
      <alignment horizontal="center"/>
    </xf>
    <xf numFmtId="0" fontId="31" fillId="0" borderId="61" xfId="0" applyNumberFormat="1" applyFont="1" applyFill="1" applyBorder="1" applyAlignment="1">
      <alignment horizontal="left"/>
    </xf>
    <xf numFmtId="0" fontId="0" fillId="0" borderId="61" xfId="0" applyBorder="1"/>
    <xf numFmtId="164" fontId="39" fillId="0" borderId="61" xfId="28" applyNumberFormat="1" applyFont="1" applyBorder="1"/>
    <xf numFmtId="0" fontId="0" fillId="0" borderId="62" xfId="0" applyBorder="1"/>
    <xf numFmtId="0" fontId="44" fillId="107" borderId="15" xfId="0" applyFont="1" applyFill="1" applyBorder="1" applyAlignment="1">
      <alignment horizontal="center"/>
    </xf>
    <xf numFmtId="0" fontId="0" fillId="107" borderId="52" xfId="0" applyFill="1" applyBorder="1"/>
    <xf numFmtId="0" fontId="192" fillId="0" borderId="0" xfId="0" applyFont="1" applyAlignment="1">
      <alignment horizontal="center"/>
    </xf>
    <xf numFmtId="0" fontId="193" fillId="0" borderId="0" xfId="0" applyFont="1"/>
    <xf numFmtId="0" fontId="38" fillId="0" borderId="0" xfId="0" applyFont="1" applyAlignment="1">
      <alignment horizontal="center" wrapText="1"/>
    </xf>
    <xf numFmtId="0" fontId="44" fillId="0" borderId="0" xfId="0" applyFont="1" applyAlignment="1">
      <alignment wrapText="1"/>
    </xf>
    <xf numFmtId="0" fontId="48" fillId="0" borderId="17" xfId="0" applyFont="1" applyBorder="1" applyAlignment="1">
      <alignment horizontal="center"/>
    </xf>
    <xf numFmtId="0" fontId="44" fillId="0" borderId="20" xfId="0" applyFont="1" applyBorder="1" applyAlignment="1">
      <alignment horizontal="center" wrapText="1"/>
    </xf>
    <xf numFmtId="0" fontId="31" fillId="0" borderId="60" xfId="0" applyFont="1" applyBorder="1" applyAlignment="1">
      <alignment horizontal="center"/>
    </xf>
    <xf numFmtId="0" fontId="31" fillId="0" borderId="61" xfId="0" applyFont="1" applyBorder="1" applyAlignment="1">
      <alignment horizontal="center"/>
    </xf>
    <xf numFmtId="164" fontId="39" fillId="0" borderId="61" xfId="9572" applyNumberFormat="1" applyFont="1" applyBorder="1"/>
    <xf numFmtId="164" fontId="39" fillId="0" borderId="61" xfId="0" applyNumberFormat="1" applyFont="1" applyBorder="1"/>
    <xf numFmtId="0" fontId="39" fillId="0" borderId="62" xfId="0" applyFont="1" applyBorder="1"/>
    <xf numFmtId="0" fontId="51" fillId="48" borderId="0" xfId="65" applyFont="1" applyFill="1" applyAlignment="1">
      <alignment horizontal="right"/>
    </xf>
    <xf numFmtId="0" fontId="51" fillId="48" borderId="0" xfId="65" applyFont="1" applyFill="1" applyAlignment="1">
      <alignment horizontal="left"/>
    </xf>
    <xf numFmtId="0" fontId="51" fillId="48" borderId="0" xfId="65" applyFont="1" applyFill="1" applyAlignment="1">
      <alignment horizontal="center"/>
    </xf>
    <xf numFmtId="0" fontId="8" fillId="48" borderId="0" xfId="65" applyFill="1"/>
    <xf numFmtId="167" fontId="8" fillId="25" borderId="0" xfId="32" applyNumberFormat="1" applyFont="1" applyFill="1" applyAlignment="1">
      <alignment wrapText="1"/>
    </xf>
    <xf numFmtId="0" fontId="43" fillId="0" borderId="21" xfId="0" applyFont="1" applyBorder="1" applyAlignment="1">
      <alignment horizontal="center"/>
    </xf>
    <xf numFmtId="0" fontId="43" fillId="0" borderId="13" xfId="0" applyFont="1" applyBorder="1" applyAlignment="1">
      <alignment horizontal="center"/>
    </xf>
    <xf numFmtId="0" fontId="43" fillId="0" borderId="22" xfId="0" applyFont="1" applyBorder="1" applyAlignment="1">
      <alignment horizontal="center"/>
    </xf>
    <xf numFmtId="0" fontId="32" fillId="27" borderId="59" xfId="0" applyFont="1" applyFill="1" applyBorder="1"/>
    <xf numFmtId="0" fontId="194" fillId="107" borderId="59" xfId="0" applyFont="1" applyFill="1" applyBorder="1"/>
    <xf numFmtId="0" fontId="48" fillId="0" borderId="0" xfId="0" applyFont="1" applyBorder="1" applyAlignment="1">
      <alignment horizontal="center"/>
    </xf>
    <xf numFmtId="0" fontId="44" fillId="0" borderId="0" xfId="0" applyFont="1" applyBorder="1" applyAlignment="1">
      <alignment horizontal="center" wrapText="1"/>
    </xf>
    <xf numFmtId="164" fontId="39" fillId="0" borderId="0" xfId="9572" applyNumberFormat="1" applyFont="1" applyBorder="1"/>
    <xf numFmtId="0" fontId="195" fillId="0" borderId="0" xfId="0" applyFont="1" applyBorder="1"/>
    <xf numFmtId="164" fontId="39" fillId="0" borderId="14" xfId="9572" applyNumberFormat="1" applyFont="1" applyBorder="1"/>
    <xf numFmtId="0" fontId="155" fillId="107" borderId="59" xfId="0" applyFont="1" applyFill="1" applyBorder="1"/>
    <xf numFmtId="0" fontId="44" fillId="107" borderId="59" xfId="0" applyFont="1" applyFill="1" applyBorder="1" applyAlignment="1">
      <alignment wrapText="1"/>
    </xf>
    <xf numFmtId="14" fontId="38" fillId="107" borderId="59" xfId="0" applyNumberFormat="1" applyFont="1" applyFill="1" applyBorder="1" applyAlignment="1">
      <alignment horizontal="center" wrapText="1"/>
    </xf>
    <xf numFmtId="0" fontId="44" fillId="107" borderId="22" xfId="0" applyFont="1" applyFill="1" applyBorder="1" applyAlignment="1">
      <alignment wrapText="1"/>
    </xf>
    <xf numFmtId="0" fontId="31" fillId="0" borderId="61" xfId="0" applyFont="1" applyBorder="1" applyAlignment="1">
      <alignment horizontal="left"/>
    </xf>
    <xf numFmtId="10" fontId="0" fillId="0" borderId="61" xfId="51" applyNumberFormat="1" applyFont="1" applyBorder="1"/>
    <xf numFmtId="10" fontId="39" fillId="0" borderId="0" xfId="51" applyNumberFormat="1" applyFont="1" applyBorder="1"/>
    <xf numFmtId="9" fontId="39" fillId="0" borderId="0" xfId="51" applyFont="1"/>
    <xf numFmtId="164" fontId="51" fillId="0" borderId="0" xfId="28" applyNumberFormat="1" applyFont="1"/>
    <xf numFmtId="170" fontId="12" fillId="0" borderId="0" xfId="47" applyFont="1" applyProtection="1">
      <protection locked="0"/>
    </xf>
    <xf numFmtId="170" fontId="12" fillId="0" borderId="0" xfId="47" applyFont="1"/>
    <xf numFmtId="170" fontId="192" fillId="0" borderId="0" xfId="47" applyFont="1"/>
    <xf numFmtId="0" fontId="196" fillId="111" borderId="0" xfId="0" applyFont="1" applyFill="1"/>
    <xf numFmtId="0" fontId="173" fillId="109" borderId="0" xfId="0" applyFont="1" applyFill="1" applyAlignment="1">
      <alignment horizontal="center"/>
    </xf>
    <xf numFmtId="0" fontId="173" fillId="109" borderId="21" xfId="0" applyNumberFormat="1" applyFont="1" applyFill="1" applyBorder="1" applyAlignment="1">
      <alignment horizontal="left"/>
    </xf>
    <xf numFmtId="0" fontId="173" fillId="109" borderId="59" xfId="0" applyNumberFormat="1" applyFont="1" applyFill="1" applyBorder="1" applyAlignment="1">
      <alignment horizontal="center"/>
    </xf>
    <xf numFmtId="0" fontId="173" fillId="109" borderId="59" xfId="0" applyNumberFormat="1" applyFont="1" applyFill="1" applyBorder="1" applyAlignment="1">
      <alignment horizontal="left"/>
    </xf>
    <xf numFmtId="2" fontId="173" fillId="109" borderId="59" xfId="0" applyNumberFormat="1" applyFont="1" applyFill="1" applyBorder="1" applyAlignment="1">
      <alignment horizontal="center"/>
    </xf>
    <xf numFmtId="164" fontId="173" fillId="109" borderId="59" xfId="6933" applyNumberFormat="1" applyFont="1" applyFill="1" applyBorder="1"/>
    <xf numFmtId="0" fontId="173" fillId="109" borderId="59" xfId="0" applyFont="1" applyFill="1" applyBorder="1" applyAlignment="1">
      <alignment horizontal="center"/>
    </xf>
    <xf numFmtId="0" fontId="173" fillId="109" borderId="22" xfId="0" applyFont="1" applyFill="1" applyBorder="1" applyAlignment="1">
      <alignment horizontal="center"/>
    </xf>
    <xf numFmtId="0" fontId="173" fillId="109" borderId="17" xfId="0" applyNumberFormat="1" applyFont="1" applyFill="1" applyBorder="1" applyAlignment="1">
      <alignment horizontal="left"/>
    </xf>
    <xf numFmtId="0" fontId="173" fillId="109" borderId="0" xfId="0" applyFont="1" applyFill="1" applyBorder="1" applyAlignment="1">
      <alignment horizontal="left"/>
    </xf>
    <xf numFmtId="0" fontId="173" fillId="109" borderId="0" xfId="0" applyFont="1" applyFill="1" applyBorder="1" applyAlignment="1">
      <alignment horizontal="left" indent="1"/>
    </xf>
    <xf numFmtId="0" fontId="42" fillId="0" borderId="0" xfId="0" applyFont="1" applyBorder="1" applyAlignment="1">
      <alignment horizontal="left" indent="1"/>
    </xf>
    <xf numFmtId="0" fontId="188" fillId="109" borderId="0" xfId="0" applyFont="1" applyFill="1" applyBorder="1" applyAlignment="1">
      <alignment horizontal="left" vertical="top"/>
    </xf>
    <xf numFmtId="0" fontId="173" fillId="0" borderId="0" xfId="0" applyFont="1" applyBorder="1"/>
    <xf numFmtId="0" fontId="189" fillId="109" borderId="17" xfId="0" applyFont="1" applyFill="1" applyBorder="1" applyAlignment="1">
      <alignment horizontal="left"/>
    </xf>
    <xf numFmtId="0" fontId="42" fillId="109" borderId="14" xfId="0" applyFont="1" applyFill="1" applyBorder="1" applyAlignment="1">
      <alignment horizontal="left"/>
    </xf>
    <xf numFmtId="0" fontId="173" fillId="109" borderId="17" xfId="0" applyFont="1" applyFill="1" applyBorder="1" applyAlignment="1">
      <alignment horizontal="left" vertical="center"/>
    </xf>
    <xf numFmtId="0" fontId="189" fillId="109" borderId="0" xfId="0" applyFont="1" applyFill="1" applyBorder="1" applyAlignment="1">
      <alignment horizontal="left"/>
    </xf>
    <xf numFmtId="164" fontId="173" fillId="109" borderId="20" xfId="6933" applyNumberFormat="1" applyFont="1" applyFill="1" applyBorder="1"/>
    <xf numFmtId="0" fontId="173" fillId="109" borderId="60" xfId="0" applyFont="1" applyFill="1" applyBorder="1" applyAlignment="1">
      <alignment horizontal="left" vertical="center"/>
    </xf>
    <xf numFmtId="164" fontId="173" fillId="109" borderId="62" xfId="6933" applyNumberFormat="1" applyFont="1" applyFill="1" applyBorder="1"/>
    <xf numFmtId="164" fontId="188" fillId="109" borderId="0" xfId="6933" applyNumberFormat="1" applyFont="1" applyFill="1" applyAlignment="1">
      <alignment horizontal="center"/>
    </xf>
    <xf numFmtId="164" fontId="173" fillId="109" borderId="0" xfId="6933" applyNumberFormat="1" applyFont="1" applyFill="1"/>
    <xf numFmtId="164" fontId="173" fillId="109" borderId="0" xfId="0" applyNumberFormat="1" applyFont="1" applyFill="1"/>
    <xf numFmtId="0" fontId="188" fillId="109" borderId="0" xfId="0" applyFont="1" applyFill="1" applyAlignment="1">
      <alignment horizontal="center"/>
    </xf>
    <xf numFmtId="0" fontId="176" fillId="109" borderId="0" xfId="0" applyFont="1" applyFill="1" applyAlignment="1">
      <alignment horizontal="center"/>
    </xf>
    <xf numFmtId="0" fontId="173" fillId="109" borderId="0" xfId="0" applyFont="1" applyFill="1"/>
    <xf numFmtId="0" fontId="9" fillId="0" borderId="0" xfId="14983" applyFont="1" applyFill="1" applyAlignment="1">
      <alignment horizontal="center"/>
    </xf>
    <xf numFmtId="0" fontId="8" fillId="0" borderId="0" xfId="0" applyFont="1" applyAlignment="1">
      <alignment horizontal="left" vertical="top" wrapText="1"/>
    </xf>
    <xf numFmtId="0" fontId="118" fillId="0" borderId="14" xfId="0" applyFont="1" applyBorder="1" applyAlignment="1">
      <alignment horizontal="center" wrapText="1"/>
    </xf>
    <xf numFmtId="0" fontId="159" fillId="0" borderId="0" xfId="0" applyFont="1" applyBorder="1" applyAlignment="1">
      <alignment horizontal="left" vertical="center" indent="1"/>
    </xf>
    <xf numFmtId="0" fontId="190" fillId="0" borderId="0" xfId="0" applyFont="1" applyFill="1" applyAlignment="1">
      <alignment horizontal="left"/>
    </xf>
    <xf numFmtId="0" fontId="176" fillId="0" borderId="14" xfId="0" applyFont="1" applyFill="1" applyBorder="1" applyAlignment="1">
      <alignment horizontal="center" wrapText="1"/>
    </xf>
    <xf numFmtId="167" fontId="118" fillId="0" borderId="0" xfId="32" applyNumberFormat="1" applyFont="1" applyFill="1" applyBorder="1"/>
    <xf numFmtId="0" fontId="196" fillId="111" borderId="0" xfId="0" applyFont="1" applyFill="1" applyAlignment="1"/>
    <xf numFmtId="0" fontId="160" fillId="0" borderId="0" xfId="0" applyNumberFormat="1" applyFont="1" applyAlignment="1">
      <alignment vertical="top" wrapText="1"/>
    </xf>
    <xf numFmtId="0" fontId="8" fillId="0" borderId="0" xfId="42608" applyFont="1" applyFill="1" applyAlignment="1" applyProtection="1">
      <alignment horizontal="center" vertical="center"/>
    </xf>
    <xf numFmtId="164" fontId="118" fillId="0" borderId="0" xfId="42608" applyNumberFormat="1" applyFont="1" applyFill="1" applyProtection="1"/>
    <xf numFmtId="0" fontId="118" fillId="0" borderId="0" xfId="42608" applyFont="1" applyFill="1" applyAlignment="1" applyProtection="1">
      <alignment horizontal="center" vertical="center"/>
    </xf>
    <xf numFmtId="0" fontId="8" fillId="48" borderId="30" xfId="14983" applyFont="1" applyFill="1" applyBorder="1"/>
    <xf numFmtId="0" fontId="8" fillId="48" borderId="63" xfId="14983" applyFont="1" applyFill="1" applyBorder="1"/>
    <xf numFmtId="0" fontId="159" fillId="0" borderId="0" xfId="14983" applyFont="1" applyFill="1" applyBorder="1"/>
    <xf numFmtId="37" fontId="8" fillId="0" borderId="0" xfId="14983" applyNumberFormat="1" applyFont="1" applyBorder="1"/>
    <xf numFmtId="37" fontId="8" fillId="0" borderId="0" xfId="14983" applyNumberFormat="1" applyFont="1" applyFill="1" applyBorder="1"/>
    <xf numFmtId="37" fontId="8" fillId="0" borderId="0" xfId="14983" applyNumberFormat="1" applyFont="1" applyFill="1" applyBorder="1" applyAlignment="1">
      <alignment horizontal="center"/>
    </xf>
    <xf numFmtId="0" fontId="8" fillId="0" borderId="0" xfId="14984" applyFont="1" applyBorder="1" applyAlignment="1">
      <alignment horizontal="left"/>
    </xf>
    <xf numFmtId="37" fontId="8" fillId="0" borderId="0" xfId="14984" applyNumberFormat="1" applyFont="1" applyBorder="1"/>
    <xf numFmtId="37" fontId="8" fillId="0" borderId="0" xfId="14984" applyNumberFormat="1" applyFont="1" applyFill="1" applyBorder="1"/>
    <xf numFmtId="37" fontId="8" fillId="0" borderId="0" xfId="14984" applyNumberFormat="1" applyFont="1" applyFill="1" applyBorder="1" applyAlignment="1">
      <alignment horizontal="center"/>
    </xf>
    <xf numFmtId="0" fontId="8" fillId="0" borderId="0" xfId="14984" applyFont="1" applyFill="1" applyBorder="1" applyAlignment="1">
      <alignment horizontal="center"/>
    </xf>
    <xf numFmtId="0" fontId="9" fillId="0" borderId="0" xfId="14983" applyFont="1" applyFill="1" applyBorder="1"/>
    <xf numFmtId="41" fontId="8" fillId="0" borderId="0" xfId="14983" applyNumberFormat="1" applyFont="1" applyFill="1" applyBorder="1"/>
    <xf numFmtId="0" fontId="8" fillId="0" borderId="49" xfId="0" applyFont="1" applyFill="1" applyBorder="1" applyAlignment="1">
      <alignment horizontal="left"/>
    </xf>
    <xf numFmtId="0" fontId="8" fillId="0" borderId="0" xfId="0" applyFont="1" applyFill="1" applyAlignment="1"/>
    <xf numFmtId="0" fontId="8" fillId="0" borderId="49" xfId="0" applyFont="1" applyFill="1" applyBorder="1"/>
    <xf numFmtId="0" fontId="8" fillId="0" borderId="50" xfId="0" applyFont="1" applyFill="1" applyBorder="1" applyAlignment="1">
      <alignment horizontal="left"/>
    </xf>
    <xf numFmtId="3" fontId="12" fillId="0" borderId="0" xfId="28" applyNumberFormat="1" applyFont="1" applyFill="1" applyAlignment="1"/>
    <xf numFmtId="3" fontId="12" fillId="0" borderId="14" xfId="28" applyNumberFormat="1" applyFont="1" applyFill="1" applyBorder="1" applyAlignment="1"/>
    <xf numFmtId="10" fontId="12" fillId="0" borderId="14" xfId="51" applyNumberFormat="1" applyFont="1" applyFill="1" applyBorder="1" applyAlignment="1"/>
    <xf numFmtId="0" fontId="10" fillId="25" borderId="32" xfId="0" quotePrefix="1" applyFont="1" applyFill="1" applyBorder="1" applyAlignment="1">
      <alignment horizontal="center" wrapText="1"/>
    </xf>
    <xf numFmtId="164" fontId="51" fillId="48" borderId="0" xfId="28" applyNumberFormat="1" applyFont="1" applyFill="1" applyAlignment="1">
      <alignment horizontal="center"/>
    </xf>
    <xf numFmtId="164" fontId="51" fillId="48" borderId="0" xfId="65" applyNumberFormat="1" applyFont="1" applyFill="1"/>
    <xf numFmtId="164" fontId="51" fillId="48" borderId="14" xfId="28" applyNumberFormat="1" applyFont="1" applyFill="1" applyBorder="1" applyAlignment="1">
      <alignment horizontal="right"/>
    </xf>
    <xf numFmtId="0" fontId="197" fillId="0" borderId="0" xfId="0" applyFont="1" applyAlignment="1">
      <alignment vertical="center"/>
    </xf>
    <xf numFmtId="0" fontId="50" fillId="107" borderId="15" xfId="0" applyFont="1" applyFill="1" applyBorder="1"/>
    <xf numFmtId="0" fontId="50" fillId="107" borderId="52" xfId="0" applyFont="1" applyFill="1" applyBorder="1"/>
    <xf numFmtId="0" fontId="8" fillId="48" borderId="26" xfId="94" applyFill="1" applyBorder="1" applyAlignment="1">
      <alignment vertical="top" wrapText="1"/>
    </xf>
    <xf numFmtId="0" fontId="39" fillId="48" borderId="26" xfId="94" applyFont="1" applyFill="1" applyBorder="1" applyAlignment="1">
      <alignment vertical="top" wrapText="1"/>
    </xf>
    <xf numFmtId="0" fontId="39" fillId="48" borderId="26" xfId="94" applyFont="1" applyFill="1" applyBorder="1" applyAlignment="1">
      <alignment wrapText="1"/>
    </xf>
    <xf numFmtId="0" fontId="8" fillId="48" borderId="26" xfId="0" applyFont="1" applyFill="1" applyBorder="1" applyAlignment="1">
      <alignment horizontal="left" wrapText="1"/>
    </xf>
    <xf numFmtId="0" fontId="8" fillId="48" borderId="26" xfId="0" applyFont="1" applyFill="1" applyBorder="1" applyAlignment="1">
      <alignment horizontal="left" vertical="top" wrapText="1"/>
    </xf>
    <xf numFmtId="0" fontId="12" fillId="0" borderId="0" xfId="0" applyNumberFormat="1" applyFont="1" applyFill="1" applyAlignment="1">
      <alignment horizontal="left" vertical="top" wrapText="1"/>
    </xf>
    <xf numFmtId="0" fontId="12" fillId="0" borderId="0" xfId="0" applyNumberFormat="1" applyFont="1" applyFill="1" applyAlignment="1">
      <alignment horizontal="left" wrapText="1"/>
    </xf>
    <xf numFmtId="0" fontId="159" fillId="0" borderId="0" xfId="14983" applyFont="1" applyFill="1" applyBorder="1" applyAlignment="1">
      <alignment horizontal="left" vertical="top" wrapText="1"/>
    </xf>
    <xf numFmtId="0" fontId="159" fillId="0" borderId="0" xfId="14983" applyFont="1" applyBorder="1" applyAlignment="1">
      <alignment horizontal="left" vertical="top" wrapText="1"/>
    </xf>
    <xf numFmtId="0" fontId="9" fillId="0" borderId="0" xfId="14983" applyFont="1" applyAlignment="1">
      <alignment horizontal="center"/>
    </xf>
    <xf numFmtId="0" fontId="9" fillId="0" borderId="0" xfId="14984" applyFont="1" applyAlignment="1">
      <alignment horizontal="center"/>
    </xf>
    <xf numFmtId="0" fontId="9" fillId="0" borderId="0" xfId="14983" applyFont="1" applyFill="1" applyAlignment="1">
      <alignment horizontal="center"/>
    </xf>
    <xf numFmtId="0" fontId="8" fillId="0" borderId="0" xfId="14983" applyFont="1" applyFill="1" applyAlignment="1">
      <alignment horizontal="left" vertical="top" wrapText="1"/>
    </xf>
    <xf numFmtId="0" fontId="118" fillId="0" borderId="0" xfId="0" applyFont="1" applyBorder="1" applyAlignment="1">
      <alignment horizontal="center" vertical="center" wrapText="1"/>
    </xf>
    <xf numFmtId="0" fontId="118" fillId="0" borderId="14" xfId="0" applyFont="1" applyBorder="1" applyAlignment="1">
      <alignment horizontal="center" vertical="center" wrapText="1"/>
    </xf>
    <xf numFmtId="0" fontId="118" fillId="0" borderId="0" xfId="0" applyFont="1" applyBorder="1" applyAlignment="1">
      <alignment horizontal="center" wrapText="1"/>
    </xf>
    <xf numFmtId="0" fontId="118" fillId="0" borderId="14" xfId="0" applyFont="1" applyBorder="1" applyAlignment="1">
      <alignment horizontal="center" wrapText="1"/>
    </xf>
    <xf numFmtId="0" fontId="175" fillId="0" borderId="57" xfId="0" applyFont="1" applyFill="1" applyBorder="1" applyAlignment="1">
      <alignment horizontal="center"/>
    </xf>
    <xf numFmtId="0" fontId="175" fillId="0" borderId="66" xfId="0" applyFont="1" applyFill="1" applyBorder="1" applyAlignment="1">
      <alignment horizontal="center"/>
    </xf>
    <xf numFmtId="0" fontId="175" fillId="0" borderId="63" xfId="0" applyFont="1" applyFill="1" applyBorder="1" applyAlignment="1">
      <alignment horizontal="center"/>
    </xf>
    <xf numFmtId="0" fontId="159" fillId="0" borderId="0" xfId="0" applyFont="1" applyBorder="1" applyAlignment="1">
      <alignment horizontal="left" vertical="center" indent="1"/>
    </xf>
    <xf numFmtId="0" fontId="159" fillId="0" borderId="14" xfId="0" applyFont="1" applyBorder="1" applyAlignment="1">
      <alignment horizontal="left" vertical="center" indent="1"/>
    </xf>
    <xf numFmtId="0" fontId="159" fillId="0" borderId="0" xfId="0" applyFont="1" applyBorder="1" applyAlignment="1">
      <alignment horizontal="left" vertical="center" wrapText="1"/>
    </xf>
    <xf numFmtId="0" fontId="159" fillId="0" borderId="14" xfId="0" applyFont="1" applyBorder="1" applyAlignment="1">
      <alignment horizontal="left" vertical="center" wrapText="1"/>
    </xf>
    <xf numFmtId="0" fontId="190" fillId="0" borderId="0" xfId="0" applyFont="1" applyFill="1" applyAlignment="1">
      <alignment horizontal="center"/>
    </xf>
    <xf numFmtId="0" fontId="191" fillId="110" borderId="0" xfId="0" applyFont="1" applyFill="1" applyAlignment="1">
      <alignment horizontal="center"/>
    </xf>
    <xf numFmtId="0" fontId="159" fillId="0" borderId="0" xfId="0" applyFont="1" applyBorder="1" applyAlignment="1">
      <alignment horizontal="center" vertical="center"/>
    </xf>
    <xf numFmtId="0" fontId="159" fillId="0" borderId="14" xfId="0" applyFont="1" applyBorder="1" applyAlignment="1">
      <alignment horizontal="center" vertical="center"/>
    </xf>
    <xf numFmtId="0" fontId="159" fillId="0" borderId="0" xfId="0" applyFont="1" applyBorder="1" applyAlignment="1">
      <alignment horizontal="left" vertical="center"/>
    </xf>
    <xf numFmtId="0" fontId="159" fillId="0" borderId="14" xfId="0" applyFont="1" applyBorder="1" applyAlignment="1">
      <alignment horizontal="left" vertical="center"/>
    </xf>
    <xf numFmtId="0" fontId="118" fillId="0" borderId="0" xfId="0" applyFont="1" applyBorder="1" applyAlignment="1">
      <alignment horizontal="left" vertical="center" wrapText="1" indent="1"/>
    </xf>
    <xf numFmtId="0" fontId="118" fillId="0" borderId="14" xfId="0" applyFont="1" applyBorder="1" applyAlignment="1">
      <alignment horizontal="left" vertical="center" wrapText="1" indent="1"/>
    </xf>
    <xf numFmtId="0" fontId="8" fillId="0" borderId="0" xfId="0" applyFont="1" applyAlignment="1">
      <alignment horizontal="left" vertical="top" wrapText="1"/>
    </xf>
    <xf numFmtId="0" fontId="8" fillId="0" borderId="0" xfId="42608" applyFont="1" applyFill="1" applyAlignment="1" applyProtection="1">
      <alignment horizontal="left" vertical="top" wrapText="1"/>
    </xf>
    <xf numFmtId="0" fontId="118" fillId="0" borderId="0" xfId="42608" applyFont="1" applyFill="1" applyAlignment="1" applyProtection="1">
      <alignment horizontal="left" vertical="top" wrapText="1"/>
    </xf>
    <xf numFmtId="0" fontId="181" fillId="110" borderId="57" xfId="0" applyFont="1" applyFill="1" applyBorder="1" applyAlignment="1">
      <alignment horizontal="center"/>
    </xf>
    <xf numFmtId="0" fontId="181" fillId="110" borderId="66" xfId="0" applyFont="1" applyFill="1" applyBorder="1" applyAlignment="1">
      <alignment horizontal="center"/>
    </xf>
    <xf numFmtId="0" fontId="181" fillId="110" borderId="63" xfId="0" applyFont="1" applyFill="1" applyBorder="1" applyAlignment="1">
      <alignment horizontal="center"/>
    </xf>
    <xf numFmtId="0" fontId="190" fillId="0" borderId="57" xfId="0" applyFont="1" applyFill="1" applyBorder="1" applyAlignment="1">
      <alignment horizontal="center"/>
    </xf>
    <xf numFmtId="0" fontId="190" fillId="0" borderId="66" xfId="0" applyFont="1" applyFill="1" applyBorder="1" applyAlignment="1">
      <alignment horizontal="center"/>
    </xf>
    <xf numFmtId="0" fontId="190" fillId="0" borderId="63" xfId="0" applyFont="1" applyFill="1" applyBorder="1" applyAlignment="1">
      <alignment horizontal="center"/>
    </xf>
    <xf numFmtId="0" fontId="22" fillId="0" borderId="0" xfId="0" applyFont="1" applyAlignment="1">
      <alignment horizontal="center"/>
    </xf>
    <xf numFmtId="0" fontId="36" fillId="0" borderId="0" xfId="0" applyFont="1" applyAlignment="1">
      <alignment horizontal="center"/>
    </xf>
    <xf numFmtId="0" fontId="14" fillId="0" borderId="0" xfId="0" applyFont="1" applyAlignment="1">
      <alignment horizontal="center"/>
    </xf>
    <xf numFmtId="0" fontId="47" fillId="0" borderId="0" xfId="0" applyFont="1" applyFill="1" applyAlignment="1">
      <alignment horizontal="center"/>
    </xf>
    <xf numFmtId="0" fontId="173" fillId="109" borderId="0" xfId="0" applyNumberFormat="1" applyFont="1" applyFill="1" applyBorder="1" applyAlignment="1">
      <alignment horizontal="left" vertical="top" wrapText="1"/>
    </xf>
    <xf numFmtId="0" fontId="173" fillId="109" borderId="0" xfId="0" applyNumberFormat="1" applyFont="1" applyFill="1" applyBorder="1" applyAlignment="1">
      <alignment horizontal="left" vertical="center" wrapText="1"/>
    </xf>
    <xf numFmtId="0" fontId="42" fillId="109" borderId="0" xfId="0" applyNumberFormat="1" applyFont="1" applyFill="1" applyBorder="1" applyAlignment="1">
      <alignment horizontal="left" vertical="top" wrapText="1"/>
    </xf>
    <xf numFmtId="0" fontId="42" fillId="109" borderId="0" xfId="0" applyFont="1" applyFill="1" applyBorder="1" applyAlignment="1">
      <alignment horizontal="left" vertical="top" wrapText="1"/>
    </xf>
    <xf numFmtId="0" fontId="42" fillId="109" borderId="61" xfId="0" applyFont="1" applyFill="1" applyBorder="1" applyAlignment="1">
      <alignment horizontal="left" vertical="top" wrapText="1"/>
    </xf>
    <xf numFmtId="0" fontId="48" fillId="27" borderId="21" xfId="0" applyFont="1" applyFill="1" applyBorder="1" applyAlignment="1">
      <alignment horizontal="center"/>
    </xf>
    <xf numFmtId="0" fontId="48" fillId="27" borderId="13" xfId="0" applyFont="1" applyFill="1" applyBorder="1" applyAlignment="1">
      <alignment horizontal="center"/>
    </xf>
    <xf numFmtId="0" fontId="48" fillId="27" borderId="22" xfId="0" applyFont="1" applyFill="1" applyBorder="1" applyAlignment="1">
      <alignment horizontal="center"/>
    </xf>
    <xf numFmtId="0" fontId="48" fillId="27" borderId="17" xfId="0" applyFont="1" applyFill="1" applyBorder="1" applyAlignment="1">
      <alignment horizontal="center"/>
    </xf>
    <xf numFmtId="0" fontId="48" fillId="27" borderId="0" xfId="0" applyFont="1" applyFill="1" applyBorder="1" applyAlignment="1">
      <alignment horizontal="center"/>
    </xf>
    <xf numFmtId="0" fontId="48" fillId="27" borderId="20" xfId="0" applyFont="1" applyFill="1" applyBorder="1" applyAlignment="1">
      <alignment horizontal="center"/>
    </xf>
    <xf numFmtId="0" fontId="48" fillId="107" borderId="16" xfId="0" applyFont="1" applyFill="1" applyBorder="1" applyAlignment="1">
      <alignment horizontal="left"/>
    </xf>
    <xf numFmtId="0" fontId="48" fillId="107" borderId="15" xfId="0" applyFont="1" applyFill="1" applyBorder="1" applyAlignment="1">
      <alignment horizontal="left"/>
    </xf>
    <xf numFmtId="0" fontId="48" fillId="107" borderId="52" xfId="0" applyFont="1" applyFill="1" applyBorder="1" applyAlignment="1">
      <alignment horizontal="left"/>
    </xf>
    <xf numFmtId="0" fontId="48" fillId="107" borderId="21" xfId="0" applyFont="1" applyFill="1" applyBorder="1" applyAlignment="1">
      <alignment horizontal="left"/>
    </xf>
    <xf numFmtId="0" fontId="48" fillId="107" borderId="59" xfId="0" applyFont="1" applyFill="1" applyBorder="1" applyAlignment="1">
      <alignment horizontal="left"/>
    </xf>
    <xf numFmtId="0" fontId="32" fillId="27" borderId="21" xfId="0" applyFont="1" applyFill="1" applyBorder="1" applyAlignment="1">
      <alignment horizontal="center"/>
    </xf>
    <xf numFmtId="0" fontId="0" fillId="0" borderId="13" xfId="0" applyBorder="1" applyAlignment="1">
      <alignment horizontal="center"/>
    </xf>
    <xf numFmtId="0" fontId="32" fillId="27" borderId="13" xfId="0" applyFont="1" applyFill="1" applyBorder="1" applyAlignment="1">
      <alignment horizontal="center"/>
    </xf>
    <xf numFmtId="0" fontId="38" fillId="27" borderId="13" xfId="0" applyFont="1" applyFill="1" applyBorder="1" applyAlignment="1">
      <alignment horizontal="center" wrapText="1"/>
    </xf>
    <xf numFmtId="0" fontId="44" fillId="27" borderId="13" xfId="0" applyFont="1" applyFill="1" applyBorder="1" applyAlignment="1">
      <alignment horizontal="center" wrapText="1"/>
    </xf>
    <xf numFmtId="0" fontId="44" fillId="27" borderId="22" xfId="0" applyFont="1" applyFill="1" applyBorder="1" applyAlignment="1">
      <alignment horizontal="center" wrapText="1"/>
    </xf>
    <xf numFmtId="0" fontId="43" fillId="0" borderId="9" xfId="0" applyFont="1" applyFill="1" applyBorder="1" applyAlignment="1">
      <alignment horizontal="center" wrapText="1"/>
    </xf>
    <xf numFmtId="0" fontId="39" fillId="0" borderId="9" xfId="0" applyFont="1" applyFill="1" applyBorder="1" applyAlignment="1">
      <alignment horizontal="center" wrapText="1"/>
    </xf>
    <xf numFmtId="0" fontId="39" fillId="0" borderId="19" xfId="0" applyFont="1" applyFill="1" applyBorder="1" applyAlignment="1">
      <alignment horizontal="center" wrapText="1"/>
    </xf>
    <xf numFmtId="0" fontId="43" fillId="0" borderId="0" xfId="0" applyFont="1" applyFill="1" applyBorder="1" applyAlignment="1">
      <alignment horizontal="center" wrapText="1"/>
    </xf>
    <xf numFmtId="0" fontId="39" fillId="0" borderId="0" xfId="0" applyFont="1" applyFill="1" applyBorder="1" applyAlignment="1">
      <alignment horizontal="center" wrapText="1"/>
    </xf>
    <xf numFmtId="0" fontId="39" fillId="0" borderId="20" xfId="0" applyFont="1" applyFill="1" applyBorder="1" applyAlignment="1">
      <alignment horizontal="center" wrapText="1"/>
    </xf>
    <xf numFmtId="0" fontId="39" fillId="0" borderId="13" xfId="0" applyFont="1" applyBorder="1" applyAlignment="1">
      <alignment horizontal="center" wrapText="1"/>
    </xf>
    <xf numFmtId="0" fontId="39" fillId="0" borderId="22" xfId="0" applyFont="1" applyBorder="1" applyAlignment="1">
      <alignment horizontal="center" wrapText="1"/>
    </xf>
    <xf numFmtId="164" fontId="39" fillId="0" borderId="9" xfId="0" applyNumberFormat="1" applyFont="1" applyFill="1" applyBorder="1" applyAlignment="1">
      <alignment horizontal="center" wrapText="1"/>
    </xf>
    <xf numFmtId="164" fontId="39" fillId="0" borderId="9" xfId="28" applyNumberFormat="1" applyFont="1" applyFill="1" applyBorder="1" applyAlignment="1">
      <alignment horizontal="center" wrapText="1"/>
    </xf>
    <xf numFmtId="164" fontId="39" fillId="0" borderId="19" xfId="28" applyNumberFormat="1" applyFont="1" applyFill="1" applyBorder="1" applyAlignment="1">
      <alignment horizontal="center" wrapText="1"/>
    </xf>
    <xf numFmtId="0" fontId="39" fillId="0" borderId="9" xfId="0" applyFont="1" applyFill="1" applyBorder="1" applyAlignment="1">
      <alignment horizontal="left" wrapText="1"/>
    </xf>
    <xf numFmtId="0" fontId="39" fillId="0" borderId="19" xfId="0" applyFont="1" applyFill="1" applyBorder="1" applyAlignment="1">
      <alignment horizontal="left" wrapText="1"/>
    </xf>
    <xf numFmtId="0" fontId="38" fillId="0" borderId="0" xfId="0" applyFont="1" applyFill="1" applyBorder="1" applyAlignment="1">
      <alignment horizontal="center" wrapText="1"/>
    </xf>
    <xf numFmtId="3" fontId="39" fillId="0" borderId="0" xfId="0" applyNumberFormat="1" applyFont="1" applyBorder="1" applyAlignment="1">
      <alignment horizontal="left" wrapText="1"/>
    </xf>
    <xf numFmtId="0" fontId="0" fillId="0" borderId="0" xfId="0" applyBorder="1" applyAlignment="1">
      <alignment wrapText="1"/>
    </xf>
    <xf numFmtId="0" fontId="0" fillId="0" borderId="20" xfId="0" applyBorder="1" applyAlignment="1">
      <alignment wrapText="1"/>
    </xf>
    <xf numFmtId="0" fontId="39" fillId="0" borderId="0" xfId="0" applyFont="1" applyFill="1" applyBorder="1" applyAlignment="1">
      <alignment horizontal="left" wrapText="1"/>
    </xf>
    <xf numFmtId="0" fontId="39" fillId="0" borderId="20" xfId="0" applyFont="1" applyFill="1" applyBorder="1" applyAlignment="1">
      <alignment horizontal="left" wrapText="1"/>
    </xf>
    <xf numFmtId="0" fontId="43" fillId="0" borderId="20" xfId="0" applyFont="1" applyFill="1" applyBorder="1" applyAlignment="1">
      <alignment horizontal="center" wrapText="1"/>
    </xf>
    <xf numFmtId="3" fontId="39" fillId="0" borderId="20" xfId="0" applyNumberFormat="1" applyFont="1" applyBorder="1" applyAlignment="1">
      <alignment horizontal="left" wrapText="1"/>
    </xf>
    <xf numFmtId="2" fontId="45" fillId="0" borderId="0" xfId="0" applyNumberFormat="1" applyFont="1" applyFill="1" applyBorder="1" applyAlignment="1">
      <alignment horizontal="center"/>
    </xf>
    <xf numFmtId="2" fontId="8" fillId="0" borderId="0" xfId="0" applyNumberFormat="1" applyFont="1" applyFill="1" applyBorder="1" applyAlignment="1">
      <alignment horizontal="center"/>
    </xf>
    <xf numFmtId="0" fontId="8" fillId="0" borderId="0" xfId="0" applyFont="1" applyFill="1" applyBorder="1" applyAlignment="1">
      <alignment horizontal="center"/>
    </xf>
    <xf numFmtId="164" fontId="45" fillId="0" borderId="18" xfId="28" applyNumberFormat="1" applyFont="1" applyFill="1" applyBorder="1" applyAlignment="1">
      <alignment horizontal="center"/>
    </xf>
    <xf numFmtId="164" fontId="8" fillId="0" borderId="9" xfId="28" applyNumberFormat="1" applyFont="1" applyFill="1" applyBorder="1" applyAlignment="1">
      <alignment horizontal="center"/>
    </xf>
    <xf numFmtId="164" fontId="45" fillId="0" borderId="9" xfId="28" applyNumberFormat="1" applyFont="1" applyFill="1" applyBorder="1" applyAlignment="1">
      <alignment horizontal="center"/>
    </xf>
    <xf numFmtId="164" fontId="45" fillId="0" borderId="17" xfId="28" applyNumberFormat="1" applyFont="1" applyFill="1" applyBorder="1" applyAlignment="1">
      <alignment horizontal="center"/>
    </xf>
    <xf numFmtId="164" fontId="8" fillId="0" borderId="0" xfId="28" applyNumberFormat="1" applyFont="1" applyFill="1" applyBorder="1" applyAlignment="1">
      <alignment horizontal="center"/>
    </xf>
    <xf numFmtId="164" fontId="45" fillId="0" borderId="0" xfId="28" applyNumberFormat="1" applyFont="1" applyFill="1" applyBorder="1" applyAlignment="1">
      <alignment horizontal="center"/>
    </xf>
    <xf numFmtId="0" fontId="39" fillId="0" borderId="0" xfId="0" applyFont="1" applyAlignment="1">
      <alignment horizontal="center" wrapText="1"/>
    </xf>
    <xf numFmtId="0" fontId="39" fillId="0" borderId="20" xfId="0" applyFont="1" applyBorder="1" applyAlignment="1">
      <alignment horizontal="center" wrapText="1"/>
    </xf>
    <xf numFmtId="0" fontId="39" fillId="25" borderId="9" xfId="0" applyFont="1" applyFill="1" applyBorder="1" applyAlignment="1">
      <alignment horizontal="center" wrapText="1"/>
    </xf>
    <xf numFmtId="0" fontId="39" fillId="25" borderId="19" xfId="0" applyFont="1" applyFill="1" applyBorder="1" applyAlignment="1">
      <alignment horizontal="center" wrapText="1"/>
    </xf>
    <xf numFmtId="0" fontId="0" fillId="0" borderId="13" xfId="0" applyBorder="1" applyAlignment="1">
      <alignment wrapText="1"/>
    </xf>
    <xf numFmtId="0" fontId="0" fillId="0" borderId="22" xfId="0" applyBorder="1" applyAlignment="1">
      <alignment wrapText="1"/>
    </xf>
    <xf numFmtId="0" fontId="39" fillId="0" borderId="0" xfId="0" applyFont="1" applyBorder="1" applyAlignment="1">
      <alignment wrapText="1"/>
    </xf>
    <xf numFmtId="0" fontId="0" fillId="0" borderId="0" xfId="0" applyAlignment="1">
      <alignment wrapText="1"/>
    </xf>
    <xf numFmtId="0" fontId="48" fillId="27" borderId="16" xfId="0" applyFont="1" applyFill="1" applyBorder="1" applyAlignment="1">
      <alignment horizontal="left"/>
    </xf>
    <xf numFmtId="0" fontId="48" fillId="27" borderId="15" xfId="0" applyFont="1" applyFill="1" applyBorder="1" applyAlignment="1">
      <alignment horizontal="left"/>
    </xf>
    <xf numFmtId="0" fontId="48" fillId="27" borderId="52" xfId="0" applyFont="1" applyFill="1" applyBorder="1" applyAlignment="1">
      <alignment horizontal="left"/>
    </xf>
    <xf numFmtId="0" fontId="32" fillId="27" borderId="15" xfId="0" applyFont="1" applyFill="1" applyBorder="1" applyAlignment="1">
      <alignment horizontal="center"/>
    </xf>
    <xf numFmtId="0" fontId="0" fillId="0" borderId="15" xfId="0" applyBorder="1" applyAlignment="1">
      <alignment horizontal="center"/>
    </xf>
    <xf numFmtId="0" fontId="32" fillId="107" borderId="15" xfId="0" applyFont="1" applyFill="1" applyBorder="1" applyAlignment="1">
      <alignment horizontal="center"/>
    </xf>
    <xf numFmtId="0" fontId="0" fillId="107" borderId="15" xfId="0" applyFill="1" applyBorder="1" applyAlignment="1">
      <alignment horizontal="center"/>
    </xf>
    <xf numFmtId="0" fontId="38" fillId="27" borderId="0" xfId="0" applyFont="1" applyFill="1" applyBorder="1" applyAlignment="1">
      <alignment horizontal="center" wrapText="1"/>
    </xf>
    <xf numFmtId="2" fontId="45" fillId="0" borderId="17" xfId="0" applyNumberFormat="1" applyFont="1" applyFill="1" applyBorder="1" applyAlignment="1">
      <alignment horizontal="center"/>
    </xf>
    <xf numFmtId="0" fontId="30" fillId="0" borderId="0" xfId="0" applyFont="1" applyAlignment="1"/>
    <xf numFmtId="0" fontId="22" fillId="0" borderId="0" xfId="44" applyFont="1" applyAlignment="1">
      <alignment horizontal="center"/>
    </xf>
    <xf numFmtId="0" fontId="22" fillId="0" borderId="0" xfId="44" applyFont="1" applyAlignment="1"/>
    <xf numFmtId="0" fontId="59" fillId="0" borderId="0" xfId="44" applyFont="1" applyAlignment="1">
      <alignment horizontal="center"/>
    </xf>
    <xf numFmtId="0" fontId="65" fillId="0" borderId="0" xfId="44" applyFont="1" applyAlignment="1"/>
    <xf numFmtId="0" fontId="19" fillId="0" borderId="9" xfId="0" applyFont="1" applyFill="1" applyBorder="1" applyAlignment="1">
      <alignment wrapText="1"/>
    </xf>
    <xf numFmtId="0" fontId="0" fillId="0" borderId="9" xfId="0" applyBorder="1" applyAlignment="1">
      <alignment wrapText="1"/>
    </xf>
    <xf numFmtId="0" fontId="51" fillId="0" borderId="17" xfId="65" applyFont="1" applyBorder="1" applyAlignment="1">
      <alignment horizontal="left" wrapText="1"/>
    </xf>
    <xf numFmtId="0" fontId="51" fillId="0" borderId="20" xfId="65" applyFont="1" applyBorder="1" applyAlignment="1">
      <alignment horizontal="left" wrapText="1"/>
    </xf>
    <xf numFmtId="0" fontId="43" fillId="0" borderId="21" xfId="0" applyFont="1" applyBorder="1" applyAlignment="1">
      <alignment horizontal="center"/>
    </xf>
    <xf numFmtId="0" fontId="0" fillId="0" borderId="22" xfId="0" applyBorder="1" applyAlignment="1">
      <alignment horizontal="center"/>
    </xf>
    <xf numFmtId="0" fontId="43" fillId="0" borderId="13" xfId="0" applyFont="1" applyBorder="1" applyAlignment="1">
      <alignment horizontal="center"/>
    </xf>
    <xf numFmtId="0" fontId="43" fillId="0" borderId="22" xfId="0" applyFont="1" applyBorder="1" applyAlignment="1">
      <alignment horizontal="center"/>
    </xf>
    <xf numFmtId="0" fontId="0" fillId="0" borderId="0" xfId="0" applyAlignment="1">
      <alignment horizontal="center"/>
    </xf>
  </cellXfs>
  <cellStyles count="43503">
    <cellStyle name=" 1" xfId="175" xr:uid="{00000000-0005-0000-0000-000000000000}"/>
    <cellStyle name=" 1 2" xfId="176" xr:uid="{00000000-0005-0000-0000-000001000000}"/>
    <cellStyle name=" 1 2 2" xfId="32919" xr:uid="{00000000-0005-0000-0000-000002000000}"/>
    <cellStyle name=" 1 3" xfId="32920" xr:uid="{00000000-0005-0000-0000-000003000000}"/>
    <cellStyle name="_Interim Rule" xfId="177" xr:uid="{00000000-0005-0000-0000-000004000000}"/>
    <cellStyle name="_Interim Rule 10" xfId="178" xr:uid="{00000000-0005-0000-0000-000005000000}"/>
    <cellStyle name="_Interim Rule 10 10" xfId="179" xr:uid="{00000000-0005-0000-0000-000006000000}"/>
    <cellStyle name="_Interim Rule 10 11" xfId="180" xr:uid="{00000000-0005-0000-0000-000007000000}"/>
    <cellStyle name="_Interim Rule 10 12" xfId="181" xr:uid="{00000000-0005-0000-0000-000008000000}"/>
    <cellStyle name="_Interim Rule 10 13" xfId="182" xr:uid="{00000000-0005-0000-0000-000009000000}"/>
    <cellStyle name="_Interim Rule 10 14" xfId="183" xr:uid="{00000000-0005-0000-0000-00000A000000}"/>
    <cellStyle name="_Interim Rule 10 15" xfId="184" xr:uid="{00000000-0005-0000-0000-00000B000000}"/>
    <cellStyle name="_Interim Rule 10 16" xfId="185" xr:uid="{00000000-0005-0000-0000-00000C000000}"/>
    <cellStyle name="_Interim Rule 10 17" xfId="186" xr:uid="{00000000-0005-0000-0000-00000D000000}"/>
    <cellStyle name="_Interim Rule 10 18" xfId="187" xr:uid="{00000000-0005-0000-0000-00000E000000}"/>
    <cellStyle name="_Interim Rule 10 19" xfId="188" xr:uid="{00000000-0005-0000-0000-00000F000000}"/>
    <cellStyle name="_Interim Rule 10 2" xfId="189" xr:uid="{00000000-0005-0000-0000-000010000000}"/>
    <cellStyle name="_Interim Rule 10 20" xfId="190" xr:uid="{00000000-0005-0000-0000-000011000000}"/>
    <cellStyle name="_Interim Rule 10 21" xfId="191" xr:uid="{00000000-0005-0000-0000-000012000000}"/>
    <cellStyle name="_Interim Rule 10 22" xfId="192" xr:uid="{00000000-0005-0000-0000-000013000000}"/>
    <cellStyle name="_Interim Rule 10 23" xfId="193" xr:uid="{00000000-0005-0000-0000-000014000000}"/>
    <cellStyle name="_Interim Rule 10 3" xfId="194" xr:uid="{00000000-0005-0000-0000-000015000000}"/>
    <cellStyle name="_Interim Rule 10 4" xfId="195" xr:uid="{00000000-0005-0000-0000-000016000000}"/>
    <cellStyle name="_Interim Rule 10 5" xfId="196" xr:uid="{00000000-0005-0000-0000-000017000000}"/>
    <cellStyle name="_Interim Rule 10 6" xfId="197" xr:uid="{00000000-0005-0000-0000-000018000000}"/>
    <cellStyle name="_Interim Rule 10 7" xfId="198" xr:uid="{00000000-0005-0000-0000-000019000000}"/>
    <cellStyle name="_Interim Rule 10 8" xfId="199" xr:uid="{00000000-0005-0000-0000-00001A000000}"/>
    <cellStyle name="_Interim Rule 10 9" xfId="200" xr:uid="{00000000-0005-0000-0000-00001B000000}"/>
    <cellStyle name="_Interim Rule 11" xfId="201" xr:uid="{00000000-0005-0000-0000-00001C000000}"/>
    <cellStyle name="_Interim Rule 11 10" xfId="202" xr:uid="{00000000-0005-0000-0000-00001D000000}"/>
    <cellStyle name="_Interim Rule 11 11" xfId="203" xr:uid="{00000000-0005-0000-0000-00001E000000}"/>
    <cellStyle name="_Interim Rule 11 12" xfId="204" xr:uid="{00000000-0005-0000-0000-00001F000000}"/>
    <cellStyle name="_Interim Rule 11 13" xfId="205" xr:uid="{00000000-0005-0000-0000-000020000000}"/>
    <cellStyle name="_Interim Rule 11 14" xfId="206" xr:uid="{00000000-0005-0000-0000-000021000000}"/>
    <cellStyle name="_Interim Rule 11 15" xfId="207" xr:uid="{00000000-0005-0000-0000-000022000000}"/>
    <cellStyle name="_Interim Rule 11 16" xfId="208" xr:uid="{00000000-0005-0000-0000-000023000000}"/>
    <cellStyle name="_Interim Rule 11 17" xfId="209" xr:uid="{00000000-0005-0000-0000-000024000000}"/>
    <cellStyle name="_Interim Rule 11 18" xfId="210" xr:uid="{00000000-0005-0000-0000-000025000000}"/>
    <cellStyle name="_Interim Rule 11 19" xfId="211" xr:uid="{00000000-0005-0000-0000-000026000000}"/>
    <cellStyle name="_Interim Rule 11 2" xfId="212" xr:uid="{00000000-0005-0000-0000-000027000000}"/>
    <cellStyle name="_Interim Rule 11 20" xfId="213" xr:uid="{00000000-0005-0000-0000-000028000000}"/>
    <cellStyle name="_Interim Rule 11 21" xfId="214" xr:uid="{00000000-0005-0000-0000-000029000000}"/>
    <cellStyle name="_Interim Rule 11 22" xfId="215" xr:uid="{00000000-0005-0000-0000-00002A000000}"/>
    <cellStyle name="_Interim Rule 11 23" xfId="216" xr:uid="{00000000-0005-0000-0000-00002B000000}"/>
    <cellStyle name="_Interim Rule 11 3" xfId="217" xr:uid="{00000000-0005-0000-0000-00002C000000}"/>
    <cellStyle name="_Interim Rule 11 4" xfId="218" xr:uid="{00000000-0005-0000-0000-00002D000000}"/>
    <cellStyle name="_Interim Rule 11 5" xfId="219" xr:uid="{00000000-0005-0000-0000-00002E000000}"/>
    <cellStyle name="_Interim Rule 11 6" xfId="220" xr:uid="{00000000-0005-0000-0000-00002F000000}"/>
    <cellStyle name="_Interim Rule 11 7" xfId="221" xr:uid="{00000000-0005-0000-0000-000030000000}"/>
    <cellStyle name="_Interim Rule 11 8" xfId="222" xr:uid="{00000000-0005-0000-0000-000031000000}"/>
    <cellStyle name="_Interim Rule 11 9" xfId="223" xr:uid="{00000000-0005-0000-0000-000032000000}"/>
    <cellStyle name="_Interim Rule 12" xfId="224" xr:uid="{00000000-0005-0000-0000-000033000000}"/>
    <cellStyle name="_Interim Rule 12 2" xfId="225" xr:uid="{00000000-0005-0000-0000-000034000000}"/>
    <cellStyle name="_Interim Rule 12 3" xfId="226" xr:uid="{00000000-0005-0000-0000-000035000000}"/>
    <cellStyle name="_Interim Rule 12 4" xfId="227" xr:uid="{00000000-0005-0000-0000-000036000000}"/>
    <cellStyle name="_Interim Rule 12_12.31.09 TELP #27 TBBS" xfId="228" xr:uid="{00000000-0005-0000-0000-000037000000}"/>
    <cellStyle name="_Interim Rule 12_2009 Workpapers - #27-TELP" xfId="229" xr:uid="{00000000-0005-0000-0000-000038000000}"/>
    <cellStyle name="_Interim Rule 12_2009 Workpapers - #27-TELP 2" xfId="230" xr:uid="{00000000-0005-0000-0000-000039000000}"/>
    <cellStyle name="_Interim Rule 12_2009 Workpapers - #27-TELP_1" xfId="231" xr:uid="{00000000-0005-0000-0000-00003A000000}"/>
    <cellStyle name="_Interim Rule 12_2009 Workpapers - #27-TELP_1 2" xfId="232" xr:uid="{00000000-0005-0000-0000-00003B000000}"/>
    <cellStyle name="_Interim Rule 12_Deprec Template" xfId="233" xr:uid="{00000000-0005-0000-0000-00003C000000}"/>
    <cellStyle name="_Interim Rule 12_PES Prov to Ret 2009 true up" xfId="234" xr:uid="{00000000-0005-0000-0000-00003D000000}"/>
    <cellStyle name="_Interim Rule 12_Return 2009 - #26-AJTS" xfId="235" xr:uid="{00000000-0005-0000-0000-00003E000000}"/>
    <cellStyle name="_Interim Rule 13" xfId="236" xr:uid="{00000000-0005-0000-0000-00003F000000}"/>
    <cellStyle name="_Interim Rule 14" xfId="237" xr:uid="{00000000-0005-0000-0000-000040000000}"/>
    <cellStyle name="_Interim Rule 15" xfId="238" xr:uid="{00000000-0005-0000-0000-000041000000}"/>
    <cellStyle name="_Interim Rule 16" xfId="239" xr:uid="{00000000-0005-0000-0000-000042000000}"/>
    <cellStyle name="_Interim Rule 2" xfId="240" xr:uid="{00000000-0005-0000-0000-000043000000}"/>
    <cellStyle name="_Interim Rule 2 10" xfId="241" xr:uid="{00000000-0005-0000-0000-000044000000}"/>
    <cellStyle name="_Interim Rule 2 11" xfId="242" xr:uid="{00000000-0005-0000-0000-000045000000}"/>
    <cellStyle name="_Interim Rule 2 12" xfId="243" xr:uid="{00000000-0005-0000-0000-000046000000}"/>
    <cellStyle name="_Interim Rule 2 13" xfId="244" xr:uid="{00000000-0005-0000-0000-000047000000}"/>
    <cellStyle name="_Interim Rule 2 14" xfId="245" xr:uid="{00000000-0005-0000-0000-000048000000}"/>
    <cellStyle name="_Interim Rule 2 15" xfId="246" xr:uid="{00000000-0005-0000-0000-000049000000}"/>
    <cellStyle name="_Interim Rule 2 16" xfId="247" xr:uid="{00000000-0005-0000-0000-00004A000000}"/>
    <cellStyle name="_Interim Rule 2 17" xfId="248" xr:uid="{00000000-0005-0000-0000-00004B000000}"/>
    <cellStyle name="_Interim Rule 2 18" xfId="249" xr:uid="{00000000-0005-0000-0000-00004C000000}"/>
    <cellStyle name="_Interim Rule 2 19" xfId="250" xr:uid="{00000000-0005-0000-0000-00004D000000}"/>
    <cellStyle name="_Interim Rule 2 2" xfId="251" xr:uid="{00000000-0005-0000-0000-00004E000000}"/>
    <cellStyle name="_Interim Rule 2 2 10" xfId="252" xr:uid="{00000000-0005-0000-0000-00004F000000}"/>
    <cellStyle name="_Interim Rule 2 2 11" xfId="253" xr:uid="{00000000-0005-0000-0000-000050000000}"/>
    <cellStyle name="_Interim Rule 2 2 12" xfId="254" xr:uid="{00000000-0005-0000-0000-000051000000}"/>
    <cellStyle name="_Interim Rule 2 2 13" xfId="255" xr:uid="{00000000-0005-0000-0000-000052000000}"/>
    <cellStyle name="_Interim Rule 2 2 14" xfId="256" xr:uid="{00000000-0005-0000-0000-000053000000}"/>
    <cellStyle name="_Interim Rule 2 2 15" xfId="257" xr:uid="{00000000-0005-0000-0000-000054000000}"/>
    <cellStyle name="_Interim Rule 2 2 16" xfId="258" xr:uid="{00000000-0005-0000-0000-000055000000}"/>
    <cellStyle name="_Interim Rule 2 2 17" xfId="259" xr:uid="{00000000-0005-0000-0000-000056000000}"/>
    <cellStyle name="_Interim Rule 2 2 18" xfId="260" xr:uid="{00000000-0005-0000-0000-000057000000}"/>
    <cellStyle name="_Interim Rule 2 2 19" xfId="261" xr:uid="{00000000-0005-0000-0000-000058000000}"/>
    <cellStyle name="_Interim Rule 2 2 2" xfId="262" xr:uid="{00000000-0005-0000-0000-000059000000}"/>
    <cellStyle name="_Interim Rule 2 2 20" xfId="263" xr:uid="{00000000-0005-0000-0000-00005A000000}"/>
    <cellStyle name="_Interim Rule 2 2 21" xfId="264" xr:uid="{00000000-0005-0000-0000-00005B000000}"/>
    <cellStyle name="_Interim Rule 2 2 22" xfId="265" xr:uid="{00000000-0005-0000-0000-00005C000000}"/>
    <cellStyle name="_Interim Rule 2 2 23" xfId="266" xr:uid="{00000000-0005-0000-0000-00005D000000}"/>
    <cellStyle name="_Interim Rule 2 2 3" xfId="267" xr:uid="{00000000-0005-0000-0000-00005E000000}"/>
    <cellStyle name="_Interim Rule 2 2 4" xfId="268" xr:uid="{00000000-0005-0000-0000-00005F000000}"/>
    <cellStyle name="_Interim Rule 2 2 5" xfId="269" xr:uid="{00000000-0005-0000-0000-000060000000}"/>
    <cellStyle name="_Interim Rule 2 2 6" xfId="270" xr:uid="{00000000-0005-0000-0000-000061000000}"/>
    <cellStyle name="_Interim Rule 2 2 7" xfId="271" xr:uid="{00000000-0005-0000-0000-000062000000}"/>
    <cellStyle name="_Interim Rule 2 2 8" xfId="272" xr:uid="{00000000-0005-0000-0000-000063000000}"/>
    <cellStyle name="_Interim Rule 2 2 9" xfId="273" xr:uid="{00000000-0005-0000-0000-000064000000}"/>
    <cellStyle name="_Interim Rule 2 20" xfId="274" xr:uid="{00000000-0005-0000-0000-000065000000}"/>
    <cellStyle name="_Interim Rule 2 21" xfId="275" xr:uid="{00000000-0005-0000-0000-000066000000}"/>
    <cellStyle name="_Interim Rule 2 22" xfId="276" xr:uid="{00000000-0005-0000-0000-000067000000}"/>
    <cellStyle name="_Interim Rule 2 23" xfId="277" xr:uid="{00000000-0005-0000-0000-000068000000}"/>
    <cellStyle name="_Interim Rule 2 24" xfId="278" xr:uid="{00000000-0005-0000-0000-000069000000}"/>
    <cellStyle name="_Interim Rule 2 25" xfId="279" xr:uid="{00000000-0005-0000-0000-00006A000000}"/>
    <cellStyle name="_Interim Rule 2 26" xfId="280" xr:uid="{00000000-0005-0000-0000-00006B000000}"/>
    <cellStyle name="_Interim Rule 2 27" xfId="281" xr:uid="{00000000-0005-0000-0000-00006C000000}"/>
    <cellStyle name="_Interim Rule 2 3" xfId="282" xr:uid="{00000000-0005-0000-0000-00006D000000}"/>
    <cellStyle name="_Interim Rule 2 3 10" xfId="283" xr:uid="{00000000-0005-0000-0000-00006E000000}"/>
    <cellStyle name="_Interim Rule 2 3 11" xfId="284" xr:uid="{00000000-0005-0000-0000-00006F000000}"/>
    <cellStyle name="_Interim Rule 2 3 12" xfId="285" xr:uid="{00000000-0005-0000-0000-000070000000}"/>
    <cellStyle name="_Interim Rule 2 3 13" xfId="286" xr:uid="{00000000-0005-0000-0000-000071000000}"/>
    <cellStyle name="_Interim Rule 2 3 14" xfId="287" xr:uid="{00000000-0005-0000-0000-000072000000}"/>
    <cellStyle name="_Interim Rule 2 3 15" xfId="288" xr:uid="{00000000-0005-0000-0000-000073000000}"/>
    <cellStyle name="_Interim Rule 2 3 16" xfId="289" xr:uid="{00000000-0005-0000-0000-000074000000}"/>
    <cellStyle name="_Interim Rule 2 3 17" xfId="290" xr:uid="{00000000-0005-0000-0000-000075000000}"/>
    <cellStyle name="_Interim Rule 2 3 18" xfId="291" xr:uid="{00000000-0005-0000-0000-000076000000}"/>
    <cellStyle name="_Interim Rule 2 3 19" xfId="292" xr:uid="{00000000-0005-0000-0000-000077000000}"/>
    <cellStyle name="_Interim Rule 2 3 2" xfId="293" xr:uid="{00000000-0005-0000-0000-000078000000}"/>
    <cellStyle name="_Interim Rule 2 3 20" xfId="294" xr:uid="{00000000-0005-0000-0000-000079000000}"/>
    <cellStyle name="_Interim Rule 2 3 21" xfId="295" xr:uid="{00000000-0005-0000-0000-00007A000000}"/>
    <cellStyle name="_Interim Rule 2 3 22" xfId="296" xr:uid="{00000000-0005-0000-0000-00007B000000}"/>
    <cellStyle name="_Interim Rule 2 3 23" xfId="297" xr:uid="{00000000-0005-0000-0000-00007C000000}"/>
    <cellStyle name="_Interim Rule 2 3 3" xfId="298" xr:uid="{00000000-0005-0000-0000-00007D000000}"/>
    <cellStyle name="_Interim Rule 2 3 4" xfId="299" xr:uid="{00000000-0005-0000-0000-00007E000000}"/>
    <cellStyle name="_Interim Rule 2 3 5" xfId="300" xr:uid="{00000000-0005-0000-0000-00007F000000}"/>
    <cellStyle name="_Interim Rule 2 3 6" xfId="301" xr:uid="{00000000-0005-0000-0000-000080000000}"/>
    <cellStyle name="_Interim Rule 2 3 7" xfId="302" xr:uid="{00000000-0005-0000-0000-000081000000}"/>
    <cellStyle name="_Interim Rule 2 3 8" xfId="303" xr:uid="{00000000-0005-0000-0000-000082000000}"/>
    <cellStyle name="_Interim Rule 2 3 9" xfId="304" xr:uid="{00000000-0005-0000-0000-000083000000}"/>
    <cellStyle name="_Interim Rule 2 4" xfId="305" xr:uid="{00000000-0005-0000-0000-000084000000}"/>
    <cellStyle name="_Interim Rule 2 4 10" xfId="306" xr:uid="{00000000-0005-0000-0000-000085000000}"/>
    <cellStyle name="_Interim Rule 2 4 11" xfId="307" xr:uid="{00000000-0005-0000-0000-000086000000}"/>
    <cellStyle name="_Interim Rule 2 4 12" xfId="308" xr:uid="{00000000-0005-0000-0000-000087000000}"/>
    <cellStyle name="_Interim Rule 2 4 13" xfId="309" xr:uid="{00000000-0005-0000-0000-000088000000}"/>
    <cellStyle name="_Interim Rule 2 4 14" xfId="310" xr:uid="{00000000-0005-0000-0000-000089000000}"/>
    <cellStyle name="_Interim Rule 2 4 15" xfId="311" xr:uid="{00000000-0005-0000-0000-00008A000000}"/>
    <cellStyle name="_Interim Rule 2 4 16" xfId="312" xr:uid="{00000000-0005-0000-0000-00008B000000}"/>
    <cellStyle name="_Interim Rule 2 4 17" xfId="313" xr:uid="{00000000-0005-0000-0000-00008C000000}"/>
    <cellStyle name="_Interim Rule 2 4 18" xfId="314" xr:uid="{00000000-0005-0000-0000-00008D000000}"/>
    <cellStyle name="_Interim Rule 2 4 19" xfId="315" xr:uid="{00000000-0005-0000-0000-00008E000000}"/>
    <cellStyle name="_Interim Rule 2 4 2" xfId="316" xr:uid="{00000000-0005-0000-0000-00008F000000}"/>
    <cellStyle name="_Interim Rule 2 4 20" xfId="317" xr:uid="{00000000-0005-0000-0000-000090000000}"/>
    <cellStyle name="_Interim Rule 2 4 21" xfId="318" xr:uid="{00000000-0005-0000-0000-000091000000}"/>
    <cellStyle name="_Interim Rule 2 4 22" xfId="319" xr:uid="{00000000-0005-0000-0000-000092000000}"/>
    <cellStyle name="_Interim Rule 2 4 23" xfId="320" xr:uid="{00000000-0005-0000-0000-000093000000}"/>
    <cellStyle name="_Interim Rule 2 4 3" xfId="321" xr:uid="{00000000-0005-0000-0000-000094000000}"/>
    <cellStyle name="_Interim Rule 2 4 4" xfId="322" xr:uid="{00000000-0005-0000-0000-000095000000}"/>
    <cellStyle name="_Interim Rule 2 4 5" xfId="323" xr:uid="{00000000-0005-0000-0000-000096000000}"/>
    <cellStyle name="_Interim Rule 2 4 6" xfId="324" xr:uid="{00000000-0005-0000-0000-000097000000}"/>
    <cellStyle name="_Interim Rule 2 4 7" xfId="325" xr:uid="{00000000-0005-0000-0000-000098000000}"/>
    <cellStyle name="_Interim Rule 2 4 8" xfId="326" xr:uid="{00000000-0005-0000-0000-000099000000}"/>
    <cellStyle name="_Interim Rule 2 4 9" xfId="327" xr:uid="{00000000-0005-0000-0000-00009A000000}"/>
    <cellStyle name="_Interim Rule 2 5" xfId="328" xr:uid="{00000000-0005-0000-0000-00009B000000}"/>
    <cellStyle name="_Interim Rule 2 5 10" xfId="329" xr:uid="{00000000-0005-0000-0000-00009C000000}"/>
    <cellStyle name="_Interim Rule 2 5 11" xfId="330" xr:uid="{00000000-0005-0000-0000-00009D000000}"/>
    <cellStyle name="_Interim Rule 2 5 12" xfId="331" xr:uid="{00000000-0005-0000-0000-00009E000000}"/>
    <cellStyle name="_Interim Rule 2 5 13" xfId="332" xr:uid="{00000000-0005-0000-0000-00009F000000}"/>
    <cellStyle name="_Interim Rule 2 5 14" xfId="333" xr:uid="{00000000-0005-0000-0000-0000A0000000}"/>
    <cellStyle name="_Interim Rule 2 5 15" xfId="334" xr:uid="{00000000-0005-0000-0000-0000A1000000}"/>
    <cellStyle name="_Interim Rule 2 5 16" xfId="335" xr:uid="{00000000-0005-0000-0000-0000A2000000}"/>
    <cellStyle name="_Interim Rule 2 5 17" xfId="336" xr:uid="{00000000-0005-0000-0000-0000A3000000}"/>
    <cellStyle name="_Interim Rule 2 5 18" xfId="337" xr:uid="{00000000-0005-0000-0000-0000A4000000}"/>
    <cellStyle name="_Interim Rule 2 5 19" xfId="338" xr:uid="{00000000-0005-0000-0000-0000A5000000}"/>
    <cellStyle name="_Interim Rule 2 5 2" xfId="339" xr:uid="{00000000-0005-0000-0000-0000A6000000}"/>
    <cellStyle name="_Interim Rule 2 5 20" xfId="340" xr:uid="{00000000-0005-0000-0000-0000A7000000}"/>
    <cellStyle name="_Interim Rule 2 5 21" xfId="341" xr:uid="{00000000-0005-0000-0000-0000A8000000}"/>
    <cellStyle name="_Interim Rule 2 5 22" xfId="342" xr:uid="{00000000-0005-0000-0000-0000A9000000}"/>
    <cellStyle name="_Interim Rule 2 5 23" xfId="343" xr:uid="{00000000-0005-0000-0000-0000AA000000}"/>
    <cellStyle name="_Interim Rule 2 5 3" xfId="344" xr:uid="{00000000-0005-0000-0000-0000AB000000}"/>
    <cellStyle name="_Interim Rule 2 5 4" xfId="345" xr:uid="{00000000-0005-0000-0000-0000AC000000}"/>
    <cellStyle name="_Interim Rule 2 5 5" xfId="346" xr:uid="{00000000-0005-0000-0000-0000AD000000}"/>
    <cellStyle name="_Interim Rule 2 5 6" xfId="347" xr:uid="{00000000-0005-0000-0000-0000AE000000}"/>
    <cellStyle name="_Interim Rule 2 5 7" xfId="348" xr:uid="{00000000-0005-0000-0000-0000AF000000}"/>
    <cellStyle name="_Interim Rule 2 5 8" xfId="349" xr:uid="{00000000-0005-0000-0000-0000B0000000}"/>
    <cellStyle name="_Interim Rule 2 5 9" xfId="350" xr:uid="{00000000-0005-0000-0000-0000B1000000}"/>
    <cellStyle name="_Interim Rule 2 6" xfId="351" xr:uid="{00000000-0005-0000-0000-0000B2000000}"/>
    <cellStyle name="_Interim Rule 2 7" xfId="352" xr:uid="{00000000-0005-0000-0000-0000B3000000}"/>
    <cellStyle name="_Interim Rule 2 8" xfId="353" xr:uid="{00000000-0005-0000-0000-0000B4000000}"/>
    <cellStyle name="_Interim Rule 2 9" xfId="354" xr:uid="{00000000-0005-0000-0000-0000B5000000}"/>
    <cellStyle name="_Interim Rule 3" xfId="355" xr:uid="{00000000-0005-0000-0000-0000B6000000}"/>
    <cellStyle name="_Interim Rule 3 10" xfId="356" xr:uid="{00000000-0005-0000-0000-0000B7000000}"/>
    <cellStyle name="_Interim Rule 3 11" xfId="357" xr:uid="{00000000-0005-0000-0000-0000B8000000}"/>
    <cellStyle name="_Interim Rule 3 12" xfId="358" xr:uid="{00000000-0005-0000-0000-0000B9000000}"/>
    <cellStyle name="_Interim Rule 3 13" xfId="359" xr:uid="{00000000-0005-0000-0000-0000BA000000}"/>
    <cellStyle name="_Interim Rule 3 14" xfId="360" xr:uid="{00000000-0005-0000-0000-0000BB000000}"/>
    <cellStyle name="_Interim Rule 3 15" xfId="361" xr:uid="{00000000-0005-0000-0000-0000BC000000}"/>
    <cellStyle name="_Interim Rule 3 16" xfId="362" xr:uid="{00000000-0005-0000-0000-0000BD000000}"/>
    <cellStyle name="_Interim Rule 3 17" xfId="363" xr:uid="{00000000-0005-0000-0000-0000BE000000}"/>
    <cellStyle name="_Interim Rule 3 18" xfId="364" xr:uid="{00000000-0005-0000-0000-0000BF000000}"/>
    <cellStyle name="_Interim Rule 3 19" xfId="365" xr:uid="{00000000-0005-0000-0000-0000C0000000}"/>
    <cellStyle name="_Interim Rule 3 2" xfId="366" xr:uid="{00000000-0005-0000-0000-0000C1000000}"/>
    <cellStyle name="_Interim Rule 3 20" xfId="367" xr:uid="{00000000-0005-0000-0000-0000C2000000}"/>
    <cellStyle name="_Interim Rule 3 21" xfId="368" xr:uid="{00000000-0005-0000-0000-0000C3000000}"/>
    <cellStyle name="_Interim Rule 3 22" xfId="369" xr:uid="{00000000-0005-0000-0000-0000C4000000}"/>
    <cellStyle name="_Interim Rule 3 23" xfId="370" xr:uid="{00000000-0005-0000-0000-0000C5000000}"/>
    <cellStyle name="_Interim Rule 3 3" xfId="371" xr:uid="{00000000-0005-0000-0000-0000C6000000}"/>
    <cellStyle name="_Interim Rule 3 4" xfId="372" xr:uid="{00000000-0005-0000-0000-0000C7000000}"/>
    <cellStyle name="_Interim Rule 3 5" xfId="373" xr:uid="{00000000-0005-0000-0000-0000C8000000}"/>
    <cellStyle name="_Interim Rule 3 6" xfId="374" xr:uid="{00000000-0005-0000-0000-0000C9000000}"/>
    <cellStyle name="_Interim Rule 3 7" xfId="375" xr:uid="{00000000-0005-0000-0000-0000CA000000}"/>
    <cellStyle name="_Interim Rule 3 8" xfId="376" xr:uid="{00000000-0005-0000-0000-0000CB000000}"/>
    <cellStyle name="_Interim Rule 3 9" xfId="377" xr:uid="{00000000-0005-0000-0000-0000CC000000}"/>
    <cellStyle name="_Interim Rule 4" xfId="378" xr:uid="{00000000-0005-0000-0000-0000CD000000}"/>
    <cellStyle name="_Interim Rule 4 10" xfId="379" xr:uid="{00000000-0005-0000-0000-0000CE000000}"/>
    <cellStyle name="_Interim Rule 4 11" xfId="380" xr:uid="{00000000-0005-0000-0000-0000CF000000}"/>
    <cellStyle name="_Interim Rule 4 12" xfId="381" xr:uid="{00000000-0005-0000-0000-0000D0000000}"/>
    <cellStyle name="_Interim Rule 4 13" xfId="382" xr:uid="{00000000-0005-0000-0000-0000D1000000}"/>
    <cellStyle name="_Interim Rule 4 14" xfId="383" xr:uid="{00000000-0005-0000-0000-0000D2000000}"/>
    <cellStyle name="_Interim Rule 4 15" xfId="384" xr:uid="{00000000-0005-0000-0000-0000D3000000}"/>
    <cellStyle name="_Interim Rule 4 16" xfId="385" xr:uid="{00000000-0005-0000-0000-0000D4000000}"/>
    <cellStyle name="_Interim Rule 4 17" xfId="386" xr:uid="{00000000-0005-0000-0000-0000D5000000}"/>
    <cellStyle name="_Interim Rule 4 18" xfId="387" xr:uid="{00000000-0005-0000-0000-0000D6000000}"/>
    <cellStyle name="_Interim Rule 4 19" xfId="388" xr:uid="{00000000-0005-0000-0000-0000D7000000}"/>
    <cellStyle name="_Interim Rule 4 2" xfId="389" xr:uid="{00000000-0005-0000-0000-0000D8000000}"/>
    <cellStyle name="_Interim Rule 4 20" xfId="390" xr:uid="{00000000-0005-0000-0000-0000D9000000}"/>
    <cellStyle name="_Interim Rule 4 21" xfId="391" xr:uid="{00000000-0005-0000-0000-0000DA000000}"/>
    <cellStyle name="_Interim Rule 4 22" xfId="392" xr:uid="{00000000-0005-0000-0000-0000DB000000}"/>
    <cellStyle name="_Interim Rule 4 23" xfId="393" xr:uid="{00000000-0005-0000-0000-0000DC000000}"/>
    <cellStyle name="_Interim Rule 4 3" xfId="394" xr:uid="{00000000-0005-0000-0000-0000DD000000}"/>
    <cellStyle name="_Interim Rule 4 4" xfId="395" xr:uid="{00000000-0005-0000-0000-0000DE000000}"/>
    <cellStyle name="_Interim Rule 4 5" xfId="396" xr:uid="{00000000-0005-0000-0000-0000DF000000}"/>
    <cellStyle name="_Interim Rule 4 6" xfId="397" xr:uid="{00000000-0005-0000-0000-0000E0000000}"/>
    <cellStyle name="_Interim Rule 4 7" xfId="398" xr:uid="{00000000-0005-0000-0000-0000E1000000}"/>
    <cellStyle name="_Interim Rule 4 8" xfId="399" xr:uid="{00000000-0005-0000-0000-0000E2000000}"/>
    <cellStyle name="_Interim Rule 4 9" xfId="400" xr:uid="{00000000-0005-0000-0000-0000E3000000}"/>
    <cellStyle name="_Interim Rule 4_2009 Workpapers - #27-TELP" xfId="401" xr:uid="{00000000-0005-0000-0000-0000E4000000}"/>
    <cellStyle name="_Interim Rule 4_2009 Workpapers - #27-TELP 2" xfId="402" xr:uid="{00000000-0005-0000-0000-0000E5000000}"/>
    <cellStyle name="_Interim Rule 4_2009 Workpapers - #27-TELP_1" xfId="403" xr:uid="{00000000-0005-0000-0000-0000E6000000}"/>
    <cellStyle name="_Interim Rule 4_2009 Workpapers - #27-TELP_1 2" xfId="404" xr:uid="{00000000-0005-0000-0000-0000E7000000}"/>
    <cellStyle name="_Interim Rule 4_Deprec Template" xfId="405" xr:uid="{00000000-0005-0000-0000-0000E8000000}"/>
    <cellStyle name="_Interim Rule 4_Return 2009 - #26-AJTS" xfId="406" xr:uid="{00000000-0005-0000-0000-0000E9000000}"/>
    <cellStyle name="_Interim Rule 4_Return 2009 - #65-Unitemp" xfId="407" xr:uid="{00000000-0005-0000-0000-0000EA000000}"/>
    <cellStyle name="_Interim Rule 5" xfId="408" xr:uid="{00000000-0005-0000-0000-0000EB000000}"/>
    <cellStyle name="_Interim Rule 5 10" xfId="409" xr:uid="{00000000-0005-0000-0000-0000EC000000}"/>
    <cellStyle name="_Interim Rule 5 11" xfId="410" xr:uid="{00000000-0005-0000-0000-0000ED000000}"/>
    <cellStyle name="_Interim Rule 5 12" xfId="411" xr:uid="{00000000-0005-0000-0000-0000EE000000}"/>
    <cellStyle name="_Interim Rule 5 13" xfId="412" xr:uid="{00000000-0005-0000-0000-0000EF000000}"/>
    <cellStyle name="_Interim Rule 5 14" xfId="413" xr:uid="{00000000-0005-0000-0000-0000F0000000}"/>
    <cellStyle name="_Interim Rule 5 15" xfId="414" xr:uid="{00000000-0005-0000-0000-0000F1000000}"/>
    <cellStyle name="_Interim Rule 5 16" xfId="415" xr:uid="{00000000-0005-0000-0000-0000F2000000}"/>
    <cellStyle name="_Interim Rule 5 17" xfId="416" xr:uid="{00000000-0005-0000-0000-0000F3000000}"/>
    <cellStyle name="_Interim Rule 5 18" xfId="417" xr:uid="{00000000-0005-0000-0000-0000F4000000}"/>
    <cellStyle name="_Interim Rule 5 19" xfId="418" xr:uid="{00000000-0005-0000-0000-0000F5000000}"/>
    <cellStyle name="_Interim Rule 5 2" xfId="419" xr:uid="{00000000-0005-0000-0000-0000F6000000}"/>
    <cellStyle name="_Interim Rule 5 20" xfId="420" xr:uid="{00000000-0005-0000-0000-0000F7000000}"/>
    <cellStyle name="_Interim Rule 5 21" xfId="421" xr:uid="{00000000-0005-0000-0000-0000F8000000}"/>
    <cellStyle name="_Interim Rule 5 22" xfId="422" xr:uid="{00000000-0005-0000-0000-0000F9000000}"/>
    <cellStyle name="_Interim Rule 5 23" xfId="423" xr:uid="{00000000-0005-0000-0000-0000FA000000}"/>
    <cellStyle name="_Interim Rule 5 3" xfId="424" xr:uid="{00000000-0005-0000-0000-0000FB000000}"/>
    <cellStyle name="_Interim Rule 5 4" xfId="425" xr:uid="{00000000-0005-0000-0000-0000FC000000}"/>
    <cellStyle name="_Interim Rule 5 5" xfId="426" xr:uid="{00000000-0005-0000-0000-0000FD000000}"/>
    <cellStyle name="_Interim Rule 5 6" xfId="427" xr:uid="{00000000-0005-0000-0000-0000FE000000}"/>
    <cellStyle name="_Interim Rule 5 7" xfId="428" xr:uid="{00000000-0005-0000-0000-0000FF000000}"/>
    <cellStyle name="_Interim Rule 5 8" xfId="429" xr:uid="{00000000-0005-0000-0000-000000010000}"/>
    <cellStyle name="_Interim Rule 5 9" xfId="430" xr:uid="{00000000-0005-0000-0000-000001010000}"/>
    <cellStyle name="_Interim Rule 5_2009 Workpapers - #27-TELP" xfId="431" xr:uid="{00000000-0005-0000-0000-000002010000}"/>
    <cellStyle name="_Interim Rule 5_2009 Workpapers - #27-TELP 2" xfId="432" xr:uid="{00000000-0005-0000-0000-000003010000}"/>
    <cellStyle name="_Interim Rule 5_2009 Workpapers - #27-TELP_1" xfId="433" xr:uid="{00000000-0005-0000-0000-000004010000}"/>
    <cellStyle name="_Interim Rule 5_2009 Workpapers - #27-TELP_1 2" xfId="434" xr:uid="{00000000-0005-0000-0000-000005010000}"/>
    <cellStyle name="_Interim Rule 5_Deprec Template" xfId="435" xr:uid="{00000000-0005-0000-0000-000006010000}"/>
    <cellStyle name="_Interim Rule 5_Return 2009 - #26-AJTS" xfId="436" xr:uid="{00000000-0005-0000-0000-000007010000}"/>
    <cellStyle name="_Interim Rule 5_Return 2009 - #65-Unitemp" xfId="437" xr:uid="{00000000-0005-0000-0000-000008010000}"/>
    <cellStyle name="_Interim Rule 6" xfId="438" xr:uid="{00000000-0005-0000-0000-000009010000}"/>
    <cellStyle name="_Interim Rule 6 10" xfId="439" xr:uid="{00000000-0005-0000-0000-00000A010000}"/>
    <cellStyle name="_Interim Rule 6 11" xfId="440" xr:uid="{00000000-0005-0000-0000-00000B010000}"/>
    <cellStyle name="_Interim Rule 6 12" xfId="441" xr:uid="{00000000-0005-0000-0000-00000C010000}"/>
    <cellStyle name="_Interim Rule 6 13" xfId="442" xr:uid="{00000000-0005-0000-0000-00000D010000}"/>
    <cellStyle name="_Interim Rule 6 14" xfId="443" xr:uid="{00000000-0005-0000-0000-00000E010000}"/>
    <cellStyle name="_Interim Rule 6 15" xfId="444" xr:uid="{00000000-0005-0000-0000-00000F010000}"/>
    <cellStyle name="_Interim Rule 6 16" xfId="445" xr:uid="{00000000-0005-0000-0000-000010010000}"/>
    <cellStyle name="_Interim Rule 6 17" xfId="446" xr:uid="{00000000-0005-0000-0000-000011010000}"/>
    <cellStyle name="_Interim Rule 6 18" xfId="447" xr:uid="{00000000-0005-0000-0000-000012010000}"/>
    <cellStyle name="_Interim Rule 6 19" xfId="448" xr:uid="{00000000-0005-0000-0000-000013010000}"/>
    <cellStyle name="_Interim Rule 6 2" xfId="449" xr:uid="{00000000-0005-0000-0000-000014010000}"/>
    <cellStyle name="_Interim Rule 6 20" xfId="450" xr:uid="{00000000-0005-0000-0000-000015010000}"/>
    <cellStyle name="_Interim Rule 6 21" xfId="451" xr:uid="{00000000-0005-0000-0000-000016010000}"/>
    <cellStyle name="_Interim Rule 6 22" xfId="452" xr:uid="{00000000-0005-0000-0000-000017010000}"/>
    <cellStyle name="_Interim Rule 6 23" xfId="453" xr:uid="{00000000-0005-0000-0000-000018010000}"/>
    <cellStyle name="_Interim Rule 6 3" xfId="454" xr:uid="{00000000-0005-0000-0000-000019010000}"/>
    <cellStyle name="_Interim Rule 6 4" xfId="455" xr:uid="{00000000-0005-0000-0000-00001A010000}"/>
    <cellStyle name="_Interim Rule 6 5" xfId="456" xr:uid="{00000000-0005-0000-0000-00001B010000}"/>
    <cellStyle name="_Interim Rule 6 6" xfId="457" xr:uid="{00000000-0005-0000-0000-00001C010000}"/>
    <cellStyle name="_Interim Rule 6 7" xfId="458" xr:uid="{00000000-0005-0000-0000-00001D010000}"/>
    <cellStyle name="_Interim Rule 6 8" xfId="459" xr:uid="{00000000-0005-0000-0000-00001E010000}"/>
    <cellStyle name="_Interim Rule 6 9" xfId="460" xr:uid="{00000000-0005-0000-0000-00001F010000}"/>
    <cellStyle name="_Interim Rule 6_2009 Workpapers - #27-TELP" xfId="461" xr:uid="{00000000-0005-0000-0000-000020010000}"/>
    <cellStyle name="_Interim Rule 6_2009 Workpapers - #27-TELP 2" xfId="462" xr:uid="{00000000-0005-0000-0000-000021010000}"/>
    <cellStyle name="_Interim Rule 6_2009 Workpapers - #27-TELP_1" xfId="463" xr:uid="{00000000-0005-0000-0000-000022010000}"/>
    <cellStyle name="_Interim Rule 6_2009 Workpapers - #27-TELP_1 2" xfId="464" xr:uid="{00000000-0005-0000-0000-000023010000}"/>
    <cellStyle name="_Interim Rule 6_Deprec Template" xfId="465" xr:uid="{00000000-0005-0000-0000-000024010000}"/>
    <cellStyle name="_Interim Rule 6_Return 2009 - #26-AJTS" xfId="466" xr:uid="{00000000-0005-0000-0000-000025010000}"/>
    <cellStyle name="_Interim Rule 6_Return 2009 - #65-Unitemp" xfId="467" xr:uid="{00000000-0005-0000-0000-000026010000}"/>
    <cellStyle name="_Interim Rule 7" xfId="468" xr:uid="{00000000-0005-0000-0000-000027010000}"/>
    <cellStyle name="_Interim Rule 7 10" xfId="469" xr:uid="{00000000-0005-0000-0000-000028010000}"/>
    <cellStyle name="_Interim Rule 7 11" xfId="470" xr:uid="{00000000-0005-0000-0000-000029010000}"/>
    <cellStyle name="_Interim Rule 7 12" xfId="471" xr:uid="{00000000-0005-0000-0000-00002A010000}"/>
    <cellStyle name="_Interim Rule 7 13" xfId="472" xr:uid="{00000000-0005-0000-0000-00002B010000}"/>
    <cellStyle name="_Interim Rule 7 14" xfId="473" xr:uid="{00000000-0005-0000-0000-00002C010000}"/>
    <cellStyle name="_Interim Rule 7 15" xfId="474" xr:uid="{00000000-0005-0000-0000-00002D010000}"/>
    <cellStyle name="_Interim Rule 7 16" xfId="475" xr:uid="{00000000-0005-0000-0000-00002E010000}"/>
    <cellStyle name="_Interim Rule 7 17" xfId="476" xr:uid="{00000000-0005-0000-0000-00002F010000}"/>
    <cellStyle name="_Interim Rule 7 18" xfId="477" xr:uid="{00000000-0005-0000-0000-000030010000}"/>
    <cellStyle name="_Interim Rule 7 19" xfId="478" xr:uid="{00000000-0005-0000-0000-000031010000}"/>
    <cellStyle name="_Interim Rule 7 2" xfId="479" xr:uid="{00000000-0005-0000-0000-000032010000}"/>
    <cellStyle name="_Interim Rule 7 20" xfId="480" xr:uid="{00000000-0005-0000-0000-000033010000}"/>
    <cellStyle name="_Interim Rule 7 21" xfId="481" xr:uid="{00000000-0005-0000-0000-000034010000}"/>
    <cellStyle name="_Interim Rule 7 22" xfId="482" xr:uid="{00000000-0005-0000-0000-000035010000}"/>
    <cellStyle name="_Interim Rule 7 23" xfId="483" xr:uid="{00000000-0005-0000-0000-000036010000}"/>
    <cellStyle name="_Interim Rule 7 3" xfId="484" xr:uid="{00000000-0005-0000-0000-000037010000}"/>
    <cellStyle name="_Interim Rule 7 4" xfId="485" xr:uid="{00000000-0005-0000-0000-000038010000}"/>
    <cellStyle name="_Interim Rule 7 5" xfId="486" xr:uid="{00000000-0005-0000-0000-000039010000}"/>
    <cellStyle name="_Interim Rule 7 6" xfId="487" xr:uid="{00000000-0005-0000-0000-00003A010000}"/>
    <cellStyle name="_Interim Rule 7 7" xfId="488" xr:uid="{00000000-0005-0000-0000-00003B010000}"/>
    <cellStyle name="_Interim Rule 7 8" xfId="489" xr:uid="{00000000-0005-0000-0000-00003C010000}"/>
    <cellStyle name="_Interim Rule 7 9" xfId="490" xr:uid="{00000000-0005-0000-0000-00003D010000}"/>
    <cellStyle name="_Interim Rule 7_2009 Workpapers - #27-TELP" xfId="491" xr:uid="{00000000-0005-0000-0000-00003E010000}"/>
    <cellStyle name="_Interim Rule 7_2009 Workpapers - #27-TELP 2" xfId="492" xr:uid="{00000000-0005-0000-0000-00003F010000}"/>
    <cellStyle name="_Interim Rule 7_2009 Workpapers - #27-TELP_1" xfId="493" xr:uid="{00000000-0005-0000-0000-000040010000}"/>
    <cellStyle name="_Interim Rule 7_2009 Workpapers - #27-TELP_1 2" xfId="494" xr:uid="{00000000-0005-0000-0000-000041010000}"/>
    <cellStyle name="_Interim Rule 7_Deprec Template" xfId="495" xr:uid="{00000000-0005-0000-0000-000042010000}"/>
    <cellStyle name="_Interim Rule 7_Return 2009 - #26-AJTS" xfId="496" xr:uid="{00000000-0005-0000-0000-000043010000}"/>
    <cellStyle name="_Interim Rule 7_Return 2009 - #65-Unitemp" xfId="497" xr:uid="{00000000-0005-0000-0000-000044010000}"/>
    <cellStyle name="_Interim Rule 8" xfId="498" xr:uid="{00000000-0005-0000-0000-000045010000}"/>
    <cellStyle name="_Interim Rule 8 10" xfId="499" xr:uid="{00000000-0005-0000-0000-000046010000}"/>
    <cellStyle name="_Interim Rule 8 11" xfId="500" xr:uid="{00000000-0005-0000-0000-000047010000}"/>
    <cellStyle name="_Interim Rule 8 12" xfId="501" xr:uid="{00000000-0005-0000-0000-000048010000}"/>
    <cellStyle name="_Interim Rule 8 13" xfId="502" xr:uid="{00000000-0005-0000-0000-000049010000}"/>
    <cellStyle name="_Interim Rule 8 14" xfId="503" xr:uid="{00000000-0005-0000-0000-00004A010000}"/>
    <cellStyle name="_Interim Rule 8 15" xfId="504" xr:uid="{00000000-0005-0000-0000-00004B010000}"/>
    <cellStyle name="_Interim Rule 8 16" xfId="505" xr:uid="{00000000-0005-0000-0000-00004C010000}"/>
    <cellStyle name="_Interim Rule 8 17" xfId="506" xr:uid="{00000000-0005-0000-0000-00004D010000}"/>
    <cellStyle name="_Interim Rule 8 18" xfId="507" xr:uid="{00000000-0005-0000-0000-00004E010000}"/>
    <cellStyle name="_Interim Rule 8 19" xfId="508" xr:uid="{00000000-0005-0000-0000-00004F010000}"/>
    <cellStyle name="_Interim Rule 8 2" xfId="509" xr:uid="{00000000-0005-0000-0000-000050010000}"/>
    <cellStyle name="_Interim Rule 8 20" xfId="510" xr:uid="{00000000-0005-0000-0000-000051010000}"/>
    <cellStyle name="_Interim Rule 8 21" xfId="511" xr:uid="{00000000-0005-0000-0000-000052010000}"/>
    <cellStyle name="_Interim Rule 8 22" xfId="512" xr:uid="{00000000-0005-0000-0000-000053010000}"/>
    <cellStyle name="_Interim Rule 8 23" xfId="513" xr:uid="{00000000-0005-0000-0000-000054010000}"/>
    <cellStyle name="_Interim Rule 8 3" xfId="514" xr:uid="{00000000-0005-0000-0000-000055010000}"/>
    <cellStyle name="_Interim Rule 8 4" xfId="515" xr:uid="{00000000-0005-0000-0000-000056010000}"/>
    <cellStyle name="_Interim Rule 8 5" xfId="516" xr:uid="{00000000-0005-0000-0000-000057010000}"/>
    <cellStyle name="_Interim Rule 8 6" xfId="517" xr:uid="{00000000-0005-0000-0000-000058010000}"/>
    <cellStyle name="_Interim Rule 8 7" xfId="518" xr:uid="{00000000-0005-0000-0000-000059010000}"/>
    <cellStyle name="_Interim Rule 8 8" xfId="519" xr:uid="{00000000-0005-0000-0000-00005A010000}"/>
    <cellStyle name="_Interim Rule 8 9" xfId="520" xr:uid="{00000000-0005-0000-0000-00005B010000}"/>
    <cellStyle name="_Interim Rule 9" xfId="521" xr:uid="{00000000-0005-0000-0000-00005C010000}"/>
    <cellStyle name="_Interim Rule 9 10" xfId="522" xr:uid="{00000000-0005-0000-0000-00005D010000}"/>
    <cellStyle name="_Interim Rule 9 11" xfId="523" xr:uid="{00000000-0005-0000-0000-00005E010000}"/>
    <cellStyle name="_Interim Rule 9 12" xfId="524" xr:uid="{00000000-0005-0000-0000-00005F010000}"/>
    <cellStyle name="_Interim Rule 9 13" xfId="525" xr:uid="{00000000-0005-0000-0000-000060010000}"/>
    <cellStyle name="_Interim Rule 9 14" xfId="526" xr:uid="{00000000-0005-0000-0000-000061010000}"/>
    <cellStyle name="_Interim Rule 9 15" xfId="527" xr:uid="{00000000-0005-0000-0000-000062010000}"/>
    <cellStyle name="_Interim Rule 9 16" xfId="528" xr:uid="{00000000-0005-0000-0000-000063010000}"/>
    <cellStyle name="_Interim Rule 9 17" xfId="529" xr:uid="{00000000-0005-0000-0000-000064010000}"/>
    <cellStyle name="_Interim Rule 9 18" xfId="530" xr:uid="{00000000-0005-0000-0000-000065010000}"/>
    <cellStyle name="_Interim Rule 9 19" xfId="531" xr:uid="{00000000-0005-0000-0000-000066010000}"/>
    <cellStyle name="_Interim Rule 9 2" xfId="532" xr:uid="{00000000-0005-0000-0000-000067010000}"/>
    <cellStyle name="_Interim Rule 9 20" xfId="533" xr:uid="{00000000-0005-0000-0000-000068010000}"/>
    <cellStyle name="_Interim Rule 9 21" xfId="534" xr:uid="{00000000-0005-0000-0000-000069010000}"/>
    <cellStyle name="_Interim Rule 9 22" xfId="535" xr:uid="{00000000-0005-0000-0000-00006A010000}"/>
    <cellStyle name="_Interim Rule 9 23" xfId="536" xr:uid="{00000000-0005-0000-0000-00006B010000}"/>
    <cellStyle name="_Interim Rule 9 3" xfId="537" xr:uid="{00000000-0005-0000-0000-00006C010000}"/>
    <cellStyle name="_Interim Rule 9 4" xfId="538" xr:uid="{00000000-0005-0000-0000-00006D010000}"/>
    <cellStyle name="_Interim Rule 9 5" xfId="539" xr:uid="{00000000-0005-0000-0000-00006E010000}"/>
    <cellStyle name="_Interim Rule 9 6" xfId="540" xr:uid="{00000000-0005-0000-0000-00006F010000}"/>
    <cellStyle name="_Interim Rule 9 7" xfId="541" xr:uid="{00000000-0005-0000-0000-000070010000}"/>
    <cellStyle name="_Interim Rule 9 8" xfId="542" xr:uid="{00000000-0005-0000-0000-000071010000}"/>
    <cellStyle name="_Interim Rule 9 9" xfId="543" xr:uid="{00000000-0005-0000-0000-000072010000}"/>
    <cellStyle name="_Interim Rule_12.31.2009 Sev TBBS # 82 (version 2)" xfId="544" xr:uid="{00000000-0005-0000-0000-000073010000}"/>
    <cellStyle name="_Interim Rule_12-31-2009 ELEC C&amp;I TBBS(NEW)" xfId="545" xr:uid="{00000000-0005-0000-0000-000074010000}"/>
    <cellStyle name="_Interim Rule_2010 TAX PROVISION MODEL - MAY" xfId="546" xr:uid="{00000000-0005-0000-0000-000075010000}"/>
    <cellStyle name="_Interim Rule_DEFERRED_ENTRY_-_JANUARY_CLOSE" xfId="547" xr:uid="{00000000-0005-0000-0000-000076010000}"/>
    <cellStyle name="_Interim Rule_DEFERRED_ENTRY_-_JANUARY_CLOSE_Book1(1)" xfId="548" xr:uid="{00000000-0005-0000-0000-000077010000}"/>
    <cellStyle name="_Interim Rule_DEFERRED_ENTRY_-_JANUARY_CLOSE_STATE EFFECTIVE RATES (3)(1)" xfId="549" xr:uid="{00000000-0005-0000-0000-000078010000}"/>
    <cellStyle name="_Interim Rule_PES Prov to Ret 2009 true up" xfId="550" xr:uid="{00000000-0005-0000-0000-000079010000}"/>
    <cellStyle name="_Interim Rule_PES TBBS Dec 2009 Revised for PES OPEB &amp; Pension" xfId="551" xr:uid="{00000000-0005-0000-0000-00007A010000}"/>
    <cellStyle name="_Interim Rule_Return 2009 - #82-Severn Construction" xfId="552" xr:uid="{00000000-0005-0000-0000-00007B010000}"/>
    <cellStyle name="_Interim Rule_STATE EFFECTIVE RATES" xfId="553" xr:uid="{00000000-0005-0000-0000-00007C010000}"/>
    <cellStyle name="_Interim Rule_TBBS Dec 2008 11-21-09" xfId="554" xr:uid="{00000000-0005-0000-0000-00007D010000}"/>
    <cellStyle name="_Permanent Rule" xfId="555" xr:uid="{00000000-0005-0000-0000-00007E010000}"/>
    <cellStyle name="_Permanent Rule 10" xfId="556" xr:uid="{00000000-0005-0000-0000-00007F010000}"/>
    <cellStyle name="_Permanent Rule 10 10" xfId="557" xr:uid="{00000000-0005-0000-0000-000080010000}"/>
    <cellStyle name="_Permanent Rule 10 11" xfId="558" xr:uid="{00000000-0005-0000-0000-000081010000}"/>
    <cellStyle name="_Permanent Rule 10 12" xfId="559" xr:uid="{00000000-0005-0000-0000-000082010000}"/>
    <cellStyle name="_Permanent Rule 10 13" xfId="560" xr:uid="{00000000-0005-0000-0000-000083010000}"/>
    <cellStyle name="_Permanent Rule 10 14" xfId="561" xr:uid="{00000000-0005-0000-0000-000084010000}"/>
    <cellStyle name="_Permanent Rule 10 15" xfId="562" xr:uid="{00000000-0005-0000-0000-000085010000}"/>
    <cellStyle name="_Permanent Rule 10 16" xfId="563" xr:uid="{00000000-0005-0000-0000-000086010000}"/>
    <cellStyle name="_Permanent Rule 10 17" xfId="564" xr:uid="{00000000-0005-0000-0000-000087010000}"/>
    <cellStyle name="_Permanent Rule 10 18" xfId="565" xr:uid="{00000000-0005-0000-0000-000088010000}"/>
    <cellStyle name="_Permanent Rule 10 19" xfId="566" xr:uid="{00000000-0005-0000-0000-000089010000}"/>
    <cellStyle name="_Permanent Rule 10 2" xfId="567" xr:uid="{00000000-0005-0000-0000-00008A010000}"/>
    <cellStyle name="_Permanent Rule 10 20" xfId="568" xr:uid="{00000000-0005-0000-0000-00008B010000}"/>
    <cellStyle name="_Permanent Rule 10 21" xfId="569" xr:uid="{00000000-0005-0000-0000-00008C010000}"/>
    <cellStyle name="_Permanent Rule 10 22" xfId="570" xr:uid="{00000000-0005-0000-0000-00008D010000}"/>
    <cellStyle name="_Permanent Rule 10 23" xfId="571" xr:uid="{00000000-0005-0000-0000-00008E010000}"/>
    <cellStyle name="_Permanent Rule 10 3" xfId="572" xr:uid="{00000000-0005-0000-0000-00008F010000}"/>
    <cellStyle name="_Permanent Rule 10 4" xfId="573" xr:uid="{00000000-0005-0000-0000-000090010000}"/>
    <cellStyle name="_Permanent Rule 10 5" xfId="574" xr:uid="{00000000-0005-0000-0000-000091010000}"/>
    <cellStyle name="_Permanent Rule 10 6" xfId="575" xr:uid="{00000000-0005-0000-0000-000092010000}"/>
    <cellStyle name="_Permanent Rule 10 7" xfId="576" xr:uid="{00000000-0005-0000-0000-000093010000}"/>
    <cellStyle name="_Permanent Rule 10 8" xfId="577" xr:uid="{00000000-0005-0000-0000-000094010000}"/>
    <cellStyle name="_Permanent Rule 10 9" xfId="578" xr:uid="{00000000-0005-0000-0000-000095010000}"/>
    <cellStyle name="_Permanent Rule 11" xfId="579" xr:uid="{00000000-0005-0000-0000-000096010000}"/>
    <cellStyle name="_Permanent Rule 11 10" xfId="580" xr:uid="{00000000-0005-0000-0000-000097010000}"/>
    <cellStyle name="_Permanent Rule 11 11" xfId="581" xr:uid="{00000000-0005-0000-0000-000098010000}"/>
    <cellStyle name="_Permanent Rule 11 12" xfId="582" xr:uid="{00000000-0005-0000-0000-000099010000}"/>
    <cellStyle name="_Permanent Rule 11 13" xfId="583" xr:uid="{00000000-0005-0000-0000-00009A010000}"/>
    <cellStyle name="_Permanent Rule 11 14" xfId="584" xr:uid="{00000000-0005-0000-0000-00009B010000}"/>
    <cellStyle name="_Permanent Rule 11 15" xfId="585" xr:uid="{00000000-0005-0000-0000-00009C010000}"/>
    <cellStyle name="_Permanent Rule 11 16" xfId="586" xr:uid="{00000000-0005-0000-0000-00009D010000}"/>
    <cellStyle name="_Permanent Rule 11 17" xfId="587" xr:uid="{00000000-0005-0000-0000-00009E010000}"/>
    <cellStyle name="_Permanent Rule 11 18" xfId="588" xr:uid="{00000000-0005-0000-0000-00009F010000}"/>
    <cellStyle name="_Permanent Rule 11 19" xfId="589" xr:uid="{00000000-0005-0000-0000-0000A0010000}"/>
    <cellStyle name="_Permanent Rule 11 2" xfId="590" xr:uid="{00000000-0005-0000-0000-0000A1010000}"/>
    <cellStyle name="_Permanent Rule 11 20" xfId="591" xr:uid="{00000000-0005-0000-0000-0000A2010000}"/>
    <cellStyle name="_Permanent Rule 11 21" xfId="592" xr:uid="{00000000-0005-0000-0000-0000A3010000}"/>
    <cellStyle name="_Permanent Rule 11 22" xfId="593" xr:uid="{00000000-0005-0000-0000-0000A4010000}"/>
    <cellStyle name="_Permanent Rule 11 23" xfId="594" xr:uid="{00000000-0005-0000-0000-0000A5010000}"/>
    <cellStyle name="_Permanent Rule 11 3" xfId="595" xr:uid="{00000000-0005-0000-0000-0000A6010000}"/>
    <cellStyle name="_Permanent Rule 11 4" xfId="596" xr:uid="{00000000-0005-0000-0000-0000A7010000}"/>
    <cellStyle name="_Permanent Rule 11 5" xfId="597" xr:uid="{00000000-0005-0000-0000-0000A8010000}"/>
    <cellStyle name="_Permanent Rule 11 6" xfId="598" xr:uid="{00000000-0005-0000-0000-0000A9010000}"/>
    <cellStyle name="_Permanent Rule 11 7" xfId="599" xr:uid="{00000000-0005-0000-0000-0000AA010000}"/>
    <cellStyle name="_Permanent Rule 11 8" xfId="600" xr:uid="{00000000-0005-0000-0000-0000AB010000}"/>
    <cellStyle name="_Permanent Rule 11 9" xfId="601" xr:uid="{00000000-0005-0000-0000-0000AC010000}"/>
    <cellStyle name="_Permanent Rule 12" xfId="602" xr:uid="{00000000-0005-0000-0000-0000AD010000}"/>
    <cellStyle name="_Permanent Rule 12 2" xfId="603" xr:uid="{00000000-0005-0000-0000-0000AE010000}"/>
    <cellStyle name="_Permanent Rule 12 3" xfId="604" xr:uid="{00000000-0005-0000-0000-0000AF010000}"/>
    <cellStyle name="_Permanent Rule 12 4" xfId="605" xr:uid="{00000000-0005-0000-0000-0000B0010000}"/>
    <cellStyle name="_Permanent Rule 12_12.31.09 TELP #27 TBBS" xfId="606" xr:uid="{00000000-0005-0000-0000-0000B1010000}"/>
    <cellStyle name="_Permanent Rule 12_2009 Workpapers - #27-TELP" xfId="607" xr:uid="{00000000-0005-0000-0000-0000B2010000}"/>
    <cellStyle name="_Permanent Rule 12_2009 Workpapers - #27-TELP 2" xfId="608" xr:uid="{00000000-0005-0000-0000-0000B3010000}"/>
    <cellStyle name="_Permanent Rule 12_2009 Workpapers - #27-TELP_1" xfId="609" xr:uid="{00000000-0005-0000-0000-0000B4010000}"/>
    <cellStyle name="_Permanent Rule 12_2009 Workpapers - #27-TELP_1 2" xfId="610" xr:uid="{00000000-0005-0000-0000-0000B5010000}"/>
    <cellStyle name="_Permanent Rule 12_Deprec Template" xfId="611" xr:uid="{00000000-0005-0000-0000-0000B6010000}"/>
    <cellStyle name="_Permanent Rule 12_PES Prov to Ret 2009 true up" xfId="612" xr:uid="{00000000-0005-0000-0000-0000B7010000}"/>
    <cellStyle name="_Permanent Rule 12_Return 2009 - #26-AJTS" xfId="613" xr:uid="{00000000-0005-0000-0000-0000B8010000}"/>
    <cellStyle name="_Permanent Rule 13" xfId="614" xr:uid="{00000000-0005-0000-0000-0000B9010000}"/>
    <cellStyle name="_Permanent Rule 14" xfId="615" xr:uid="{00000000-0005-0000-0000-0000BA010000}"/>
    <cellStyle name="_Permanent Rule 15" xfId="616" xr:uid="{00000000-0005-0000-0000-0000BB010000}"/>
    <cellStyle name="_Permanent Rule 16" xfId="617" xr:uid="{00000000-0005-0000-0000-0000BC010000}"/>
    <cellStyle name="_Permanent Rule 2" xfId="618" xr:uid="{00000000-0005-0000-0000-0000BD010000}"/>
    <cellStyle name="_Permanent Rule 2 10" xfId="619" xr:uid="{00000000-0005-0000-0000-0000BE010000}"/>
    <cellStyle name="_Permanent Rule 2 11" xfId="620" xr:uid="{00000000-0005-0000-0000-0000BF010000}"/>
    <cellStyle name="_Permanent Rule 2 12" xfId="621" xr:uid="{00000000-0005-0000-0000-0000C0010000}"/>
    <cellStyle name="_Permanent Rule 2 13" xfId="622" xr:uid="{00000000-0005-0000-0000-0000C1010000}"/>
    <cellStyle name="_Permanent Rule 2 14" xfId="623" xr:uid="{00000000-0005-0000-0000-0000C2010000}"/>
    <cellStyle name="_Permanent Rule 2 15" xfId="624" xr:uid="{00000000-0005-0000-0000-0000C3010000}"/>
    <cellStyle name="_Permanent Rule 2 16" xfId="625" xr:uid="{00000000-0005-0000-0000-0000C4010000}"/>
    <cellStyle name="_Permanent Rule 2 17" xfId="626" xr:uid="{00000000-0005-0000-0000-0000C5010000}"/>
    <cellStyle name="_Permanent Rule 2 18" xfId="627" xr:uid="{00000000-0005-0000-0000-0000C6010000}"/>
    <cellStyle name="_Permanent Rule 2 19" xfId="628" xr:uid="{00000000-0005-0000-0000-0000C7010000}"/>
    <cellStyle name="_Permanent Rule 2 2" xfId="629" xr:uid="{00000000-0005-0000-0000-0000C8010000}"/>
    <cellStyle name="_Permanent Rule 2 2 10" xfId="630" xr:uid="{00000000-0005-0000-0000-0000C9010000}"/>
    <cellStyle name="_Permanent Rule 2 2 11" xfId="631" xr:uid="{00000000-0005-0000-0000-0000CA010000}"/>
    <cellStyle name="_Permanent Rule 2 2 12" xfId="632" xr:uid="{00000000-0005-0000-0000-0000CB010000}"/>
    <cellStyle name="_Permanent Rule 2 2 13" xfId="633" xr:uid="{00000000-0005-0000-0000-0000CC010000}"/>
    <cellStyle name="_Permanent Rule 2 2 14" xfId="634" xr:uid="{00000000-0005-0000-0000-0000CD010000}"/>
    <cellStyle name="_Permanent Rule 2 2 15" xfId="635" xr:uid="{00000000-0005-0000-0000-0000CE010000}"/>
    <cellStyle name="_Permanent Rule 2 2 16" xfId="636" xr:uid="{00000000-0005-0000-0000-0000CF010000}"/>
    <cellStyle name="_Permanent Rule 2 2 17" xfId="637" xr:uid="{00000000-0005-0000-0000-0000D0010000}"/>
    <cellStyle name="_Permanent Rule 2 2 18" xfId="638" xr:uid="{00000000-0005-0000-0000-0000D1010000}"/>
    <cellStyle name="_Permanent Rule 2 2 19" xfId="639" xr:uid="{00000000-0005-0000-0000-0000D2010000}"/>
    <cellStyle name="_Permanent Rule 2 2 2" xfId="640" xr:uid="{00000000-0005-0000-0000-0000D3010000}"/>
    <cellStyle name="_Permanent Rule 2 2 20" xfId="641" xr:uid="{00000000-0005-0000-0000-0000D4010000}"/>
    <cellStyle name="_Permanent Rule 2 2 21" xfId="642" xr:uid="{00000000-0005-0000-0000-0000D5010000}"/>
    <cellStyle name="_Permanent Rule 2 2 22" xfId="643" xr:uid="{00000000-0005-0000-0000-0000D6010000}"/>
    <cellStyle name="_Permanent Rule 2 2 23" xfId="644" xr:uid="{00000000-0005-0000-0000-0000D7010000}"/>
    <cellStyle name="_Permanent Rule 2 2 3" xfId="645" xr:uid="{00000000-0005-0000-0000-0000D8010000}"/>
    <cellStyle name="_Permanent Rule 2 2 4" xfId="646" xr:uid="{00000000-0005-0000-0000-0000D9010000}"/>
    <cellStyle name="_Permanent Rule 2 2 5" xfId="647" xr:uid="{00000000-0005-0000-0000-0000DA010000}"/>
    <cellStyle name="_Permanent Rule 2 2 6" xfId="648" xr:uid="{00000000-0005-0000-0000-0000DB010000}"/>
    <cellStyle name="_Permanent Rule 2 2 7" xfId="649" xr:uid="{00000000-0005-0000-0000-0000DC010000}"/>
    <cellStyle name="_Permanent Rule 2 2 8" xfId="650" xr:uid="{00000000-0005-0000-0000-0000DD010000}"/>
    <cellStyle name="_Permanent Rule 2 2 9" xfId="651" xr:uid="{00000000-0005-0000-0000-0000DE010000}"/>
    <cellStyle name="_Permanent Rule 2 20" xfId="652" xr:uid="{00000000-0005-0000-0000-0000DF010000}"/>
    <cellStyle name="_Permanent Rule 2 21" xfId="653" xr:uid="{00000000-0005-0000-0000-0000E0010000}"/>
    <cellStyle name="_Permanent Rule 2 22" xfId="654" xr:uid="{00000000-0005-0000-0000-0000E1010000}"/>
    <cellStyle name="_Permanent Rule 2 23" xfId="655" xr:uid="{00000000-0005-0000-0000-0000E2010000}"/>
    <cellStyle name="_Permanent Rule 2 24" xfId="656" xr:uid="{00000000-0005-0000-0000-0000E3010000}"/>
    <cellStyle name="_Permanent Rule 2 25" xfId="657" xr:uid="{00000000-0005-0000-0000-0000E4010000}"/>
    <cellStyle name="_Permanent Rule 2 26" xfId="658" xr:uid="{00000000-0005-0000-0000-0000E5010000}"/>
    <cellStyle name="_Permanent Rule 2 27" xfId="659" xr:uid="{00000000-0005-0000-0000-0000E6010000}"/>
    <cellStyle name="_Permanent Rule 2 3" xfId="660" xr:uid="{00000000-0005-0000-0000-0000E7010000}"/>
    <cellStyle name="_Permanent Rule 2 3 10" xfId="661" xr:uid="{00000000-0005-0000-0000-0000E8010000}"/>
    <cellStyle name="_Permanent Rule 2 3 11" xfId="662" xr:uid="{00000000-0005-0000-0000-0000E9010000}"/>
    <cellStyle name="_Permanent Rule 2 3 12" xfId="663" xr:uid="{00000000-0005-0000-0000-0000EA010000}"/>
    <cellStyle name="_Permanent Rule 2 3 13" xfId="664" xr:uid="{00000000-0005-0000-0000-0000EB010000}"/>
    <cellStyle name="_Permanent Rule 2 3 14" xfId="665" xr:uid="{00000000-0005-0000-0000-0000EC010000}"/>
    <cellStyle name="_Permanent Rule 2 3 15" xfId="666" xr:uid="{00000000-0005-0000-0000-0000ED010000}"/>
    <cellStyle name="_Permanent Rule 2 3 16" xfId="667" xr:uid="{00000000-0005-0000-0000-0000EE010000}"/>
    <cellStyle name="_Permanent Rule 2 3 17" xfId="668" xr:uid="{00000000-0005-0000-0000-0000EF010000}"/>
    <cellStyle name="_Permanent Rule 2 3 18" xfId="669" xr:uid="{00000000-0005-0000-0000-0000F0010000}"/>
    <cellStyle name="_Permanent Rule 2 3 19" xfId="670" xr:uid="{00000000-0005-0000-0000-0000F1010000}"/>
    <cellStyle name="_Permanent Rule 2 3 2" xfId="671" xr:uid="{00000000-0005-0000-0000-0000F2010000}"/>
    <cellStyle name="_Permanent Rule 2 3 20" xfId="672" xr:uid="{00000000-0005-0000-0000-0000F3010000}"/>
    <cellStyle name="_Permanent Rule 2 3 21" xfId="673" xr:uid="{00000000-0005-0000-0000-0000F4010000}"/>
    <cellStyle name="_Permanent Rule 2 3 22" xfId="674" xr:uid="{00000000-0005-0000-0000-0000F5010000}"/>
    <cellStyle name="_Permanent Rule 2 3 23" xfId="675" xr:uid="{00000000-0005-0000-0000-0000F6010000}"/>
    <cellStyle name="_Permanent Rule 2 3 3" xfId="676" xr:uid="{00000000-0005-0000-0000-0000F7010000}"/>
    <cellStyle name="_Permanent Rule 2 3 4" xfId="677" xr:uid="{00000000-0005-0000-0000-0000F8010000}"/>
    <cellStyle name="_Permanent Rule 2 3 5" xfId="678" xr:uid="{00000000-0005-0000-0000-0000F9010000}"/>
    <cellStyle name="_Permanent Rule 2 3 6" xfId="679" xr:uid="{00000000-0005-0000-0000-0000FA010000}"/>
    <cellStyle name="_Permanent Rule 2 3 7" xfId="680" xr:uid="{00000000-0005-0000-0000-0000FB010000}"/>
    <cellStyle name="_Permanent Rule 2 3 8" xfId="681" xr:uid="{00000000-0005-0000-0000-0000FC010000}"/>
    <cellStyle name="_Permanent Rule 2 3 9" xfId="682" xr:uid="{00000000-0005-0000-0000-0000FD010000}"/>
    <cellStyle name="_Permanent Rule 2 4" xfId="683" xr:uid="{00000000-0005-0000-0000-0000FE010000}"/>
    <cellStyle name="_Permanent Rule 2 4 10" xfId="684" xr:uid="{00000000-0005-0000-0000-0000FF010000}"/>
    <cellStyle name="_Permanent Rule 2 4 11" xfId="685" xr:uid="{00000000-0005-0000-0000-000000020000}"/>
    <cellStyle name="_Permanent Rule 2 4 12" xfId="686" xr:uid="{00000000-0005-0000-0000-000001020000}"/>
    <cellStyle name="_Permanent Rule 2 4 13" xfId="687" xr:uid="{00000000-0005-0000-0000-000002020000}"/>
    <cellStyle name="_Permanent Rule 2 4 14" xfId="688" xr:uid="{00000000-0005-0000-0000-000003020000}"/>
    <cellStyle name="_Permanent Rule 2 4 15" xfId="689" xr:uid="{00000000-0005-0000-0000-000004020000}"/>
    <cellStyle name="_Permanent Rule 2 4 16" xfId="690" xr:uid="{00000000-0005-0000-0000-000005020000}"/>
    <cellStyle name="_Permanent Rule 2 4 17" xfId="691" xr:uid="{00000000-0005-0000-0000-000006020000}"/>
    <cellStyle name="_Permanent Rule 2 4 18" xfId="692" xr:uid="{00000000-0005-0000-0000-000007020000}"/>
    <cellStyle name="_Permanent Rule 2 4 19" xfId="693" xr:uid="{00000000-0005-0000-0000-000008020000}"/>
    <cellStyle name="_Permanent Rule 2 4 2" xfId="694" xr:uid="{00000000-0005-0000-0000-000009020000}"/>
    <cellStyle name="_Permanent Rule 2 4 20" xfId="695" xr:uid="{00000000-0005-0000-0000-00000A020000}"/>
    <cellStyle name="_Permanent Rule 2 4 21" xfId="696" xr:uid="{00000000-0005-0000-0000-00000B020000}"/>
    <cellStyle name="_Permanent Rule 2 4 22" xfId="697" xr:uid="{00000000-0005-0000-0000-00000C020000}"/>
    <cellStyle name="_Permanent Rule 2 4 23" xfId="698" xr:uid="{00000000-0005-0000-0000-00000D020000}"/>
    <cellStyle name="_Permanent Rule 2 4 3" xfId="699" xr:uid="{00000000-0005-0000-0000-00000E020000}"/>
    <cellStyle name="_Permanent Rule 2 4 4" xfId="700" xr:uid="{00000000-0005-0000-0000-00000F020000}"/>
    <cellStyle name="_Permanent Rule 2 4 5" xfId="701" xr:uid="{00000000-0005-0000-0000-000010020000}"/>
    <cellStyle name="_Permanent Rule 2 4 6" xfId="702" xr:uid="{00000000-0005-0000-0000-000011020000}"/>
    <cellStyle name="_Permanent Rule 2 4 7" xfId="703" xr:uid="{00000000-0005-0000-0000-000012020000}"/>
    <cellStyle name="_Permanent Rule 2 4 8" xfId="704" xr:uid="{00000000-0005-0000-0000-000013020000}"/>
    <cellStyle name="_Permanent Rule 2 4 9" xfId="705" xr:uid="{00000000-0005-0000-0000-000014020000}"/>
    <cellStyle name="_Permanent Rule 2 5" xfId="706" xr:uid="{00000000-0005-0000-0000-000015020000}"/>
    <cellStyle name="_Permanent Rule 2 5 10" xfId="707" xr:uid="{00000000-0005-0000-0000-000016020000}"/>
    <cellStyle name="_Permanent Rule 2 5 11" xfId="708" xr:uid="{00000000-0005-0000-0000-000017020000}"/>
    <cellStyle name="_Permanent Rule 2 5 12" xfId="709" xr:uid="{00000000-0005-0000-0000-000018020000}"/>
    <cellStyle name="_Permanent Rule 2 5 13" xfId="710" xr:uid="{00000000-0005-0000-0000-000019020000}"/>
    <cellStyle name="_Permanent Rule 2 5 14" xfId="711" xr:uid="{00000000-0005-0000-0000-00001A020000}"/>
    <cellStyle name="_Permanent Rule 2 5 15" xfId="712" xr:uid="{00000000-0005-0000-0000-00001B020000}"/>
    <cellStyle name="_Permanent Rule 2 5 16" xfId="713" xr:uid="{00000000-0005-0000-0000-00001C020000}"/>
    <cellStyle name="_Permanent Rule 2 5 17" xfId="714" xr:uid="{00000000-0005-0000-0000-00001D020000}"/>
    <cellStyle name="_Permanent Rule 2 5 18" xfId="715" xr:uid="{00000000-0005-0000-0000-00001E020000}"/>
    <cellStyle name="_Permanent Rule 2 5 19" xfId="716" xr:uid="{00000000-0005-0000-0000-00001F020000}"/>
    <cellStyle name="_Permanent Rule 2 5 2" xfId="717" xr:uid="{00000000-0005-0000-0000-000020020000}"/>
    <cellStyle name="_Permanent Rule 2 5 20" xfId="718" xr:uid="{00000000-0005-0000-0000-000021020000}"/>
    <cellStyle name="_Permanent Rule 2 5 21" xfId="719" xr:uid="{00000000-0005-0000-0000-000022020000}"/>
    <cellStyle name="_Permanent Rule 2 5 22" xfId="720" xr:uid="{00000000-0005-0000-0000-000023020000}"/>
    <cellStyle name="_Permanent Rule 2 5 23" xfId="721" xr:uid="{00000000-0005-0000-0000-000024020000}"/>
    <cellStyle name="_Permanent Rule 2 5 3" xfId="722" xr:uid="{00000000-0005-0000-0000-000025020000}"/>
    <cellStyle name="_Permanent Rule 2 5 4" xfId="723" xr:uid="{00000000-0005-0000-0000-000026020000}"/>
    <cellStyle name="_Permanent Rule 2 5 5" xfId="724" xr:uid="{00000000-0005-0000-0000-000027020000}"/>
    <cellStyle name="_Permanent Rule 2 5 6" xfId="725" xr:uid="{00000000-0005-0000-0000-000028020000}"/>
    <cellStyle name="_Permanent Rule 2 5 7" xfId="726" xr:uid="{00000000-0005-0000-0000-000029020000}"/>
    <cellStyle name="_Permanent Rule 2 5 8" xfId="727" xr:uid="{00000000-0005-0000-0000-00002A020000}"/>
    <cellStyle name="_Permanent Rule 2 5 9" xfId="728" xr:uid="{00000000-0005-0000-0000-00002B020000}"/>
    <cellStyle name="_Permanent Rule 2 6" xfId="729" xr:uid="{00000000-0005-0000-0000-00002C020000}"/>
    <cellStyle name="_Permanent Rule 2 7" xfId="730" xr:uid="{00000000-0005-0000-0000-00002D020000}"/>
    <cellStyle name="_Permanent Rule 2 8" xfId="731" xr:uid="{00000000-0005-0000-0000-00002E020000}"/>
    <cellStyle name="_Permanent Rule 2 9" xfId="732" xr:uid="{00000000-0005-0000-0000-00002F020000}"/>
    <cellStyle name="_Permanent Rule 3" xfId="733" xr:uid="{00000000-0005-0000-0000-000030020000}"/>
    <cellStyle name="_Permanent Rule 3 10" xfId="734" xr:uid="{00000000-0005-0000-0000-000031020000}"/>
    <cellStyle name="_Permanent Rule 3 11" xfId="735" xr:uid="{00000000-0005-0000-0000-000032020000}"/>
    <cellStyle name="_Permanent Rule 3 12" xfId="736" xr:uid="{00000000-0005-0000-0000-000033020000}"/>
    <cellStyle name="_Permanent Rule 3 13" xfId="737" xr:uid="{00000000-0005-0000-0000-000034020000}"/>
    <cellStyle name="_Permanent Rule 3 14" xfId="738" xr:uid="{00000000-0005-0000-0000-000035020000}"/>
    <cellStyle name="_Permanent Rule 3 15" xfId="739" xr:uid="{00000000-0005-0000-0000-000036020000}"/>
    <cellStyle name="_Permanent Rule 3 16" xfId="740" xr:uid="{00000000-0005-0000-0000-000037020000}"/>
    <cellStyle name="_Permanent Rule 3 17" xfId="741" xr:uid="{00000000-0005-0000-0000-000038020000}"/>
    <cellStyle name="_Permanent Rule 3 18" xfId="742" xr:uid="{00000000-0005-0000-0000-000039020000}"/>
    <cellStyle name="_Permanent Rule 3 19" xfId="743" xr:uid="{00000000-0005-0000-0000-00003A020000}"/>
    <cellStyle name="_Permanent Rule 3 2" xfId="744" xr:uid="{00000000-0005-0000-0000-00003B020000}"/>
    <cellStyle name="_Permanent Rule 3 20" xfId="745" xr:uid="{00000000-0005-0000-0000-00003C020000}"/>
    <cellStyle name="_Permanent Rule 3 21" xfId="746" xr:uid="{00000000-0005-0000-0000-00003D020000}"/>
    <cellStyle name="_Permanent Rule 3 22" xfId="747" xr:uid="{00000000-0005-0000-0000-00003E020000}"/>
    <cellStyle name="_Permanent Rule 3 23" xfId="748" xr:uid="{00000000-0005-0000-0000-00003F020000}"/>
    <cellStyle name="_Permanent Rule 3 3" xfId="749" xr:uid="{00000000-0005-0000-0000-000040020000}"/>
    <cellStyle name="_Permanent Rule 3 4" xfId="750" xr:uid="{00000000-0005-0000-0000-000041020000}"/>
    <cellStyle name="_Permanent Rule 3 5" xfId="751" xr:uid="{00000000-0005-0000-0000-000042020000}"/>
    <cellStyle name="_Permanent Rule 3 6" xfId="752" xr:uid="{00000000-0005-0000-0000-000043020000}"/>
    <cellStyle name="_Permanent Rule 3 7" xfId="753" xr:uid="{00000000-0005-0000-0000-000044020000}"/>
    <cellStyle name="_Permanent Rule 3 8" xfId="754" xr:uid="{00000000-0005-0000-0000-000045020000}"/>
    <cellStyle name="_Permanent Rule 3 9" xfId="755" xr:uid="{00000000-0005-0000-0000-000046020000}"/>
    <cellStyle name="_Permanent Rule 4" xfId="756" xr:uid="{00000000-0005-0000-0000-000047020000}"/>
    <cellStyle name="_Permanent Rule 4 10" xfId="757" xr:uid="{00000000-0005-0000-0000-000048020000}"/>
    <cellStyle name="_Permanent Rule 4 11" xfId="758" xr:uid="{00000000-0005-0000-0000-000049020000}"/>
    <cellStyle name="_Permanent Rule 4 12" xfId="759" xr:uid="{00000000-0005-0000-0000-00004A020000}"/>
    <cellStyle name="_Permanent Rule 4 13" xfId="760" xr:uid="{00000000-0005-0000-0000-00004B020000}"/>
    <cellStyle name="_Permanent Rule 4 14" xfId="761" xr:uid="{00000000-0005-0000-0000-00004C020000}"/>
    <cellStyle name="_Permanent Rule 4 15" xfId="762" xr:uid="{00000000-0005-0000-0000-00004D020000}"/>
    <cellStyle name="_Permanent Rule 4 16" xfId="763" xr:uid="{00000000-0005-0000-0000-00004E020000}"/>
    <cellStyle name="_Permanent Rule 4 17" xfId="764" xr:uid="{00000000-0005-0000-0000-00004F020000}"/>
    <cellStyle name="_Permanent Rule 4 18" xfId="765" xr:uid="{00000000-0005-0000-0000-000050020000}"/>
    <cellStyle name="_Permanent Rule 4 19" xfId="766" xr:uid="{00000000-0005-0000-0000-000051020000}"/>
    <cellStyle name="_Permanent Rule 4 2" xfId="767" xr:uid="{00000000-0005-0000-0000-000052020000}"/>
    <cellStyle name="_Permanent Rule 4 20" xfId="768" xr:uid="{00000000-0005-0000-0000-000053020000}"/>
    <cellStyle name="_Permanent Rule 4 21" xfId="769" xr:uid="{00000000-0005-0000-0000-000054020000}"/>
    <cellStyle name="_Permanent Rule 4 22" xfId="770" xr:uid="{00000000-0005-0000-0000-000055020000}"/>
    <cellStyle name="_Permanent Rule 4 23" xfId="771" xr:uid="{00000000-0005-0000-0000-000056020000}"/>
    <cellStyle name="_Permanent Rule 4 3" xfId="772" xr:uid="{00000000-0005-0000-0000-000057020000}"/>
    <cellStyle name="_Permanent Rule 4 4" xfId="773" xr:uid="{00000000-0005-0000-0000-000058020000}"/>
    <cellStyle name="_Permanent Rule 4 5" xfId="774" xr:uid="{00000000-0005-0000-0000-000059020000}"/>
    <cellStyle name="_Permanent Rule 4 6" xfId="775" xr:uid="{00000000-0005-0000-0000-00005A020000}"/>
    <cellStyle name="_Permanent Rule 4 7" xfId="776" xr:uid="{00000000-0005-0000-0000-00005B020000}"/>
    <cellStyle name="_Permanent Rule 4 8" xfId="777" xr:uid="{00000000-0005-0000-0000-00005C020000}"/>
    <cellStyle name="_Permanent Rule 4 9" xfId="778" xr:uid="{00000000-0005-0000-0000-00005D020000}"/>
    <cellStyle name="_Permanent Rule 4_2009 Workpapers - #27-TELP" xfId="779" xr:uid="{00000000-0005-0000-0000-00005E020000}"/>
    <cellStyle name="_Permanent Rule 4_2009 Workpapers - #27-TELP 2" xfId="780" xr:uid="{00000000-0005-0000-0000-00005F020000}"/>
    <cellStyle name="_Permanent Rule 4_2009 Workpapers - #27-TELP_1" xfId="781" xr:uid="{00000000-0005-0000-0000-000060020000}"/>
    <cellStyle name="_Permanent Rule 4_2009 Workpapers - #27-TELP_1 2" xfId="782" xr:uid="{00000000-0005-0000-0000-000061020000}"/>
    <cellStyle name="_Permanent Rule 4_Deprec Template" xfId="783" xr:uid="{00000000-0005-0000-0000-000062020000}"/>
    <cellStyle name="_Permanent Rule 4_Return 2009 - #26-AJTS" xfId="784" xr:uid="{00000000-0005-0000-0000-000063020000}"/>
    <cellStyle name="_Permanent Rule 4_Return 2009 - #65-Unitemp" xfId="785" xr:uid="{00000000-0005-0000-0000-000064020000}"/>
    <cellStyle name="_Permanent Rule 5" xfId="786" xr:uid="{00000000-0005-0000-0000-000065020000}"/>
    <cellStyle name="_Permanent Rule 5 10" xfId="787" xr:uid="{00000000-0005-0000-0000-000066020000}"/>
    <cellStyle name="_Permanent Rule 5 11" xfId="788" xr:uid="{00000000-0005-0000-0000-000067020000}"/>
    <cellStyle name="_Permanent Rule 5 12" xfId="789" xr:uid="{00000000-0005-0000-0000-000068020000}"/>
    <cellStyle name="_Permanent Rule 5 13" xfId="790" xr:uid="{00000000-0005-0000-0000-000069020000}"/>
    <cellStyle name="_Permanent Rule 5 14" xfId="791" xr:uid="{00000000-0005-0000-0000-00006A020000}"/>
    <cellStyle name="_Permanent Rule 5 15" xfId="792" xr:uid="{00000000-0005-0000-0000-00006B020000}"/>
    <cellStyle name="_Permanent Rule 5 16" xfId="793" xr:uid="{00000000-0005-0000-0000-00006C020000}"/>
    <cellStyle name="_Permanent Rule 5 17" xfId="794" xr:uid="{00000000-0005-0000-0000-00006D020000}"/>
    <cellStyle name="_Permanent Rule 5 18" xfId="795" xr:uid="{00000000-0005-0000-0000-00006E020000}"/>
    <cellStyle name="_Permanent Rule 5 19" xfId="796" xr:uid="{00000000-0005-0000-0000-00006F020000}"/>
    <cellStyle name="_Permanent Rule 5 2" xfId="797" xr:uid="{00000000-0005-0000-0000-000070020000}"/>
    <cellStyle name="_Permanent Rule 5 20" xfId="798" xr:uid="{00000000-0005-0000-0000-000071020000}"/>
    <cellStyle name="_Permanent Rule 5 21" xfId="799" xr:uid="{00000000-0005-0000-0000-000072020000}"/>
    <cellStyle name="_Permanent Rule 5 22" xfId="800" xr:uid="{00000000-0005-0000-0000-000073020000}"/>
    <cellStyle name="_Permanent Rule 5 23" xfId="801" xr:uid="{00000000-0005-0000-0000-000074020000}"/>
    <cellStyle name="_Permanent Rule 5 3" xfId="802" xr:uid="{00000000-0005-0000-0000-000075020000}"/>
    <cellStyle name="_Permanent Rule 5 4" xfId="803" xr:uid="{00000000-0005-0000-0000-000076020000}"/>
    <cellStyle name="_Permanent Rule 5 5" xfId="804" xr:uid="{00000000-0005-0000-0000-000077020000}"/>
    <cellStyle name="_Permanent Rule 5 6" xfId="805" xr:uid="{00000000-0005-0000-0000-000078020000}"/>
    <cellStyle name="_Permanent Rule 5 7" xfId="806" xr:uid="{00000000-0005-0000-0000-000079020000}"/>
    <cellStyle name="_Permanent Rule 5 8" xfId="807" xr:uid="{00000000-0005-0000-0000-00007A020000}"/>
    <cellStyle name="_Permanent Rule 5 9" xfId="808" xr:uid="{00000000-0005-0000-0000-00007B020000}"/>
    <cellStyle name="_Permanent Rule 5_2009 Workpapers - #27-TELP" xfId="809" xr:uid="{00000000-0005-0000-0000-00007C020000}"/>
    <cellStyle name="_Permanent Rule 5_2009 Workpapers - #27-TELP 2" xfId="810" xr:uid="{00000000-0005-0000-0000-00007D020000}"/>
    <cellStyle name="_Permanent Rule 5_2009 Workpapers - #27-TELP_1" xfId="811" xr:uid="{00000000-0005-0000-0000-00007E020000}"/>
    <cellStyle name="_Permanent Rule 5_2009 Workpapers - #27-TELP_1 2" xfId="812" xr:uid="{00000000-0005-0000-0000-00007F020000}"/>
    <cellStyle name="_Permanent Rule 5_Deprec Template" xfId="813" xr:uid="{00000000-0005-0000-0000-000080020000}"/>
    <cellStyle name="_Permanent Rule 5_Return 2009 - #26-AJTS" xfId="814" xr:uid="{00000000-0005-0000-0000-000081020000}"/>
    <cellStyle name="_Permanent Rule 5_Return 2009 - #65-Unitemp" xfId="815" xr:uid="{00000000-0005-0000-0000-000082020000}"/>
    <cellStyle name="_Permanent Rule 6" xfId="816" xr:uid="{00000000-0005-0000-0000-000083020000}"/>
    <cellStyle name="_Permanent Rule 6 10" xfId="817" xr:uid="{00000000-0005-0000-0000-000084020000}"/>
    <cellStyle name="_Permanent Rule 6 11" xfId="818" xr:uid="{00000000-0005-0000-0000-000085020000}"/>
    <cellStyle name="_Permanent Rule 6 12" xfId="819" xr:uid="{00000000-0005-0000-0000-000086020000}"/>
    <cellStyle name="_Permanent Rule 6 13" xfId="820" xr:uid="{00000000-0005-0000-0000-000087020000}"/>
    <cellStyle name="_Permanent Rule 6 14" xfId="821" xr:uid="{00000000-0005-0000-0000-000088020000}"/>
    <cellStyle name="_Permanent Rule 6 15" xfId="822" xr:uid="{00000000-0005-0000-0000-000089020000}"/>
    <cellStyle name="_Permanent Rule 6 16" xfId="823" xr:uid="{00000000-0005-0000-0000-00008A020000}"/>
    <cellStyle name="_Permanent Rule 6 17" xfId="824" xr:uid="{00000000-0005-0000-0000-00008B020000}"/>
    <cellStyle name="_Permanent Rule 6 18" xfId="825" xr:uid="{00000000-0005-0000-0000-00008C020000}"/>
    <cellStyle name="_Permanent Rule 6 19" xfId="826" xr:uid="{00000000-0005-0000-0000-00008D020000}"/>
    <cellStyle name="_Permanent Rule 6 2" xfId="827" xr:uid="{00000000-0005-0000-0000-00008E020000}"/>
    <cellStyle name="_Permanent Rule 6 20" xfId="828" xr:uid="{00000000-0005-0000-0000-00008F020000}"/>
    <cellStyle name="_Permanent Rule 6 21" xfId="829" xr:uid="{00000000-0005-0000-0000-000090020000}"/>
    <cellStyle name="_Permanent Rule 6 22" xfId="830" xr:uid="{00000000-0005-0000-0000-000091020000}"/>
    <cellStyle name="_Permanent Rule 6 23" xfId="831" xr:uid="{00000000-0005-0000-0000-000092020000}"/>
    <cellStyle name="_Permanent Rule 6 3" xfId="832" xr:uid="{00000000-0005-0000-0000-000093020000}"/>
    <cellStyle name="_Permanent Rule 6 4" xfId="833" xr:uid="{00000000-0005-0000-0000-000094020000}"/>
    <cellStyle name="_Permanent Rule 6 5" xfId="834" xr:uid="{00000000-0005-0000-0000-000095020000}"/>
    <cellStyle name="_Permanent Rule 6 6" xfId="835" xr:uid="{00000000-0005-0000-0000-000096020000}"/>
    <cellStyle name="_Permanent Rule 6 7" xfId="836" xr:uid="{00000000-0005-0000-0000-000097020000}"/>
    <cellStyle name="_Permanent Rule 6 8" xfId="837" xr:uid="{00000000-0005-0000-0000-000098020000}"/>
    <cellStyle name="_Permanent Rule 6 9" xfId="838" xr:uid="{00000000-0005-0000-0000-000099020000}"/>
    <cellStyle name="_Permanent Rule 6_2009 Workpapers - #27-TELP" xfId="839" xr:uid="{00000000-0005-0000-0000-00009A020000}"/>
    <cellStyle name="_Permanent Rule 6_2009 Workpapers - #27-TELP 2" xfId="840" xr:uid="{00000000-0005-0000-0000-00009B020000}"/>
    <cellStyle name="_Permanent Rule 6_2009 Workpapers - #27-TELP_1" xfId="841" xr:uid="{00000000-0005-0000-0000-00009C020000}"/>
    <cellStyle name="_Permanent Rule 6_2009 Workpapers - #27-TELP_1 2" xfId="842" xr:uid="{00000000-0005-0000-0000-00009D020000}"/>
    <cellStyle name="_Permanent Rule 6_Deprec Template" xfId="843" xr:uid="{00000000-0005-0000-0000-00009E020000}"/>
    <cellStyle name="_Permanent Rule 6_Return 2009 - #26-AJTS" xfId="844" xr:uid="{00000000-0005-0000-0000-00009F020000}"/>
    <cellStyle name="_Permanent Rule 6_Return 2009 - #65-Unitemp" xfId="845" xr:uid="{00000000-0005-0000-0000-0000A0020000}"/>
    <cellStyle name="_Permanent Rule 7" xfId="846" xr:uid="{00000000-0005-0000-0000-0000A1020000}"/>
    <cellStyle name="_Permanent Rule 7 10" xfId="847" xr:uid="{00000000-0005-0000-0000-0000A2020000}"/>
    <cellStyle name="_Permanent Rule 7 11" xfId="848" xr:uid="{00000000-0005-0000-0000-0000A3020000}"/>
    <cellStyle name="_Permanent Rule 7 12" xfId="849" xr:uid="{00000000-0005-0000-0000-0000A4020000}"/>
    <cellStyle name="_Permanent Rule 7 13" xfId="850" xr:uid="{00000000-0005-0000-0000-0000A5020000}"/>
    <cellStyle name="_Permanent Rule 7 14" xfId="851" xr:uid="{00000000-0005-0000-0000-0000A6020000}"/>
    <cellStyle name="_Permanent Rule 7 15" xfId="852" xr:uid="{00000000-0005-0000-0000-0000A7020000}"/>
    <cellStyle name="_Permanent Rule 7 16" xfId="853" xr:uid="{00000000-0005-0000-0000-0000A8020000}"/>
    <cellStyle name="_Permanent Rule 7 17" xfId="854" xr:uid="{00000000-0005-0000-0000-0000A9020000}"/>
    <cellStyle name="_Permanent Rule 7 18" xfId="855" xr:uid="{00000000-0005-0000-0000-0000AA020000}"/>
    <cellStyle name="_Permanent Rule 7 19" xfId="856" xr:uid="{00000000-0005-0000-0000-0000AB020000}"/>
    <cellStyle name="_Permanent Rule 7 2" xfId="857" xr:uid="{00000000-0005-0000-0000-0000AC020000}"/>
    <cellStyle name="_Permanent Rule 7 20" xfId="858" xr:uid="{00000000-0005-0000-0000-0000AD020000}"/>
    <cellStyle name="_Permanent Rule 7 21" xfId="859" xr:uid="{00000000-0005-0000-0000-0000AE020000}"/>
    <cellStyle name="_Permanent Rule 7 22" xfId="860" xr:uid="{00000000-0005-0000-0000-0000AF020000}"/>
    <cellStyle name="_Permanent Rule 7 23" xfId="861" xr:uid="{00000000-0005-0000-0000-0000B0020000}"/>
    <cellStyle name="_Permanent Rule 7 3" xfId="862" xr:uid="{00000000-0005-0000-0000-0000B1020000}"/>
    <cellStyle name="_Permanent Rule 7 4" xfId="863" xr:uid="{00000000-0005-0000-0000-0000B2020000}"/>
    <cellStyle name="_Permanent Rule 7 5" xfId="864" xr:uid="{00000000-0005-0000-0000-0000B3020000}"/>
    <cellStyle name="_Permanent Rule 7 6" xfId="865" xr:uid="{00000000-0005-0000-0000-0000B4020000}"/>
    <cellStyle name="_Permanent Rule 7 7" xfId="866" xr:uid="{00000000-0005-0000-0000-0000B5020000}"/>
    <cellStyle name="_Permanent Rule 7 8" xfId="867" xr:uid="{00000000-0005-0000-0000-0000B6020000}"/>
    <cellStyle name="_Permanent Rule 7 9" xfId="868" xr:uid="{00000000-0005-0000-0000-0000B7020000}"/>
    <cellStyle name="_Permanent Rule 7_2009 Workpapers - #27-TELP" xfId="869" xr:uid="{00000000-0005-0000-0000-0000B8020000}"/>
    <cellStyle name="_Permanent Rule 7_2009 Workpapers - #27-TELP 2" xfId="870" xr:uid="{00000000-0005-0000-0000-0000B9020000}"/>
    <cellStyle name="_Permanent Rule 7_2009 Workpapers - #27-TELP_1" xfId="871" xr:uid="{00000000-0005-0000-0000-0000BA020000}"/>
    <cellStyle name="_Permanent Rule 7_2009 Workpapers - #27-TELP_1 2" xfId="872" xr:uid="{00000000-0005-0000-0000-0000BB020000}"/>
    <cellStyle name="_Permanent Rule 7_Deprec Template" xfId="873" xr:uid="{00000000-0005-0000-0000-0000BC020000}"/>
    <cellStyle name="_Permanent Rule 7_Return 2009 - #26-AJTS" xfId="874" xr:uid="{00000000-0005-0000-0000-0000BD020000}"/>
    <cellStyle name="_Permanent Rule 7_Return 2009 - #65-Unitemp" xfId="875" xr:uid="{00000000-0005-0000-0000-0000BE020000}"/>
    <cellStyle name="_Permanent Rule 8" xfId="876" xr:uid="{00000000-0005-0000-0000-0000BF020000}"/>
    <cellStyle name="_Permanent Rule 8 10" xfId="877" xr:uid="{00000000-0005-0000-0000-0000C0020000}"/>
    <cellStyle name="_Permanent Rule 8 11" xfId="878" xr:uid="{00000000-0005-0000-0000-0000C1020000}"/>
    <cellStyle name="_Permanent Rule 8 12" xfId="879" xr:uid="{00000000-0005-0000-0000-0000C2020000}"/>
    <cellStyle name="_Permanent Rule 8 13" xfId="880" xr:uid="{00000000-0005-0000-0000-0000C3020000}"/>
    <cellStyle name="_Permanent Rule 8 14" xfId="881" xr:uid="{00000000-0005-0000-0000-0000C4020000}"/>
    <cellStyle name="_Permanent Rule 8 15" xfId="882" xr:uid="{00000000-0005-0000-0000-0000C5020000}"/>
    <cellStyle name="_Permanent Rule 8 16" xfId="883" xr:uid="{00000000-0005-0000-0000-0000C6020000}"/>
    <cellStyle name="_Permanent Rule 8 17" xfId="884" xr:uid="{00000000-0005-0000-0000-0000C7020000}"/>
    <cellStyle name="_Permanent Rule 8 18" xfId="885" xr:uid="{00000000-0005-0000-0000-0000C8020000}"/>
    <cellStyle name="_Permanent Rule 8 19" xfId="886" xr:uid="{00000000-0005-0000-0000-0000C9020000}"/>
    <cellStyle name="_Permanent Rule 8 2" xfId="887" xr:uid="{00000000-0005-0000-0000-0000CA020000}"/>
    <cellStyle name="_Permanent Rule 8 20" xfId="888" xr:uid="{00000000-0005-0000-0000-0000CB020000}"/>
    <cellStyle name="_Permanent Rule 8 21" xfId="889" xr:uid="{00000000-0005-0000-0000-0000CC020000}"/>
    <cellStyle name="_Permanent Rule 8 22" xfId="890" xr:uid="{00000000-0005-0000-0000-0000CD020000}"/>
    <cellStyle name="_Permanent Rule 8 23" xfId="891" xr:uid="{00000000-0005-0000-0000-0000CE020000}"/>
    <cellStyle name="_Permanent Rule 8 3" xfId="892" xr:uid="{00000000-0005-0000-0000-0000CF020000}"/>
    <cellStyle name="_Permanent Rule 8 4" xfId="893" xr:uid="{00000000-0005-0000-0000-0000D0020000}"/>
    <cellStyle name="_Permanent Rule 8 5" xfId="894" xr:uid="{00000000-0005-0000-0000-0000D1020000}"/>
    <cellStyle name="_Permanent Rule 8 6" xfId="895" xr:uid="{00000000-0005-0000-0000-0000D2020000}"/>
    <cellStyle name="_Permanent Rule 8 7" xfId="896" xr:uid="{00000000-0005-0000-0000-0000D3020000}"/>
    <cellStyle name="_Permanent Rule 8 8" xfId="897" xr:uid="{00000000-0005-0000-0000-0000D4020000}"/>
    <cellStyle name="_Permanent Rule 8 9" xfId="898" xr:uid="{00000000-0005-0000-0000-0000D5020000}"/>
    <cellStyle name="_Permanent Rule 9" xfId="899" xr:uid="{00000000-0005-0000-0000-0000D6020000}"/>
    <cellStyle name="_Permanent Rule 9 10" xfId="900" xr:uid="{00000000-0005-0000-0000-0000D7020000}"/>
    <cellStyle name="_Permanent Rule 9 11" xfId="901" xr:uid="{00000000-0005-0000-0000-0000D8020000}"/>
    <cellStyle name="_Permanent Rule 9 12" xfId="902" xr:uid="{00000000-0005-0000-0000-0000D9020000}"/>
    <cellStyle name="_Permanent Rule 9 13" xfId="903" xr:uid="{00000000-0005-0000-0000-0000DA020000}"/>
    <cellStyle name="_Permanent Rule 9 14" xfId="904" xr:uid="{00000000-0005-0000-0000-0000DB020000}"/>
    <cellStyle name="_Permanent Rule 9 15" xfId="905" xr:uid="{00000000-0005-0000-0000-0000DC020000}"/>
    <cellStyle name="_Permanent Rule 9 16" xfId="906" xr:uid="{00000000-0005-0000-0000-0000DD020000}"/>
    <cellStyle name="_Permanent Rule 9 17" xfId="907" xr:uid="{00000000-0005-0000-0000-0000DE020000}"/>
    <cellStyle name="_Permanent Rule 9 18" xfId="908" xr:uid="{00000000-0005-0000-0000-0000DF020000}"/>
    <cellStyle name="_Permanent Rule 9 19" xfId="909" xr:uid="{00000000-0005-0000-0000-0000E0020000}"/>
    <cellStyle name="_Permanent Rule 9 2" xfId="910" xr:uid="{00000000-0005-0000-0000-0000E1020000}"/>
    <cellStyle name="_Permanent Rule 9 20" xfId="911" xr:uid="{00000000-0005-0000-0000-0000E2020000}"/>
    <cellStyle name="_Permanent Rule 9 21" xfId="912" xr:uid="{00000000-0005-0000-0000-0000E3020000}"/>
    <cellStyle name="_Permanent Rule 9 22" xfId="913" xr:uid="{00000000-0005-0000-0000-0000E4020000}"/>
    <cellStyle name="_Permanent Rule 9 23" xfId="914" xr:uid="{00000000-0005-0000-0000-0000E5020000}"/>
    <cellStyle name="_Permanent Rule 9 3" xfId="915" xr:uid="{00000000-0005-0000-0000-0000E6020000}"/>
    <cellStyle name="_Permanent Rule 9 4" xfId="916" xr:uid="{00000000-0005-0000-0000-0000E7020000}"/>
    <cellStyle name="_Permanent Rule 9 5" xfId="917" xr:uid="{00000000-0005-0000-0000-0000E8020000}"/>
    <cellStyle name="_Permanent Rule 9 6" xfId="918" xr:uid="{00000000-0005-0000-0000-0000E9020000}"/>
    <cellStyle name="_Permanent Rule 9 7" xfId="919" xr:uid="{00000000-0005-0000-0000-0000EA020000}"/>
    <cellStyle name="_Permanent Rule 9 8" xfId="920" xr:uid="{00000000-0005-0000-0000-0000EB020000}"/>
    <cellStyle name="_Permanent Rule 9 9" xfId="921" xr:uid="{00000000-0005-0000-0000-0000EC020000}"/>
    <cellStyle name="_Permanent Rule_12.31.2009 Sev TBBS # 82 (version 2)" xfId="922" xr:uid="{00000000-0005-0000-0000-0000ED020000}"/>
    <cellStyle name="_Permanent Rule_12-31-2009 ELEC C&amp;I TBBS(NEW)" xfId="923" xr:uid="{00000000-0005-0000-0000-0000EE020000}"/>
    <cellStyle name="_Permanent Rule_2010 TAX PROVISION MODEL - MAY" xfId="924" xr:uid="{00000000-0005-0000-0000-0000EF020000}"/>
    <cellStyle name="_Permanent Rule_DEFERRED_ENTRY_-_JANUARY_CLOSE" xfId="925" xr:uid="{00000000-0005-0000-0000-0000F0020000}"/>
    <cellStyle name="_Permanent Rule_DEFERRED_ENTRY_-_JANUARY_CLOSE_Book1(1)" xfId="926" xr:uid="{00000000-0005-0000-0000-0000F1020000}"/>
    <cellStyle name="_Permanent Rule_DEFERRED_ENTRY_-_JANUARY_CLOSE_STATE EFFECTIVE RATES (3)(1)" xfId="927" xr:uid="{00000000-0005-0000-0000-0000F2020000}"/>
    <cellStyle name="_Permanent Rule_PES Prov to Ret 2009 true up" xfId="928" xr:uid="{00000000-0005-0000-0000-0000F3020000}"/>
    <cellStyle name="_Permanent Rule_PES TBBS Dec 2009 Revised for PES OPEB &amp; Pension" xfId="929" xr:uid="{00000000-0005-0000-0000-0000F4020000}"/>
    <cellStyle name="_Permanent Rule_Return 2009 - #82-Severn Construction" xfId="930" xr:uid="{00000000-0005-0000-0000-0000F5020000}"/>
    <cellStyle name="_Permanent Rule_STATE EFFECTIVE RATES" xfId="931" xr:uid="{00000000-0005-0000-0000-0000F6020000}"/>
    <cellStyle name="_Permanent Rule_TBBS Dec 2008 11-21-09" xfId="932" xr:uid="{00000000-0005-0000-0000-0000F7020000}"/>
    <cellStyle name="_PMG Base Monthly" xfId="66" xr:uid="{00000000-0005-0000-0000-0000F8020000}"/>
    <cellStyle name="_PMG Base Monthly 2" xfId="933" xr:uid="{00000000-0005-0000-0000-0000F9020000}"/>
    <cellStyle name="_PMG Base Monthly 2 2" xfId="934" xr:uid="{00000000-0005-0000-0000-0000FA020000}"/>
    <cellStyle name="_PMG Base Monthly 2 2 2" xfId="935" xr:uid="{00000000-0005-0000-0000-0000FB020000}"/>
    <cellStyle name="_PMG Base Monthly 2 2 2 2" xfId="32921" xr:uid="{00000000-0005-0000-0000-0000FC020000}"/>
    <cellStyle name="_PMG Base Monthly 2 2 3" xfId="32922" xr:uid="{00000000-0005-0000-0000-0000FD020000}"/>
    <cellStyle name="_PMG Base Monthly 2 3" xfId="936" xr:uid="{00000000-0005-0000-0000-0000FE020000}"/>
    <cellStyle name="_PMG Base Monthly 2 3 2" xfId="32923" xr:uid="{00000000-0005-0000-0000-0000FF020000}"/>
    <cellStyle name="_PMG Base Monthly 2 4" xfId="32924" xr:uid="{00000000-0005-0000-0000-000000030000}"/>
    <cellStyle name="_PMG Base Monthly 3" xfId="937" xr:uid="{00000000-0005-0000-0000-000001030000}"/>
    <cellStyle name="_PMG Base Monthly 3 2" xfId="32925" xr:uid="{00000000-0005-0000-0000-000002030000}"/>
    <cellStyle name="_PMG Base Monthly 4" xfId="32926" xr:uid="{00000000-0005-0000-0000-000003030000}"/>
    <cellStyle name="_PMG Base Monthly 4 2" xfId="32927" xr:uid="{00000000-0005-0000-0000-000004030000}"/>
    <cellStyle name="_PMG Base Monthly 5" xfId="32928" xr:uid="{00000000-0005-0000-0000-000005030000}"/>
    <cellStyle name="_PMG Base Monthly 5 2" xfId="32929" xr:uid="{00000000-0005-0000-0000-000006030000}"/>
    <cellStyle name="_PMG Base Monthly 6" xfId="32930" xr:uid="{00000000-0005-0000-0000-000007030000}"/>
    <cellStyle name="_PMG Base Monthly 7" xfId="32931" xr:uid="{00000000-0005-0000-0000-000008030000}"/>
    <cellStyle name="_PMG Thermal Monthly" xfId="67" xr:uid="{00000000-0005-0000-0000-000009030000}"/>
    <cellStyle name="_PMG Thermal Monthly 2" xfId="938" xr:uid="{00000000-0005-0000-0000-00000A030000}"/>
    <cellStyle name="_PMG Thermal Monthly 2 2" xfId="939" xr:uid="{00000000-0005-0000-0000-00000B030000}"/>
    <cellStyle name="_PMG Thermal Monthly 2 2 2" xfId="940" xr:uid="{00000000-0005-0000-0000-00000C030000}"/>
    <cellStyle name="_PMG Thermal Monthly 2 2 2 2" xfId="32932" xr:uid="{00000000-0005-0000-0000-00000D030000}"/>
    <cellStyle name="_PMG Thermal Monthly 2 2 3" xfId="32933" xr:uid="{00000000-0005-0000-0000-00000E030000}"/>
    <cellStyle name="_PMG Thermal Monthly 2 3" xfId="941" xr:uid="{00000000-0005-0000-0000-00000F030000}"/>
    <cellStyle name="_PMG Thermal Monthly 2 3 2" xfId="32934" xr:uid="{00000000-0005-0000-0000-000010030000}"/>
    <cellStyle name="_PMG Thermal Monthly 2 4" xfId="32935" xr:uid="{00000000-0005-0000-0000-000011030000}"/>
    <cellStyle name="_PMG Thermal Monthly 3" xfId="942" xr:uid="{00000000-0005-0000-0000-000012030000}"/>
    <cellStyle name="_PMG Thermal Monthly 3 2" xfId="32936" xr:uid="{00000000-0005-0000-0000-000013030000}"/>
    <cellStyle name="_PMG Thermal Monthly 4" xfId="32937" xr:uid="{00000000-0005-0000-0000-000014030000}"/>
    <cellStyle name="_PMG Thermal Monthly 4 2" xfId="32938" xr:uid="{00000000-0005-0000-0000-000015030000}"/>
    <cellStyle name="_PMG Thermal Monthly 5" xfId="32939" xr:uid="{00000000-0005-0000-0000-000016030000}"/>
    <cellStyle name="_PMG Thermal Monthly 5 2" xfId="32940" xr:uid="{00000000-0005-0000-0000-000017030000}"/>
    <cellStyle name="_PMG Thermal Monthly 6" xfId="32941" xr:uid="{00000000-0005-0000-0000-000018030000}"/>
    <cellStyle name="_PMG Thermal Monthly 7" xfId="32942" xr:uid="{00000000-0005-0000-0000-000019030000}"/>
    <cellStyle name="20% - Accent1" xfId="1" builtinId="30" customBuiltin="1"/>
    <cellStyle name="20% - Accent1 10" xfId="943" xr:uid="{00000000-0005-0000-0000-00001B030000}"/>
    <cellStyle name="20% - Accent1 10 2" xfId="944" xr:uid="{00000000-0005-0000-0000-00001C030000}"/>
    <cellStyle name="20% - Accent1 10 3" xfId="945" xr:uid="{00000000-0005-0000-0000-00001D030000}"/>
    <cellStyle name="20% - Accent1 10 4" xfId="32943" xr:uid="{00000000-0005-0000-0000-00001E030000}"/>
    <cellStyle name="20% - Accent1 100" xfId="32944" xr:uid="{00000000-0005-0000-0000-00001F030000}"/>
    <cellStyle name="20% - Accent1 101" xfId="32945" xr:uid="{00000000-0005-0000-0000-000020030000}"/>
    <cellStyle name="20% - Accent1 102" xfId="32946" xr:uid="{00000000-0005-0000-0000-000021030000}"/>
    <cellStyle name="20% - Accent1 103" xfId="43364" xr:uid="{00000000-0005-0000-0000-000022030000}"/>
    <cellStyle name="20% - Accent1 104" xfId="43486" xr:uid="{F0620C27-0ED4-4724-A8FF-27E087CFB102}"/>
    <cellStyle name="20% - Accent1 11" xfId="946" xr:uid="{00000000-0005-0000-0000-000023030000}"/>
    <cellStyle name="20% - Accent1 11 2" xfId="947" xr:uid="{00000000-0005-0000-0000-000024030000}"/>
    <cellStyle name="20% - Accent1 11 3" xfId="948" xr:uid="{00000000-0005-0000-0000-000025030000}"/>
    <cellStyle name="20% - Accent1 12" xfId="949" xr:uid="{00000000-0005-0000-0000-000026030000}"/>
    <cellStyle name="20% - Accent1 12 2" xfId="950" xr:uid="{00000000-0005-0000-0000-000027030000}"/>
    <cellStyle name="20% - Accent1 13" xfId="951" xr:uid="{00000000-0005-0000-0000-000028030000}"/>
    <cellStyle name="20% - Accent1 13 2" xfId="952" xr:uid="{00000000-0005-0000-0000-000029030000}"/>
    <cellStyle name="20% - Accent1 14" xfId="953" xr:uid="{00000000-0005-0000-0000-00002A030000}"/>
    <cellStyle name="20% - Accent1 14 2" xfId="954" xr:uid="{00000000-0005-0000-0000-00002B030000}"/>
    <cellStyle name="20% - Accent1 15" xfId="955" xr:uid="{00000000-0005-0000-0000-00002C030000}"/>
    <cellStyle name="20% - Accent1 15 2" xfId="956" xr:uid="{00000000-0005-0000-0000-00002D030000}"/>
    <cellStyle name="20% - Accent1 16" xfId="957" xr:uid="{00000000-0005-0000-0000-00002E030000}"/>
    <cellStyle name="20% - Accent1 16 2" xfId="958" xr:uid="{00000000-0005-0000-0000-00002F030000}"/>
    <cellStyle name="20% - Accent1 17" xfId="959" xr:uid="{00000000-0005-0000-0000-000030030000}"/>
    <cellStyle name="20% - Accent1 17 2" xfId="960" xr:uid="{00000000-0005-0000-0000-000031030000}"/>
    <cellStyle name="20% - Accent1 18" xfId="961" xr:uid="{00000000-0005-0000-0000-000032030000}"/>
    <cellStyle name="20% - Accent1 18 2" xfId="962" xr:uid="{00000000-0005-0000-0000-000033030000}"/>
    <cellStyle name="20% - Accent1 19" xfId="963" xr:uid="{00000000-0005-0000-0000-000034030000}"/>
    <cellStyle name="20% - Accent1 19 2" xfId="964" xr:uid="{00000000-0005-0000-0000-000035030000}"/>
    <cellStyle name="20% - Accent1 2" xfId="965" xr:uid="{00000000-0005-0000-0000-000036030000}"/>
    <cellStyle name="20% - Accent1 2 10" xfId="43404" xr:uid="{00000000-0005-0000-0000-000037030000}"/>
    <cellStyle name="20% - Accent1 2 2" xfId="966" xr:uid="{00000000-0005-0000-0000-000038030000}"/>
    <cellStyle name="20% - Accent1 2 2 2" xfId="967" xr:uid="{00000000-0005-0000-0000-000039030000}"/>
    <cellStyle name="20% - Accent1 2 2 2 2" xfId="968" xr:uid="{00000000-0005-0000-0000-00003A030000}"/>
    <cellStyle name="20% - Accent1 2 2 2 3" xfId="969" xr:uid="{00000000-0005-0000-0000-00003B030000}"/>
    <cellStyle name="20% - Accent1 2 2 2 4" xfId="32947" xr:uid="{00000000-0005-0000-0000-00003C030000}"/>
    <cellStyle name="20% - Accent1 2 2 3" xfId="970" xr:uid="{00000000-0005-0000-0000-00003D030000}"/>
    <cellStyle name="20% - Accent1 2 2 3 2" xfId="971" xr:uid="{00000000-0005-0000-0000-00003E030000}"/>
    <cellStyle name="20% - Accent1 2 2 3 3" xfId="32948" xr:uid="{00000000-0005-0000-0000-00003F030000}"/>
    <cellStyle name="20% - Accent1 2 2 4" xfId="972" xr:uid="{00000000-0005-0000-0000-000040030000}"/>
    <cellStyle name="20% - Accent1 2 2 5" xfId="973" xr:uid="{00000000-0005-0000-0000-000041030000}"/>
    <cellStyle name="20% - Accent1 2 2 6" xfId="974" xr:uid="{00000000-0005-0000-0000-000042030000}"/>
    <cellStyle name="20% - Accent1 2 2 7" xfId="32949" xr:uid="{00000000-0005-0000-0000-000043030000}"/>
    <cellStyle name="20% - Accent1 2 2_PwrTax 51040" xfId="975" xr:uid="{00000000-0005-0000-0000-000044030000}"/>
    <cellStyle name="20% - Accent1 2 3" xfId="976" xr:uid="{00000000-0005-0000-0000-000045030000}"/>
    <cellStyle name="20% - Accent1 2 3 10" xfId="977" xr:uid="{00000000-0005-0000-0000-000046030000}"/>
    <cellStyle name="20% - Accent1 2 3 10 2" xfId="32950" xr:uid="{00000000-0005-0000-0000-000047030000}"/>
    <cellStyle name="20% - Accent1 2 3 11" xfId="32951" xr:uid="{00000000-0005-0000-0000-000048030000}"/>
    <cellStyle name="20% - Accent1 2 3 12" xfId="32952" xr:uid="{00000000-0005-0000-0000-000049030000}"/>
    <cellStyle name="20% - Accent1 2 3 2" xfId="978" xr:uid="{00000000-0005-0000-0000-00004A030000}"/>
    <cellStyle name="20% - Accent1 2 3 2 10" xfId="32953" xr:uid="{00000000-0005-0000-0000-00004B030000}"/>
    <cellStyle name="20% - Accent1 2 3 2 11" xfId="32954" xr:uid="{00000000-0005-0000-0000-00004C030000}"/>
    <cellStyle name="20% - Accent1 2 3 2 2" xfId="979" xr:uid="{00000000-0005-0000-0000-00004D030000}"/>
    <cellStyle name="20% - Accent1 2 3 2 2 2" xfId="980" xr:uid="{00000000-0005-0000-0000-00004E030000}"/>
    <cellStyle name="20% - Accent1 2 3 2 2 2 2" xfId="981" xr:uid="{00000000-0005-0000-0000-00004F030000}"/>
    <cellStyle name="20% - Accent1 2 3 2 2 2 2 2" xfId="982" xr:uid="{00000000-0005-0000-0000-000050030000}"/>
    <cellStyle name="20% - Accent1 2 3 2 2 2 2 2 2" xfId="32955" xr:uid="{00000000-0005-0000-0000-000051030000}"/>
    <cellStyle name="20% - Accent1 2 3 2 2 2 2 3" xfId="983" xr:uid="{00000000-0005-0000-0000-000052030000}"/>
    <cellStyle name="20% - Accent1 2 3 2 2 2 2 3 2" xfId="32956" xr:uid="{00000000-0005-0000-0000-000053030000}"/>
    <cellStyle name="20% - Accent1 2 3 2 2 2 2 4" xfId="32957" xr:uid="{00000000-0005-0000-0000-000054030000}"/>
    <cellStyle name="20% - Accent1 2 3 2 2 2 3" xfId="984" xr:uid="{00000000-0005-0000-0000-000055030000}"/>
    <cellStyle name="20% - Accent1 2 3 2 2 2 3 2" xfId="32958" xr:uid="{00000000-0005-0000-0000-000056030000}"/>
    <cellStyle name="20% - Accent1 2 3 2 2 2 4" xfId="985" xr:uid="{00000000-0005-0000-0000-000057030000}"/>
    <cellStyle name="20% - Accent1 2 3 2 2 2 4 2" xfId="32959" xr:uid="{00000000-0005-0000-0000-000058030000}"/>
    <cellStyle name="20% - Accent1 2 3 2 2 2 5" xfId="32960" xr:uid="{00000000-0005-0000-0000-000059030000}"/>
    <cellStyle name="20% - Accent1 2 3 2 2 3" xfId="986" xr:uid="{00000000-0005-0000-0000-00005A030000}"/>
    <cellStyle name="20% - Accent1 2 3 2 2 3 2" xfId="987" xr:uid="{00000000-0005-0000-0000-00005B030000}"/>
    <cellStyle name="20% - Accent1 2 3 2 2 3 2 2" xfId="32961" xr:uid="{00000000-0005-0000-0000-00005C030000}"/>
    <cellStyle name="20% - Accent1 2 3 2 2 3 3" xfId="988" xr:uid="{00000000-0005-0000-0000-00005D030000}"/>
    <cellStyle name="20% - Accent1 2 3 2 2 3 3 2" xfId="32962" xr:uid="{00000000-0005-0000-0000-00005E030000}"/>
    <cellStyle name="20% - Accent1 2 3 2 2 3 4" xfId="32963" xr:uid="{00000000-0005-0000-0000-00005F030000}"/>
    <cellStyle name="20% - Accent1 2 3 2 2 4" xfId="989" xr:uid="{00000000-0005-0000-0000-000060030000}"/>
    <cellStyle name="20% - Accent1 2 3 2 2 4 2" xfId="32964" xr:uid="{00000000-0005-0000-0000-000061030000}"/>
    <cellStyle name="20% - Accent1 2 3 2 2 5" xfId="990" xr:uid="{00000000-0005-0000-0000-000062030000}"/>
    <cellStyle name="20% - Accent1 2 3 2 2 5 2" xfId="32965" xr:uid="{00000000-0005-0000-0000-000063030000}"/>
    <cellStyle name="20% - Accent1 2 3 2 2 6" xfId="32966" xr:uid="{00000000-0005-0000-0000-000064030000}"/>
    <cellStyle name="20% - Accent1 2 3 2 3" xfId="991" xr:uid="{00000000-0005-0000-0000-000065030000}"/>
    <cellStyle name="20% - Accent1 2 3 2 3 2" xfId="992" xr:uid="{00000000-0005-0000-0000-000066030000}"/>
    <cellStyle name="20% - Accent1 2 3 2 3 2 2" xfId="993" xr:uid="{00000000-0005-0000-0000-000067030000}"/>
    <cellStyle name="20% - Accent1 2 3 2 3 2 2 2" xfId="32967" xr:uid="{00000000-0005-0000-0000-000068030000}"/>
    <cellStyle name="20% - Accent1 2 3 2 3 2 3" xfId="994" xr:uid="{00000000-0005-0000-0000-000069030000}"/>
    <cellStyle name="20% - Accent1 2 3 2 3 2 3 2" xfId="32968" xr:uid="{00000000-0005-0000-0000-00006A030000}"/>
    <cellStyle name="20% - Accent1 2 3 2 3 2 4" xfId="32969" xr:uid="{00000000-0005-0000-0000-00006B030000}"/>
    <cellStyle name="20% - Accent1 2 3 2 3 3" xfId="995" xr:uid="{00000000-0005-0000-0000-00006C030000}"/>
    <cellStyle name="20% - Accent1 2 3 2 3 3 2" xfId="32970" xr:uid="{00000000-0005-0000-0000-00006D030000}"/>
    <cellStyle name="20% - Accent1 2 3 2 3 4" xfId="996" xr:uid="{00000000-0005-0000-0000-00006E030000}"/>
    <cellStyle name="20% - Accent1 2 3 2 3 4 2" xfId="32971" xr:uid="{00000000-0005-0000-0000-00006F030000}"/>
    <cellStyle name="20% - Accent1 2 3 2 3 5" xfId="32972" xr:uid="{00000000-0005-0000-0000-000070030000}"/>
    <cellStyle name="20% - Accent1 2 3 2 4" xfId="997" xr:uid="{00000000-0005-0000-0000-000071030000}"/>
    <cellStyle name="20% - Accent1 2 3 2 4 2" xfId="998" xr:uid="{00000000-0005-0000-0000-000072030000}"/>
    <cellStyle name="20% - Accent1 2 3 2 4 2 2" xfId="32973" xr:uid="{00000000-0005-0000-0000-000073030000}"/>
    <cellStyle name="20% - Accent1 2 3 2 4 3" xfId="999" xr:uid="{00000000-0005-0000-0000-000074030000}"/>
    <cellStyle name="20% - Accent1 2 3 2 4 3 2" xfId="32974" xr:uid="{00000000-0005-0000-0000-000075030000}"/>
    <cellStyle name="20% - Accent1 2 3 2 4 4" xfId="32975" xr:uid="{00000000-0005-0000-0000-000076030000}"/>
    <cellStyle name="20% - Accent1 2 3 2 5" xfId="1000" xr:uid="{00000000-0005-0000-0000-000077030000}"/>
    <cellStyle name="20% - Accent1 2 3 2 5 2" xfId="32976" xr:uid="{00000000-0005-0000-0000-000078030000}"/>
    <cellStyle name="20% - Accent1 2 3 2 5 2 2" xfId="32977" xr:uid="{00000000-0005-0000-0000-000079030000}"/>
    <cellStyle name="20% - Accent1 2 3 2 5 3" xfId="32978" xr:uid="{00000000-0005-0000-0000-00007A030000}"/>
    <cellStyle name="20% - Accent1 2 3 2 5 3 2" xfId="32979" xr:uid="{00000000-0005-0000-0000-00007B030000}"/>
    <cellStyle name="20% - Accent1 2 3 2 5 4" xfId="32980" xr:uid="{00000000-0005-0000-0000-00007C030000}"/>
    <cellStyle name="20% - Accent1 2 3 2 6" xfId="1001" xr:uid="{00000000-0005-0000-0000-00007D030000}"/>
    <cellStyle name="20% - Accent1 2 3 2 6 2" xfId="32981" xr:uid="{00000000-0005-0000-0000-00007E030000}"/>
    <cellStyle name="20% - Accent1 2 3 2 6 2 2" xfId="32982" xr:uid="{00000000-0005-0000-0000-00007F030000}"/>
    <cellStyle name="20% - Accent1 2 3 2 6 3" xfId="32983" xr:uid="{00000000-0005-0000-0000-000080030000}"/>
    <cellStyle name="20% - Accent1 2 3 2 6 3 2" xfId="32984" xr:uid="{00000000-0005-0000-0000-000081030000}"/>
    <cellStyle name="20% - Accent1 2 3 2 6 4" xfId="32985" xr:uid="{00000000-0005-0000-0000-000082030000}"/>
    <cellStyle name="20% - Accent1 2 3 2 7" xfId="1002" xr:uid="{00000000-0005-0000-0000-000083030000}"/>
    <cellStyle name="20% - Accent1 2 3 2 7 2" xfId="32986" xr:uid="{00000000-0005-0000-0000-000084030000}"/>
    <cellStyle name="20% - Accent1 2 3 2 7 2 2" xfId="32987" xr:uid="{00000000-0005-0000-0000-000085030000}"/>
    <cellStyle name="20% - Accent1 2 3 2 7 3" xfId="32988" xr:uid="{00000000-0005-0000-0000-000086030000}"/>
    <cellStyle name="20% - Accent1 2 3 2 7 3 2" xfId="32989" xr:uid="{00000000-0005-0000-0000-000087030000}"/>
    <cellStyle name="20% - Accent1 2 3 2 7 4" xfId="32990" xr:uid="{00000000-0005-0000-0000-000088030000}"/>
    <cellStyle name="20% - Accent1 2 3 2 8" xfId="32991" xr:uid="{00000000-0005-0000-0000-000089030000}"/>
    <cellStyle name="20% - Accent1 2 3 2 8 2" xfId="32992" xr:uid="{00000000-0005-0000-0000-00008A030000}"/>
    <cellStyle name="20% - Accent1 2 3 2 9" xfId="32993" xr:uid="{00000000-0005-0000-0000-00008B030000}"/>
    <cellStyle name="20% - Accent1 2 3 2 9 2" xfId="32994" xr:uid="{00000000-0005-0000-0000-00008C030000}"/>
    <cellStyle name="20% - Accent1 2 3 3" xfId="1003" xr:uid="{00000000-0005-0000-0000-00008D030000}"/>
    <cellStyle name="20% - Accent1 2 3 3 10" xfId="32995" xr:uid="{00000000-0005-0000-0000-00008E030000}"/>
    <cellStyle name="20% - Accent1 2 3 3 2" xfId="1004" xr:uid="{00000000-0005-0000-0000-00008F030000}"/>
    <cellStyle name="20% - Accent1 2 3 3 2 2" xfId="1005" xr:uid="{00000000-0005-0000-0000-000090030000}"/>
    <cellStyle name="20% - Accent1 2 3 3 2 2 2" xfId="1006" xr:uid="{00000000-0005-0000-0000-000091030000}"/>
    <cellStyle name="20% - Accent1 2 3 3 2 2 2 2" xfId="32996" xr:uid="{00000000-0005-0000-0000-000092030000}"/>
    <cellStyle name="20% - Accent1 2 3 3 2 2 3" xfId="1007" xr:uid="{00000000-0005-0000-0000-000093030000}"/>
    <cellStyle name="20% - Accent1 2 3 3 2 2 3 2" xfId="32997" xr:uid="{00000000-0005-0000-0000-000094030000}"/>
    <cellStyle name="20% - Accent1 2 3 3 2 2 4" xfId="32998" xr:uid="{00000000-0005-0000-0000-000095030000}"/>
    <cellStyle name="20% - Accent1 2 3 3 2 3" xfId="1008" xr:uid="{00000000-0005-0000-0000-000096030000}"/>
    <cellStyle name="20% - Accent1 2 3 3 2 3 2" xfId="32999" xr:uid="{00000000-0005-0000-0000-000097030000}"/>
    <cellStyle name="20% - Accent1 2 3 3 2 4" xfId="1009" xr:uid="{00000000-0005-0000-0000-000098030000}"/>
    <cellStyle name="20% - Accent1 2 3 3 2 4 2" xfId="33000" xr:uid="{00000000-0005-0000-0000-000099030000}"/>
    <cellStyle name="20% - Accent1 2 3 3 2 5" xfId="33001" xr:uid="{00000000-0005-0000-0000-00009A030000}"/>
    <cellStyle name="20% - Accent1 2 3 3 3" xfId="1010" xr:uid="{00000000-0005-0000-0000-00009B030000}"/>
    <cellStyle name="20% - Accent1 2 3 3 3 2" xfId="1011" xr:uid="{00000000-0005-0000-0000-00009C030000}"/>
    <cellStyle name="20% - Accent1 2 3 3 3 2 2" xfId="33002" xr:uid="{00000000-0005-0000-0000-00009D030000}"/>
    <cellStyle name="20% - Accent1 2 3 3 3 3" xfId="1012" xr:uid="{00000000-0005-0000-0000-00009E030000}"/>
    <cellStyle name="20% - Accent1 2 3 3 3 3 2" xfId="33003" xr:uid="{00000000-0005-0000-0000-00009F030000}"/>
    <cellStyle name="20% - Accent1 2 3 3 3 4" xfId="33004" xr:uid="{00000000-0005-0000-0000-0000A0030000}"/>
    <cellStyle name="20% - Accent1 2 3 3 4" xfId="1013" xr:uid="{00000000-0005-0000-0000-0000A1030000}"/>
    <cellStyle name="20% - Accent1 2 3 3 4 2" xfId="33005" xr:uid="{00000000-0005-0000-0000-0000A2030000}"/>
    <cellStyle name="20% - Accent1 2 3 3 4 2 2" xfId="33006" xr:uid="{00000000-0005-0000-0000-0000A3030000}"/>
    <cellStyle name="20% - Accent1 2 3 3 4 3" xfId="33007" xr:uid="{00000000-0005-0000-0000-0000A4030000}"/>
    <cellStyle name="20% - Accent1 2 3 3 4 3 2" xfId="33008" xr:uid="{00000000-0005-0000-0000-0000A5030000}"/>
    <cellStyle name="20% - Accent1 2 3 3 4 4" xfId="33009" xr:uid="{00000000-0005-0000-0000-0000A6030000}"/>
    <cellStyle name="20% - Accent1 2 3 3 5" xfId="1014" xr:uid="{00000000-0005-0000-0000-0000A7030000}"/>
    <cellStyle name="20% - Accent1 2 3 3 5 2" xfId="33010" xr:uid="{00000000-0005-0000-0000-0000A8030000}"/>
    <cellStyle name="20% - Accent1 2 3 3 5 2 2" xfId="33011" xr:uid="{00000000-0005-0000-0000-0000A9030000}"/>
    <cellStyle name="20% - Accent1 2 3 3 5 3" xfId="33012" xr:uid="{00000000-0005-0000-0000-0000AA030000}"/>
    <cellStyle name="20% - Accent1 2 3 3 5 3 2" xfId="33013" xr:uid="{00000000-0005-0000-0000-0000AB030000}"/>
    <cellStyle name="20% - Accent1 2 3 3 5 4" xfId="33014" xr:uid="{00000000-0005-0000-0000-0000AC030000}"/>
    <cellStyle name="20% - Accent1 2 3 3 6" xfId="1015" xr:uid="{00000000-0005-0000-0000-0000AD030000}"/>
    <cellStyle name="20% - Accent1 2 3 3 6 2" xfId="33015" xr:uid="{00000000-0005-0000-0000-0000AE030000}"/>
    <cellStyle name="20% - Accent1 2 3 3 6 2 2" xfId="33016" xr:uid="{00000000-0005-0000-0000-0000AF030000}"/>
    <cellStyle name="20% - Accent1 2 3 3 6 3" xfId="33017" xr:uid="{00000000-0005-0000-0000-0000B0030000}"/>
    <cellStyle name="20% - Accent1 2 3 3 6 3 2" xfId="33018" xr:uid="{00000000-0005-0000-0000-0000B1030000}"/>
    <cellStyle name="20% - Accent1 2 3 3 6 4" xfId="33019" xr:uid="{00000000-0005-0000-0000-0000B2030000}"/>
    <cellStyle name="20% - Accent1 2 3 3 7" xfId="33020" xr:uid="{00000000-0005-0000-0000-0000B3030000}"/>
    <cellStyle name="20% - Accent1 2 3 3 7 2" xfId="33021" xr:uid="{00000000-0005-0000-0000-0000B4030000}"/>
    <cellStyle name="20% - Accent1 2 3 3 8" xfId="33022" xr:uid="{00000000-0005-0000-0000-0000B5030000}"/>
    <cellStyle name="20% - Accent1 2 3 3 8 2" xfId="33023" xr:uid="{00000000-0005-0000-0000-0000B6030000}"/>
    <cellStyle name="20% - Accent1 2 3 3 9" xfId="33024" xr:uid="{00000000-0005-0000-0000-0000B7030000}"/>
    <cellStyle name="20% - Accent1 2 3 4" xfId="1016" xr:uid="{00000000-0005-0000-0000-0000B8030000}"/>
    <cellStyle name="20% - Accent1 2 3 4 2" xfId="1017" xr:uid="{00000000-0005-0000-0000-0000B9030000}"/>
    <cellStyle name="20% - Accent1 2 3 4 2 2" xfId="1018" xr:uid="{00000000-0005-0000-0000-0000BA030000}"/>
    <cellStyle name="20% - Accent1 2 3 4 2 2 2" xfId="33025" xr:uid="{00000000-0005-0000-0000-0000BB030000}"/>
    <cellStyle name="20% - Accent1 2 3 4 2 3" xfId="1019" xr:uid="{00000000-0005-0000-0000-0000BC030000}"/>
    <cellStyle name="20% - Accent1 2 3 4 2 3 2" xfId="33026" xr:uid="{00000000-0005-0000-0000-0000BD030000}"/>
    <cellStyle name="20% - Accent1 2 3 4 2 4" xfId="33027" xr:uid="{00000000-0005-0000-0000-0000BE030000}"/>
    <cellStyle name="20% - Accent1 2 3 4 3" xfId="1020" xr:uid="{00000000-0005-0000-0000-0000BF030000}"/>
    <cellStyle name="20% - Accent1 2 3 4 3 2" xfId="33028" xr:uid="{00000000-0005-0000-0000-0000C0030000}"/>
    <cellStyle name="20% - Accent1 2 3 4 3 2 2" xfId="33029" xr:uid="{00000000-0005-0000-0000-0000C1030000}"/>
    <cellStyle name="20% - Accent1 2 3 4 3 3" xfId="33030" xr:uid="{00000000-0005-0000-0000-0000C2030000}"/>
    <cellStyle name="20% - Accent1 2 3 4 3 3 2" xfId="33031" xr:uid="{00000000-0005-0000-0000-0000C3030000}"/>
    <cellStyle name="20% - Accent1 2 3 4 3 4" xfId="33032" xr:uid="{00000000-0005-0000-0000-0000C4030000}"/>
    <cellStyle name="20% - Accent1 2 3 4 4" xfId="1021" xr:uid="{00000000-0005-0000-0000-0000C5030000}"/>
    <cellStyle name="20% - Accent1 2 3 4 4 2" xfId="33033" xr:uid="{00000000-0005-0000-0000-0000C6030000}"/>
    <cellStyle name="20% - Accent1 2 3 4 4 2 2" xfId="33034" xr:uid="{00000000-0005-0000-0000-0000C7030000}"/>
    <cellStyle name="20% - Accent1 2 3 4 4 3" xfId="33035" xr:uid="{00000000-0005-0000-0000-0000C8030000}"/>
    <cellStyle name="20% - Accent1 2 3 4 4 3 2" xfId="33036" xr:uid="{00000000-0005-0000-0000-0000C9030000}"/>
    <cellStyle name="20% - Accent1 2 3 4 4 4" xfId="33037" xr:uid="{00000000-0005-0000-0000-0000CA030000}"/>
    <cellStyle name="20% - Accent1 2 3 4 5" xfId="33038" xr:uid="{00000000-0005-0000-0000-0000CB030000}"/>
    <cellStyle name="20% - Accent1 2 3 4 5 2" xfId="33039" xr:uid="{00000000-0005-0000-0000-0000CC030000}"/>
    <cellStyle name="20% - Accent1 2 3 4 5 2 2" xfId="33040" xr:uid="{00000000-0005-0000-0000-0000CD030000}"/>
    <cellStyle name="20% - Accent1 2 3 4 5 3" xfId="33041" xr:uid="{00000000-0005-0000-0000-0000CE030000}"/>
    <cellStyle name="20% - Accent1 2 3 4 5 3 2" xfId="33042" xr:uid="{00000000-0005-0000-0000-0000CF030000}"/>
    <cellStyle name="20% - Accent1 2 3 4 5 4" xfId="33043" xr:uid="{00000000-0005-0000-0000-0000D0030000}"/>
    <cellStyle name="20% - Accent1 2 3 4 6" xfId="33044" xr:uid="{00000000-0005-0000-0000-0000D1030000}"/>
    <cellStyle name="20% - Accent1 2 3 4 6 2" xfId="33045" xr:uid="{00000000-0005-0000-0000-0000D2030000}"/>
    <cellStyle name="20% - Accent1 2 3 4 7" xfId="33046" xr:uid="{00000000-0005-0000-0000-0000D3030000}"/>
    <cellStyle name="20% - Accent1 2 3 4 7 2" xfId="33047" xr:uid="{00000000-0005-0000-0000-0000D4030000}"/>
    <cellStyle name="20% - Accent1 2 3 4 8" xfId="33048" xr:uid="{00000000-0005-0000-0000-0000D5030000}"/>
    <cellStyle name="20% - Accent1 2 3 5" xfId="1022" xr:uid="{00000000-0005-0000-0000-0000D6030000}"/>
    <cellStyle name="20% - Accent1 2 3 5 2" xfId="1023" xr:uid="{00000000-0005-0000-0000-0000D7030000}"/>
    <cellStyle name="20% - Accent1 2 3 5 2 2" xfId="1024" xr:uid="{00000000-0005-0000-0000-0000D8030000}"/>
    <cellStyle name="20% - Accent1 2 3 5 2 2 2" xfId="33049" xr:uid="{00000000-0005-0000-0000-0000D9030000}"/>
    <cellStyle name="20% - Accent1 2 3 5 2 3" xfId="1025" xr:uid="{00000000-0005-0000-0000-0000DA030000}"/>
    <cellStyle name="20% - Accent1 2 3 5 2 3 2" xfId="33050" xr:uid="{00000000-0005-0000-0000-0000DB030000}"/>
    <cellStyle name="20% - Accent1 2 3 5 2 4" xfId="33051" xr:uid="{00000000-0005-0000-0000-0000DC030000}"/>
    <cellStyle name="20% - Accent1 2 3 5 3" xfId="1026" xr:uid="{00000000-0005-0000-0000-0000DD030000}"/>
    <cellStyle name="20% - Accent1 2 3 5 3 2" xfId="33052" xr:uid="{00000000-0005-0000-0000-0000DE030000}"/>
    <cellStyle name="20% - Accent1 2 3 5 3 2 2" xfId="33053" xr:uid="{00000000-0005-0000-0000-0000DF030000}"/>
    <cellStyle name="20% - Accent1 2 3 5 3 3" xfId="33054" xr:uid="{00000000-0005-0000-0000-0000E0030000}"/>
    <cellStyle name="20% - Accent1 2 3 5 3 3 2" xfId="33055" xr:uid="{00000000-0005-0000-0000-0000E1030000}"/>
    <cellStyle name="20% - Accent1 2 3 5 3 4" xfId="33056" xr:uid="{00000000-0005-0000-0000-0000E2030000}"/>
    <cellStyle name="20% - Accent1 2 3 5 4" xfId="1027" xr:uid="{00000000-0005-0000-0000-0000E3030000}"/>
    <cellStyle name="20% - Accent1 2 3 5 4 2" xfId="33057" xr:uid="{00000000-0005-0000-0000-0000E4030000}"/>
    <cellStyle name="20% - Accent1 2 3 5 4 2 2" xfId="33058" xr:uid="{00000000-0005-0000-0000-0000E5030000}"/>
    <cellStyle name="20% - Accent1 2 3 5 4 3" xfId="33059" xr:uid="{00000000-0005-0000-0000-0000E6030000}"/>
    <cellStyle name="20% - Accent1 2 3 5 4 3 2" xfId="33060" xr:uid="{00000000-0005-0000-0000-0000E7030000}"/>
    <cellStyle name="20% - Accent1 2 3 5 4 4" xfId="33061" xr:uid="{00000000-0005-0000-0000-0000E8030000}"/>
    <cellStyle name="20% - Accent1 2 3 5 5" xfId="33062" xr:uid="{00000000-0005-0000-0000-0000E9030000}"/>
    <cellStyle name="20% - Accent1 2 3 5 5 2" xfId="33063" xr:uid="{00000000-0005-0000-0000-0000EA030000}"/>
    <cellStyle name="20% - Accent1 2 3 5 6" xfId="33064" xr:uid="{00000000-0005-0000-0000-0000EB030000}"/>
    <cellStyle name="20% - Accent1 2 3 5 6 2" xfId="33065" xr:uid="{00000000-0005-0000-0000-0000EC030000}"/>
    <cellStyle name="20% - Accent1 2 3 5 7" xfId="33066" xr:uid="{00000000-0005-0000-0000-0000ED030000}"/>
    <cellStyle name="20% - Accent1 2 3 6" xfId="1028" xr:uid="{00000000-0005-0000-0000-0000EE030000}"/>
    <cellStyle name="20% - Accent1 2 3 6 2" xfId="1029" xr:uid="{00000000-0005-0000-0000-0000EF030000}"/>
    <cellStyle name="20% - Accent1 2 3 6 2 2" xfId="33067" xr:uid="{00000000-0005-0000-0000-0000F0030000}"/>
    <cellStyle name="20% - Accent1 2 3 6 3" xfId="1030" xr:uid="{00000000-0005-0000-0000-0000F1030000}"/>
    <cellStyle name="20% - Accent1 2 3 6 3 2" xfId="33068" xr:uid="{00000000-0005-0000-0000-0000F2030000}"/>
    <cellStyle name="20% - Accent1 2 3 6 4" xfId="33069" xr:uid="{00000000-0005-0000-0000-0000F3030000}"/>
    <cellStyle name="20% - Accent1 2 3 7" xfId="1031" xr:uid="{00000000-0005-0000-0000-0000F4030000}"/>
    <cellStyle name="20% - Accent1 2 3 7 2" xfId="33070" xr:uid="{00000000-0005-0000-0000-0000F5030000}"/>
    <cellStyle name="20% - Accent1 2 3 7 2 2" xfId="33071" xr:uid="{00000000-0005-0000-0000-0000F6030000}"/>
    <cellStyle name="20% - Accent1 2 3 7 3" xfId="33072" xr:uid="{00000000-0005-0000-0000-0000F7030000}"/>
    <cellStyle name="20% - Accent1 2 3 7 3 2" xfId="33073" xr:uid="{00000000-0005-0000-0000-0000F8030000}"/>
    <cellStyle name="20% - Accent1 2 3 7 4" xfId="33074" xr:uid="{00000000-0005-0000-0000-0000F9030000}"/>
    <cellStyle name="20% - Accent1 2 3 8" xfId="1032" xr:uid="{00000000-0005-0000-0000-0000FA030000}"/>
    <cellStyle name="20% - Accent1 2 3 8 2" xfId="33075" xr:uid="{00000000-0005-0000-0000-0000FB030000}"/>
    <cellStyle name="20% - Accent1 2 3 8 2 2" xfId="33076" xr:uid="{00000000-0005-0000-0000-0000FC030000}"/>
    <cellStyle name="20% - Accent1 2 3 8 3" xfId="33077" xr:uid="{00000000-0005-0000-0000-0000FD030000}"/>
    <cellStyle name="20% - Accent1 2 3 8 3 2" xfId="33078" xr:uid="{00000000-0005-0000-0000-0000FE030000}"/>
    <cellStyle name="20% - Accent1 2 3 8 4" xfId="33079" xr:uid="{00000000-0005-0000-0000-0000FF030000}"/>
    <cellStyle name="20% - Accent1 2 3 9" xfId="1033" xr:uid="{00000000-0005-0000-0000-000000040000}"/>
    <cellStyle name="20% - Accent1 2 3 9 2" xfId="33080" xr:uid="{00000000-0005-0000-0000-000001040000}"/>
    <cellStyle name="20% - Accent1 2 4" xfId="1034" xr:uid="{00000000-0005-0000-0000-000002040000}"/>
    <cellStyle name="20% - Accent1 2 4 2" xfId="1035" xr:uid="{00000000-0005-0000-0000-000003040000}"/>
    <cellStyle name="20% - Accent1 2 4 2 2" xfId="1036" xr:uid="{00000000-0005-0000-0000-000004040000}"/>
    <cellStyle name="20% - Accent1 2 4 2 2 2" xfId="33081" xr:uid="{00000000-0005-0000-0000-000005040000}"/>
    <cellStyle name="20% - Accent1 2 4 2 2 2 2" xfId="33082" xr:uid="{00000000-0005-0000-0000-000006040000}"/>
    <cellStyle name="20% - Accent1 2 4 2 2 3" xfId="33083" xr:uid="{00000000-0005-0000-0000-000007040000}"/>
    <cellStyle name="20% - Accent1 2 4 2 2 3 2" xfId="33084" xr:uid="{00000000-0005-0000-0000-000008040000}"/>
    <cellStyle name="20% - Accent1 2 4 2 2 4" xfId="33085" xr:uid="{00000000-0005-0000-0000-000009040000}"/>
    <cellStyle name="20% - Accent1 2 4 2 3" xfId="1037" xr:uid="{00000000-0005-0000-0000-00000A040000}"/>
    <cellStyle name="20% - Accent1 2 4 2 3 2" xfId="33086" xr:uid="{00000000-0005-0000-0000-00000B040000}"/>
    <cellStyle name="20% - Accent1 2 4 2 3 2 2" xfId="33087" xr:uid="{00000000-0005-0000-0000-00000C040000}"/>
    <cellStyle name="20% - Accent1 2 4 2 3 3" xfId="33088" xr:uid="{00000000-0005-0000-0000-00000D040000}"/>
    <cellStyle name="20% - Accent1 2 4 2 3 3 2" xfId="33089" xr:uid="{00000000-0005-0000-0000-00000E040000}"/>
    <cellStyle name="20% - Accent1 2 4 2 3 4" xfId="33090" xr:uid="{00000000-0005-0000-0000-00000F040000}"/>
    <cellStyle name="20% - Accent1 2 4 2 4" xfId="33091" xr:uid="{00000000-0005-0000-0000-000010040000}"/>
    <cellStyle name="20% - Accent1 2 4 2 4 2" xfId="33092" xr:uid="{00000000-0005-0000-0000-000011040000}"/>
    <cellStyle name="20% - Accent1 2 4 2 4 2 2" xfId="33093" xr:uid="{00000000-0005-0000-0000-000012040000}"/>
    <cellStyle name="20% - Accent1 2 4 2 4 3" xfId="33094" xr:uid="{00000000-0005-0000-0000-000013040000}"/>
    <cellStyle name="20% - Accent1 2 4 2 4 3 2" xfId="33095" xr:uid="{00000000-0005-0000-0000-000014040000}"/>
    <cellStyle name="20% - Accent1 2 4 2 4 4" xfId="33096" xr:uid="{00000000-0005-0000-0000-000015040000}"/>
    <cellStyle name="20% - Accent1 2 4 2 5" xfId="33097" xr:uid="{00000000-0005-0000-0000-000016040000}"/>
    <cellStyle name="20% - Accent1 2 4 2 5 2" xfId="33098" xr:uid="{00000000-0005-0000-0000-000017040000}"/>
    <cellStyle name="20% - Accent1 2 4 2 6" xfId="33099" xr:uid="{00000000-0005-0000-0000-000018040000}"/>
    <cellStyle name="20% - Accent1 2 4 2 6 2" xfId="33100" xr:uid="{00000000-0005-0000-0000-000019040000}"/>
    <cellStyle name="20% - Accent1 2 4 2 7" xfId="33101" xr:uid="{00000000-0005-0000-0000-00001A040000}"/>
    <cellStyle name="20% - Accent1 2 4 3" xfId="1038" xr:uid="{00000000-0005-0000-0000-00001B040000}"/>
    <cellStyle name="20% - Accent1 2 4 3 2" xfId="33102" xr:uid="{00000000-0005-0000-0000-00001C040000}"/>
    <cellStyle name="20% - Accent1 2 4 3 2 2" xfId="33103" xr:uid="{00000000-0005-0000-0000-00001D040000}"/>
    <cellStyle name="20% - Accent1 2 4 3 2 2 2" xfId="33104" xr:uid="{00000000-0005-0000-0000-00001E040000}"/>
    <cellStyle name="20% - Accent1 2 4 3 2 3" xfId="33105" xr:uid="{00000000-0005-0000-0000-00001F040000}"/>
    <cellStyle name="20% - Accent1 2 4 3 2 3 2" xfId="33106" xr:uid="{00000000-0005-0000-0000-000020040000}"/>
    <cellStyle name="20% - Accent1 2 4 3 2 4" xfId="33107" xr:uid="{00000000-0005-0000-0000-000021040000}"/>
    <cellStyle name="20% - Accent1 2 4 3 3" xfId="33108" xr:uid="{00000000-0005-0000-0000-000022040000}"/>
    <cellStyle name="20% - Accent1 2 4 3 3 2" xfId="33109" xr:uid="{00000000-0005-0000-0000-000023040000}"/>
    <cellStyle name="20% - Accent1 2 4 3 3 2 2" xfId="33110" xr:uid="{00000000-0005-0000-0000-000024040000}"/>
    <cellStyle name="20% - Accent1 2 4 3 3 3" xfId="33111" xr:uid="{00000000-0005-0000-0000-000025040000}"/>
    <cellStyle name="20% - Accent1 2 4 3 3 3 2" xfId="33112" xr:uid="{00000000-0005-0000-0000-000026040000}"/>
    <cellStyle name="20% - Accent1 2 4 3 3 4" xfId="33113" xr:uid="{00000000-0005-0000-0000-000027040000}"/>
    <cellStyle name="20% - Accent1 2 4 3 4" xfId="33114" xr:uid="{00000000-0005-0000-0000-000028040000}"/>
    <cellStyle name="20% - Accent1 2 4 3 4 2" xfId="33115" xr:uid="{00000000-0005-0000-0000-000029040000}"/>
    <cellStyle name="20% - Accent1 2 4 3 4 2 2" xfId="33116" xr:uid="{00000000-0005-0000-0000-00002A040000}"/>
    <cellStyle name="20% - Accent1 2 4 3 4 3" xfId="33117" xr:uid="{00000000-0005-0000-0000-00002B040000}"/>
    <cellStyle name="20% - Accent1 2 4 3 4 3 2" xfId="33118" xr:uid="{00000000-0005-0000-0000-00002C040000}"/>
    <cellStyle name="20% - Accent1 2 4 3 4 4" xfId="33119" xr:uid="{00000000-0005-0000-0000-00002D040000}"/>
    <cellStyle name="20% - Accent1 2 4 3 5" xfId="33120" xr:uid="{00000000-0005-0000-0000-00002E040000}"/>
    <cellStyle name="20% - Accent1 2 4 3 5 2" xfId="33121" xr:uid="{00000000-0005-0000-0000-00002F040000}"/>
    <cellStyle name="20% - Accent1 2 4 3 6" xfId="33122" xr:uid="{00000000-0005-0000-0000-000030040000}"/>
    <cellStyle name="20% - Accent1 2 4 3 6 2" xfId="33123" xr:uid="{00000000-0005-0000-0000-000031040000}"/>
    <cellStyle name="20% - Accent1 2 4 3 7" xfId="33124" xr:uid="{00000000-0005-0000-0000-000032040000}"/>
    <cellStyle name="20% - Accent1 2 4 4" xfId="1039" xr:uid="{00000000-0005-0000-0000-000033040000}"/>
    <cellStyle name="20% - Accent1 2 4 4 2" xfId="33125" xr:uid="{00000000-0005-0000-0000-000034040000}"/>
    <cellStyle name="20% - Accent1 2 4 4 2 2" xfId="33126" xr:uid="{00000000-0005-0000-0000-000035040000}"/>
    <cellStyle name="20% - Accent1 2 4 4 3" xfId="33127" xr:uid="{00000000-0005-0000-0000-000036040000}"/>
    <cellStyle name="20% - Accent1 2 4 4 3 2" xfId="33128" xr:uid="{00000000-0005-0000-0000-000037040000}"/>
    <cellStyle name="20% - Accent1 2 4 4 4" xfId="33129" xr:uid="{00000000-0005-0000-0000-000038040000}"/>
    <cellStyle name="20% - Accent1 2 4 5" xfId="1040" xr:uid="{00000000-0005-0000-0000-000039040000}"/>
    <cellStyle name="20% - Accent1 2 4 5 2" xfId="33130" xr:uid="{00000000-0005-0000-0000-00003A040000}"/>
    <cellStyle name="20% - Accent1 2 4 5 2 2" xfId="33131" xr:uid="{00000000-0005-0000-0000-00003B040000}"/>
    <cellStyle name="20% - Accent1 2 4 5 3" xfId="33132" xr:uid="{00000000-0005-0000-0000-00003C040000}"/>
    <cellStyle name="20% - Accent1 2 4 5 3 2" xfId="33133" xr:uid="{00000000-0005-0000-0000-00003D040000}"/>
    <cellStyle name="20% - Accent1 2 4 5 4" xfId="33134" xr:uid="{00000000-0005-0000-0000-00003E040000}"/>
    <cellStyle name="20% - Accent1 2 4 6" xfId="33135" xr:uid="{00000000-0005-0000-0000-00003F040000}"/>
    <cellStyle name="20% - Accent1 2 4 6 2" xfId="33136" xr:uid="{00000000-0005-0000-0000-000040040000}"/>
    <cellStyle name="20% - Accent1 2 4 6 2 2" xfId="33137" xr:uid="{00000000-0005-0000-0000-000041040000}"/>
    <cellStyle name="20% - Accent1 2 4 6 3" xfId="33138" xr:uid="{00000000-0005-0000-0000-000042040000}"/>
    <cellStyle name="20% - Accent1 2 4 6 3 2" xfId="33139" xr:uid="{00000000-0005-0000-0000-000043040000}"/>
    <cellStyle name="20% - Accent1 2 4 6 4" xfId="33140" xr:uid="{00000000-0005-0000-0000-000044040000}"/>
    <cellStyle name="20% - Accent1 2 4 7" xfId="33141" xr:uid="{00000000-0005-0000-0000-000045040000}"/>
    <cellStyle name="20% - Accent1 2 4 7 2" xfId="33142" xr:uid="{00000000-0005-0000-0000-000046040000}"/>
    <cellStyle name="20% - Accent1 2 4 8" xfId="33143" xr:uid="{00000000-0005-0000-0000-000047040000}"/>
    <cellStyle name="20% - Accent1 2 4 8 2" xfId="33144" xr:uid="{00000000-0005-0000-0000-000048040000}"/>
    <cellStyle name="20% - Accent1 2 4 9" xfId="33145" xr:uid="{00000000-0005-0000-0000-000049040000}"/>
    <cellStyle name="20% - Accent1 2 5" xfId="33146" xr:uid="{00000000-0005-0000-0000-00004A040000}"/>
    <cellStyle name="20% - Accent1 2 5 2" xfId="33147" xr:uid="{00000000-0005-0000-0000-00004B040000}"/>
    <cellStyle name="20% - Accent1 2 5 2 2" xfId="33148" xr:uid="{00000000-0005-0000-0000-00004C040000}"/>
    <cellStyle name="20% - Accent1 2 5 2 2 2" xfId="33149" xr:uid="{00000000-0005-0000-0000-00004D040000}"/>
    <cellStyle name="20% - Accent1 2 5 2 3" xfId="33150" xr:uid="{00000000-0005-0000-0000-00004E040000}"/>
    <cellStyle name="20% - Accent1 2 5 2 3 2" xfId="33151" xr:uid="{00000000-0005-0000-0000-00004F040000}"/>
    <cellStyle name="20% - Accent1 2 5 2 4" xfId="33152" xr:uid="{00000000-0005-0000-0000-000050040000}"/>
    <cellStyle name="20% - Accent1 2 5 3" xfId="33153" xr:uid="{00000000-0005-0000-0000-000051040000}"/>
    <cellStyle name="20% - Accent1 2 5 3 2" xfId="33154" xr:uid="{00000000-0005-0000-0000-000052040000}"/>
    <cellStyle name="20% - Accent1 2 5 3 2 2" xfId="33155" xr:uid="{00000000-0005-0000-0000-000053040000}"/>
    <cellStyle name="20% - Accent1 2 5 3 3" xfId="33156" xr:uid="{00000000-0005-0000-0000-000054040000}"/>
    <cellStyle name="20% - Accent1 2 5 3 3 2" xfId="33157" xr:uid="{00000000-0005-0000-0000-000055040000}"/>
    <cellStyle name="20% - Accent1 2 5 3 4" xfId="33158" xr:uid="{00000000-0005-0000-0000-000056040000}"/>
    <cellStyle name="20% - Accent1 2 5 4" xfId="33159" xr:uid="{00000000-0005-0000-0000-000057040000}"/>
    <cellStyle name="20% - Accent1 2 5 4 2" xfId="33160" xr:uid="{00000000-0005-0000-0000-000058040000}"/>
    <cellStyle name="20% - Accent1 2 5 4 2 2" xfId="33161" xr:uid="{00000000-0005-0000-0000-000059040000}"/>
    <cellStyle name="20% - Accent1 2 5 4 3" xfId="33162" xr:uid="{00000000-0005-0000-0000-00005A040000}"/>
    <cellStyle name="20% - Accent1 2 5 4 3 2" xfId="33163" xr:uid="{00000000-0005-0000-0000-00005B040000}"/>
    <cellStyle name="20% - Accent1 2 5 4 4" xfId="33164" xr:uid="{00000000-0005-0000-0000-00005C040000}"/>
    <cellStyle name="20% - Accent1 2 5 5" xfId="33165" xr:uid="{00000000-0005-0000-0000-00005D040000}"/>
    <cellStyle name="20% - Accent1 2 5 5 2" xfId="33166" xr:uid="{00000000-0005-0000-0000-00005E040000}"/>
    <cellStyle name="20% - Accent1 2 5 6" xfId="33167" xr:uid="{00000000-0005-0000-0000-00005F040000}"/>
    <cellStyle name="20% - Accent1 2 5 6 2" xfId="33168" xr:uid="{00000000-0005-0000-0000-000060040000}"/>
    <cellStyle name="20% - Accent1 2 5 7" xfId="33169" xr:uid="{00000000-0005-0000-0000-000061040000}"/>
    <cellStyle name="20% - Accent1 2 6" xfId="33170" xr:uid="{00000000-0005-0000-0000-000062040000}"/>
    <cellStyle name="20% - Accent1 2 6 2" xfId="33171" xr:uid="{00000000-0005-0000-0000-000063040000}"/>
    <cellStyle name="20% - Accent1 2 6 2 2" xfId="33172" xr:uid="{00000000-0005-0000-0000-000064040000}"/>
    <cellStyle name="20% - Accent1 2 6 3" xfId="33173" xr:uid="{00000000-0005-0000-0000-000065040000}"/>
    <cellStyle name="20% - Accent1 2 6 3 2" xfId="33174" xr:uid="{00000000-0005-0000-0000-000066040000}"/>
    <cellStyle name="20% - Accent1 2 6 4" xfId="33175" xr:uid="{00000000-0005-0000-0000-000067040000}"/>
    <cellStyle name="20% - Accent1 2 7" xfId="33176" xr:uid="{00000000-0005-0000-0000-000068040000}"/>
    <cellStyle name="20% - Accent1 2 7 2" xfId="33177" xr:uid="{00000000-0005-0000-0000-000069040000}"/>
    <cellStyle name="20% - Accent1 2 7 2 2" xfId="33178" xr:uid="{00000000-0005-0000-0000-00006A040000}"/>
    <cellStyle name="20% - Accent1 2 7 3" xfId="33179" xr:uid="{00000000-0005-0000-0000-00006B040000}"/>
    <cellStyle name="20% - Accent1 2 7 3 2" xfId="33180" xr:uid="{00000000-0005-0000-0000-00006C040000}"/>
    <cellStyle name="20% - Accent1 2 7 4" xfId="33181" xr:uid="{00000000-0005-0000-0000-00006D040000}"/>
    <cellStyle name="20% - Accent1 2 8" xfId="33182" xr:uid="{00000000-0005-0000-0000-00006E040000}"/>
    <cellStyle name="20% - Accent1 2 9" xfId="33183" xr:uid="{00000000-0005-0000-0000-00006F040000}"/>
    <cellStyle name="20% - Accent1 2_PwrTax 51040" xfId="1041" xr:uid="{00000000-0005-0000-0000-000070040000}"/>
    <cellStyle name="20% - Accent1 20" xfId="1042" xr:uid="{00000000-0005-0000-0000-000071040000}"/>
    <cellStyle name="20% - Accent1 21" xfId="1043" xr:uid="{00000000-0005-0000-0000-000072040000}"/>
    <cellStyle name="20% - Accent1 22" xfId="1044" xr:uid="{00000000-0005-0000-0000-000073040000}"/>
    <cellStyle name="20% - Accent1 23" xfId="1045" xr:uid="{00000000-0005-0000-0000-000074040000}"/>
    <cellStyle name="20% - Accent1 24" xfId="1046" xr:uid="{00000000-0005-0000-0000-000075040000}"/>
    <cellStyle name="20% - Accent1 25" xfId="1047" xr:uid="{00000000-0005-0000-0000-000076040000}"/>
    <cellStyle name="20% - Accent1 26" xfId="1048" xr:uid="{00000000-0005-0000-0000-000077040000}"/>
    <cellStyle name="20% - Accent1 27" xfId="1049" xr:uid="{00000000-0005-0000-0000-000078040000}"/>
    <cellStyle name="20% - Accent1 28" xfId="1050" xr:uid="{00000000-0005-0000-0000-000079040000}"/>
    <cellStyle name="20% - Accent1 29" xfId="1051" xr:uid="{00000000-0005-0000-0000-00007A040000}"/>
    <cellStyle name="20% - Accent1 3" xfId="1052" xr:uid="{00000000-0005-0000-0000-00007B040000}"/>
    <cellStyle name="20% - Accent1 3 10" xfId="33184" xr:uid="{00000000-0005-0000-0000-00007C040000}"/>
    <cellStyle name="20% - Accent1 3 11" xfId="43425" xr:uid="{00000000-0005-0000-0000-00007D040000}"/>
    <cellStyle name="20% - Accent1 3 2" xfId="1053" xr:uid="{00000000-0005-0000-0000-00007E040000}"/>
    <cellStyle name="20% - Accent1 3 2 2" xfId="33185" xr:uid="{00000000-0005-0000-0000-00007F040000}"/>
    <cellStyle name="20% - Accent1 3 2 2 2" xfId="33186" xr:uid="{00000000-0005-0000-0000-000080040000}"/>
    <cellStyle name="20% - Accent1 3 2 3" xfId="33187" xr:uid="{00000000-0005-0000-0000-000081040000}"/>
    <cellStyle name="20% - Accent1 3 3" xfId="1054" xr:uid="{00000000-0005-0000-0000-000082040000}"/>
    <cellStyle name="20% - Accent1 3 3 10" xfId="33188" xr:uid="{00000000-0005-0000-0000-000083040000}"/>
    <cellStyle name="20% - Accent1 3 3 10 2" xfId="33189" xr:uid="{00000000-0005-0000-0000-000084040000}"/>
    <cellStyle name="20% - Accent1 3 3 11" xfId="33190" xr:uid="{00000000-0005-0000-0000-000085040000}"/>
    <cellStyle name="20% - Accent1 3 3 12" xfId="33191" xr:uid="{00000000-0005-0000-0000-000086040000}"/>
    <cellStyle name="20% - Accent1 3 3 2" xfId="1055" xr:uid="{00000000-0005-0000-0000-000087040000}"/>
    <cellStyle name="20% - Accent1 3 3 2 2" xfId="1056" xr:uid="{00000000-0005-0000-0000-000088040000}"/>
    <cellStyle name="20% - Accent1 3 3 2 2 2" xfId="1057" xr:uid="{00000000-0005-0000-0000-000089040000}"/>
    <cellStyle name="20% - Accent1 3 3 2 2 2 2" xfId="1058" xr:uid="{00000000-0005-0000-0000-00008A040000}"/>
    <cellStyle name="20% - Accent1 3 3 2 2 2 2 2" xfId="33192" xr:uid="{00000000-0005-0000-0000-00008B040000}"/>
    <cellStyle name="20% - Accent1 3 3 2 2 2 3" xfId="1059" xr:uid="{00000000-0005-0000-0000-00008C040000}"/>
    <cellStyle name="20% - Accent1 3 3 2 2 2 3 2" xfId="33193" xr:uid="{00000000-0005-0000-0000-00008D040000}"/>
    <cellStyle name="20% - Accent1 3 3 2 2 2 4" xfId="33194" xr:uid="{00000000-0005-0000-0000-00008E040000}"/>
    <cellStyle name="20% - Accent1 3 3 2 2 3" xfId="1060" xr:uid="{00000000-0005-0000-0000-00008F040000}"/>
    <cellStyle name="20% - Accent1 3 3 2 2 3 2" xfId="33195" xr:uid="{00000000-0005-0000-0000-000090040000}"/>
    <cellStyle name="20% - Accent1 3 3 2 2 4" xfId="1061" xr:uid="{00000000-0005-0000-0000-000091040000}"/>
    <cellStyle name="20% - Accent1 3 3 2 2 4 2" xfId="33196" xr:uid="{00000000-0005-0000-0000-000092040000}"/>
    <cellStyle name="20% - Accent1 3 3 2 2 5" xfId="33197" xr:uid="{00000000-0005-0000-0000-000093040000}"/>
    <cellStyle name="20% - Accent1 3 3 2 3" xfId="1062" xr:uid="{00000000-0005-0000-0000-000094040000}"/>
    <cellStyle name="20% - Accent1 3 3 2 3 2" xfId="1063" xr:uid="{00000000-0005-0000-0000-000095040000}"/>
    <cellStyle name="20% - Accent1 3 3 2 3 2 2" xfId="33198" xr:uid="{00000000-0005-0000-0000-000096040000}"/>
    <cellStyle name="20% - Accent1 3 3 2 3 3" xfId="1064" xr:uid="{00000000-0005-0000-0000-000097040000}"/>
    <cellStyle name="20% - Accent1 3 3 2 3 3 2" xfId="33199" xr:uid="{00000000-0005-0000-0000-000098040000}"/>
    <cellStyle name="20% - Accent1 3 3 2 3 4" xfId="33200" xr:uid="{00000000-0005-0000-0000-000099040000}"/>
    <cellStyle name="20% - Accent1 3 3 2 4" xfId="1065" xr:uid="{00000000-0005-0000-0000-00009A040000}"/>
    <cellStyle name="20% - Accent1 3 3 2 4 2" xfId="33201" xr:uid="{00000000-0005-0000-0000-00009B040000}"/>
    <cellStyle name="20% - Accent1 3 3 2 4 2 2" xfId="33202" xr:uid="{00000000-0005-0000-0000-00009C040000}"/>
    <cellStyle name="20% - Accent1 3 3 2 4 3" xfId="33203" xr:uid="{00000000-0005-0000-0000-00009D040000}"/>
    <cellStyle name="20% - Accent1 3 3 2 4 3 2" xfId="33204" xr:uid="{00000000-0005-0000-0000-00009E040000}"/>
    <cellStyle name="20% - Accent1 3 3 2 4 4" xfId="33205" xr:uid="{00000000-0005-0000-0000-00009F040000}"/>
    <cellStyle name="20% - Accent1 3 3 2 5" xfId="1066" xr:uid="{00000000-0005-0000-0000-0000A0040000}"/>
    <cellStyle name="20% - Accent1 3 3 2 5 2" xfId="33206" xr:uid="{00000000-0005-0000-0000-0000A1040000}"/>
    <cellStyle name="20% - Accent1 3 3 2 5 2 2" xfId="33207" xr:uid="{00000000-0005-0000-0000-0000A2040000}"/>
    <cellStyle name="20% - Accent1 3 3 2 5 3" xfId="33208" xr:uid="{00000000-0005-0000-0000-0000A3040000}"/>
    <cellStyle name="20% - Accent1 3 3 2 5 3 2" xfId="33209" xr:uid="{00000000-0005-0000-0000-0000A4040000}"/>
    <cellStyle name="20% - Accent1 3 3 2 5 4" xfId="33210" xr:uid="{00000000-0005-0000-0000-0000A5040000}"/>
    <cellStyle name="20% - Accent1 3 3 2 6" xfId="1067" xr:uid="{00000000-0005-0000-0000-0000A6040000}"/>
    <cellStyle name="20% - Accent1 3 3 2 6 2" xfId="33211" xr:uid="{00000000-0005-0000-0000-0000A7040000}"/>
    <cellStyle name="20% - Accent1 3 3 2 6 2 2" xfId="33212" xr:uid="{00000000-0005-0000-0000-0000A8040000}"/>
    <cellStyle name="20% - Accent1 3 3 2 6 3" xfId="33213" xr:uid="{00000000-0005-0000-0000-0000A9040000}"/>
    <cellStyle name="20% - Accent1 3 3 2 6 3 2" xfId="33214" xr:uid="{00000000-0005-0000-0000-0000AA040000}"/>
    <cellStyle name="20% - Accent1 3 3 2 6 4" xfId="33215" xr:uid="{00000000-0005-0000-0000-0000AB040000}"/>
    <cellStyle name="20% - Accent1 3 3 2 7" xfId="33216" xr:uid="{00000000-0005-0000-0000-0000AC040000}"/>
    <cellStyle name="20% - Accent1 3 3 2 7 2" xfId="33217" xr:uid="{00000000-0005-0000-0000-0000AD040000}"/>
    <cellStyle name="20% - Accent1 3 3 2 8" xfId="33218" xr:uid="{00000000-0005-0000-0000-0000AE040000}"/>
    <cellStyle name="20% - Accent1 3 3 2 8 2" xfId="33219" xr:uid="{00000000-0005-0000-0000-0000AF040000}"/>
    <cellStyle name="20% - Accent1 3 3 2 9" xfId="33220" xr:uid="{00000000-0005-0000-0000-0000B0040000}"/>
    <cellStyle name="20% - Accent1 3 3 3" xfId="1068" xr:uid="{00000000-0005-0000-0000-0000B1040000}"/>
    <cellStyle name="20% - Accent1 3 3 3 2" xfId="1069" xr:uid="{00000000-0005-0000-0000-0000B2040000}"/>
    <cellStyle name="20% - Accent1 3 3 3 2 2" xfId="1070" xr:uid="{00000000-0005-0000-0000-0000B3040000}"/>
    <cellStyle name="20% - Accent1 3 3 3 2 2 2" xfId="33221" xr:uid="{00000000-0005-0000-0000-0000B4040000}"/>
    <cellStyle name="20% - Accent1 3 3 3 2 3" xfId="1071" xr:uid="{00000000-0005-0000-0000-0000B5040000}"/>
    <cellStyle name="20% - Accent1 3 3 3 2 3 2" xfId="33222" xr:uid="{00000000-0005-0000-0000-0000B6040000}"/>
    <cellStyle name="20% - Accent1 3 3 3 2 4" xfId="33223" xr:uid="{00000000-0005-0000-0000-0000B7040000}"/>
    <cellStyle name="20% - Accent1 3 3 3 3" xfId="1072" xr:uid="{00000000-0005-0000-0000-0000B8040000}"/>
    <cellStyle name="20% - Accent1 3 3 3 3 2" xfId="33224" xr:uid="{00000000-0005-0000-0000-0000B9040000}"/>
    <cellStyle name="20% - Accent1 3 3 3 3 2 2" xfId="33225" xr:uid="{00000000-0005-0000-0000-0000BA040000}"/>
    <cellStyle name="20% - Accent1 3 3 3 3 3" xfId="33226" xr:uid="{00000000-0005-0000-0000-0000BB040000}"/>
    <cellStyle name="20% - Accent1 3 3 3 3 3 2" xfId="33227" xr:uid="{00000000-0005-0000-0000-0000BC040000}"/>
    <cellStyle name="20% - Accent1 3 3 3 3 4" xfId="33228" xr:uid="{00000000-0005-0000-0000-0000BD040000}"/>
    <cellStyle name="20% - Accent1 3 3 3 4" xfId="1073" xr:uid="{00000000-0005-0000-0000-0000BE040000}"/>
    <cellStyle name="20% - Accent1 3 3 3 4 2" xfId="33229" xr:uid="{00000000-0005-0000-0000-0000BF040000}"/>
    <cellStyle name="20% - Accent1 3 3 3 4 2 2" xfId="33230" xr:uid="{00000000-0005-0000-0000-0000C0040000}"/>
    <cellStyle name="20% - Accent1 3 3 3 4 3" xfId="33231" xr:uid="{00000000-0005-0000-0000-0000C1040000}"/>
    <cellStyle name="20% - Accent1 3 3 3 4 3 2" xfId="33232" xr:uid="{00000000-0005-0000-0000-0000C2040000}"/>
    <cellStyle name="20% - Accent1 3 3 3 4 4" xfId="33233" xr:uid="{00000000-0005-0000-0000-0000C3040000}"/>
    <cellStyle name="20% - Accent1 3 3 3 5" xfId="1074" xr:uid="{00000000-0005-0000-0000-0000C4040000}"/>
    <cellStyle name="20% - Accent1 3 3 3 5 2" xfId="33234" xr:uid="{00000000-0005-0000-0000-0000C5040000}"/>
    <cellStyle name="20% - Accent1 3 3 3 5 2 2" xfId="33235" xr:uid="{00000000-0005-0000-0000-0000C6040000}"/>
    <cellStyle name="20% - Accent1 3 3 3 5 3" xfId="33236" xr:uid="{00000000-0005-0000-0000-0000C7040000}"/>
    <cellStyle name="20% - Accent1 3 3 3 5 3 2" xfId="33237" xr:uid="{00000000-0005-0000-0000-0000C8040000}"/>
    <cellStyle name="20% - Accent1 3 3 3 5 4" xfId="33238" xr:uid="{00000000-0005-0000-0000-0000C9040000}"/>
    <cellStyle name="20% - Accent1 3 3 3 6" xfId="33239" xr:uid="{00000000-0005-0000-0000-0000CA040000}"/>
    <cellStyle name="20% - Accent1 3 3 3 6 2" xfId="33240" xr:uid="{00000000-0005-0000-0000-0000CB040000}"/>
    <cellStyle name="20% - Accent1 3 3 3 7" xfId="33241" xr:uid="{00000000-0005-0000-0000-0000CC040000}"/>
    <cellStyle name="20% - Accent1 3 3 3 7 2" xfId="33242" xr:uid="{00000000-0005-0000-0000-0000CD040000}"/>
    <cellStyle name="20% - Accent1 3 3 3 8" xfId="33243" xr:uid="{00000000-0005-0000-0000-0000CE040000}"/>
    <cellStyle name="20% - Accent1 3 3 4" xfId="1075" xr:uid="{00000000-0005-0000-0000-0000CF040000}"/>
    <cellStyle name="20% - Accent1 3 3 4 2" xfId="1076" xr:uid="{00000000-0005-0000-0000-0000D0040000}"/>
    <cellStyle name="20% - Accent1 3 3 4 2 2" xfId="1077" xr:uid="{00000000-0005-0000-0000-0000D1040000}"/>
    <cellStyle name="20% - Accent1 3 3 4 2 2 2" xfId="33244" xr:uid="{00000000-0005-0000-0000-0000D2040000}"/>
    <cellStyle name="20% - Accent1 3 3 4 2 3" xfId="1078" xr:uid="{00000000-0005-0000-0000-0000D3040000}"/>
    <cellStyle name="20% - Accent1 3 3 4 2 3 2" xfId="33245" xr:uid="{00000000-0005-0000-0000-0000D4040000}"/>
    <cellStyle name="20% - Accent1 3 3 4 2 4" xfId="33246" xr:uid="{00000000-0005-0000-0000-0000D5040000}"/>
    <cellStyle name="20% - Accent1 3 3 4 3" xfId="1079" xr:uid="{00000000-0005-0000-0000-0000D6040000}"/>
    <cellStyle name="20% - Accent1 3 3 4 3 2" xfId="33247" xr:uid="{00000000-0005-0000-0000-0000D7040000}"/>
    <cellStyle name="20% - Accent1 3 3 4 3 2 2" xfId="33248" xr:uid="{00000000-0005-0000-0000-0000D8040000}"/>
    <cellStyle name="20% - Accent1 3 3 4 3 3" xfId="33249" xr:uid="{00000000-0005-0000-0000-0000D9040000}"/>
    <cellStyle name="20% - Accent1 3 3 4 3 3 2" xfId="33250" xr:uid="{00000000-0005-0000-0000-0000DA040000}"/>
    <cellStyle name="20% - Accent1 3 3 4 3 4" xfId="33251" xr:uid="{00000000-0005-0000-0000-0000DB040000}"/>
    <cellStyle name="20% - Accent1 3 3 4 4" xfId="1080" xr:uid="{00000000-0005-0000-0000-0000DC040000}"/>
    <cellStyle name="20% - Accent1 3 3 4 4 2" xfId="33252" xr:uid="{00000000-0005-0000-0000-0000DD040000}"/>
    <cellStyle name="20% - Accent1 3 3 4 4 2 2" xfId="33253" xr:uid="{00000000-0005-0000-0000-0000DE040000}"/>
    <cellStyle name="20% - Accent1 3 3 4 4 3" xfId="33254" xr:uid="{00000000-0005-0000-0000-0000DF040000}"/>
    <cellStyle name="20% - Accent1 3 3 4 4 3 2" xfId="33255" xr:uid="{00000000-0005-0000-0000-0000E0040000}"/>
    <cellStyle name="20% - Accent1 3 3 4 4 4" xfId="33256" xr:uid="{00000000-0005-0000-0000-0000E1040000}"/>
    <cellStyle name="20% - Accent1 3 3 4 5" xfId="33257" xr:uid="{00000000-0005-0000-0000-0000E2040000}"/>
    <cellStyle name="20% - Accent1 3 3 4 5 2" xfId="33258" xr:uid="{00000000-0005-0000-0000-0000E3040000}"/>
    <cellStyle name="20% - Accent1 3 3 4 6" xfId="33259" xr:uid="{00000000-0005-0000-0000-0000E4040000}"/>
    <cellStyle name="20% - Accent1 3 3 4 6 2" xfId="33260" xr:uid="{00000000-0005-0000-0000-0000E5040000}"/>
    <cellStyle name="20% - Accent1 3 3 4 7" xfId="33261" xr:uid="{00000000-0005-0000-0000-0000E6040000}"/>
    <cellStyle name="20% - Accent1 3 3 5" xfId="1081" xr:uid="{00000000-0005-0000-0000-0000E7040000}"/>
    <cellStyle name="20% - Accent1 3 3 5 2" xfId="1082" xr:uid="{00000000-0005-0000-0000-0000E8040000}"/>
    <cellStyle name="20% - Accent1 3 3 5 2 2" xfId="33262" xr:uid="{00000000-0005-0000-0000-0000E9040000}"/>
    <cellStyle name="20% - Accent1 3 3 5 2 2 2" xfId="33263" xr:uid="{00000000-0005-0000-0000-0000EA040000}"/>
    <cellStyle name="20% - Accent1 3 3 5 2 3" xfId="33264" xr:uid="{00000000-0005-0000-0000-0000EB040000}"/>
    <cellStyle name="20% - Accent1 3 3 5 2 3 2" xfId="33265" xr:uid="{00000000-0005-0000-0000-0000EC040000}"/>
    <cellStyle name="20% - Accent1 3 3 5 2 4" xfId="33266" xr:uid="{00000000-0005-0000-0000-0000ED040000}"/>
    <cellStyle name="20% - Accent1 3 3 5 3" xfId="1083" xr:uid="{00000000-0005-0000-0000-0000EE040000}"/>
    <cellStyle name="20% - Accent1 3 3 5 3 2" xfId="33267" xr:uid="{00000000-0005-0000-0000-0000EF040000}"/>
    <cellStyle name="20% - Accent1 3 3 5 3 2 2" xfId="33268" xr:uid="{00000000-0005-0000-0000-0000F0040000}"/>
    <cellStyle name="20% - Accent1 3 3 5 3 3" xfId="33269" xr:uid="{00000000-0005-0000-0000-0000F1040000}"/>
    <cellStyle name="20% - Accent1 3 3 5 3 3 2" xfId="33270" xr:uid="{00000000-0005-0000-0000-0000F2040000}"/>
    <cellStyle name="20% - Accent1 3 3 5 3 4" xfId="33271" xr:uid="{00000000-0005-0000-0000-0000F3040000}"/>
    <cellStyle name="20% - Accent1 3 3 5 4" xfId="33272" xr:uid="{00000000-0005-0000-0000-0000F4040000}"/>
    <cellStyle name="20% - Accent1 3 3 5 4 2" xfId="33273" xr:uid="{00000000-0005-0000-0000-0000F5040000}"/>
    <cellStyle name="20% - Accent1 3 3 5 4 2 2" xfId="33274" xr:uid="{00000000-0005-0000-0000-0000F6040000}"/>
    <cellStyle name="20% - Accent1 3 3 5 4 3" xfId="33275" xr:uid="{00000000-0005-0000-0000-0000F7040000}"/>
    <cellStyle name="20% - Accent1 3 3 5 4 3 2" xfId="33276" xr:uid="{00000000-0005-0000-0000-0000F8040000}"/>
    <cellStyle name="20% - Accent1 3 3 5 4 4" xfId="33277" xr:uid="{00000000-0005-0000-0000-0000F9040000}"/>
    <cellStyle name="20% - Accent1 3 3 5 5" xfId="33278" xr:uid="{00000000-0005-0000-0000-0000FA040000}"/>
    <cellStyle name="20% - Accent1 3 3 5 5 2" xfId="33279" xr:uid="{00000000-0005-0000-0000-0000FB040000}"/>
    <cellStyle name="20% - Accent1 3 3 5 6" xfId="33280" xr:uid="{00000000-0005-0000-0000-0000FC040000}"/>
    <cellStyle name="20% - Accent1 3 3 5 6 2" xfId="33281" xr:uid="{00000000-0005-0000-0000-0000FD040000}"/>
    <cellStyle name="20% - Accent1 3 3 5 7" xfId="33282" xr:uid="{00000000-0005-0000-0000-0000FE040000}"/>
    <cellStyle name="20% - Accent1 3 3 6" xfId="1084" xr:uid="{00000000-0005-0000-0000-0000FF040000}"/>
    <cellStyle name="20% - Accent1 3 3 6 2" xfId="33283" xr:uid="{00000000-0005-0000-0000-000000050000}"/>
    <cellStyle name="20% - Accent1 3 3 6 2 2" xfId="33284" xr:uid="{00000000-0005-0000-0000-000001050000}"/>
    <cellStyle name="20% - Accent1 3 3 6 3" xfId="33285" xr:uid="{00000000-0005-0000-0000-000002050000}"/>
    <cellStyle name="20% - Accent1 3 3 6 3 2" xfId="33286" xr:uid="{00000000-0005-0000-0000-000003050000}"/>
    <cellStyle name="20% - Accent1 3 3 6 4" xfId="33287" xr:uid="{00000000-0005-0000-0000-000004050000}"/>
    <cellStyle name="20% - Accent1 3 3 7" xfId="1085" xr:uid="{00000000-0005-0000-0000-000005050000}"/>
    <cellStyle name="20% - Accent1 3 3 7 2" xfId="33288" xr:uid="{00000000-0005-0000-0000-000006050000}"/>
    <cellStyle name="20% - Accent1 3 3 7 2 2" xfId="33289" xr:uid="{00000000-0005-0000-0000-000007050000}"/>
    <cellStyle name="20% - Accent1 3 3 7 3" xfId="33290" xr:uid="{00000000-0005-0000-0000-000008050000}"/>
    <cellStyle name="20% - Accent1 3 3 7 3 2" xfId="33291" xr:uid="{00000000-0005-0000-0000-000009050000}"/>
    <cellStyle name="20% - Accent1 3 3 7 4" xfId="33292" xr:uid="{00000000-0005-0000-0000-00000A050000}"/>
    <cellStyle name="20% - Accent1 3 3 8" xfId="1086" xr:uid="{00000000-0005-0000-0000-00000B050000}"/>
    <cellStyle name="20% - Accent1 3 3 8 2" xfId="33293" xr:uid="{00000000-0005-0000-0000-00000C050000}"/>
    <cellStyle name="20% - Accent1 3 3 8 2 2" xfId="33294" xr:uid="{00000000-0005-0000-0000-00000D050000}"/>
    <cellStyle name="20% - Accent1 3 3 8 3" xfId="33295" xr:uid="{00000000-0005-0000-0000-00000E050000}"/>
    <cellStyle name="20% - Accent1 3 3 8 3 2" xfId="33296" xr:uid="{00000000-0005-0000-0000-00000F050000}"/>
    <cellStyle name="20% - Accent1 3 3 8 4" xfId="33297" xr:uid="{00000000-0005-0000-0000-000010050000}"/>
    <cellStyle name="20% - Accent1 3 3 9" xfId="33298" xr:uid="{00000000-0005-0000-0000-000011050000}"/>
    <cellStyle name="20% - Accent1 3 3 9 2" xfId="33299" xr:uid="{00000000-0005-0000-0000-000012050000}"/>
    <cellStyle name="20% - Accent1 3 4" xfId="1087" xr:uid="{00000000-0005-0000-0000-000013050000}"/>
    <cellStyle name="20% - Accent1 3 4 10" xfId="33300" xr:uid="{00000000-0005-0000-0000-000014050000}"/>
    <cellStyle name="20% - Accent1 3 4 2" xfId="1088" xr:uid="{00000000-0005-0000-0000-000015050000}"/>
    <cellStyle name="20% - Accent1 3 4 2 2" xfId="1089" xr:uid="{00000000-0005-0000-0000-000016050000}"/>
    <cellStyle name="20% - Accent1 3 4 2 2 2" xfId="1090" xr:uid="{00000000-0005-0000-0000-000017050000}"/>
    <cellStyle name="20% - Accent1 3 4 2 2 2 2" xfId="33301" xr:uid="{00000000-0005-0000-0000-000018050000}"/>
    <cellStyle name="20% - Accent1 3 4 2 2 3" xfId="1091" xr:uid="{00000000-0005-0000-0000-000019050000}"/>
    <cellStyle name="20% - Accent1 3 4 2 2 3 2" xfId="33302" xr:uid="{00000000-0005-0000-0000-00001A050000}"/>
    <cellStyle name="20% - Accent1 3 4 2 2 4" xfId="33303" xr:uid="{00000000-0005-0000-0000-00001B050000}"/>
    <cellStyle name="20% - Accent1 3 4 2 3" xfId="1092" xr:uid="{00000000-0005-0000-0000-00001C050000}"/>
    <cellStyle name="20% - Accent1 3 4 2 3 2" xfId="33304" xr:uid="{00000000-0005-0000-0000-00001D050000}"/>
    <cellStyle name="20% - Accent1 3 4 2 3 2 2" xfId="33305" xr:uid="{00000000-0005-0000-0000-00001E050000}"/>
    <cellStyle name="20% - Accent1 3 4 2 3 3" xfId="33306" xr:uid="{00000000-0005-0000-0000-00001F050000}"/>
    <cellStyle name="20% - Accent1 3 4 2 3 3 2" xfId="33307" xr:uid="{00000000-0005-0000-0000-000020050000}"/>
    <cellStyle name="20% - Accent1 3 4 2 3 4" xfId="33308" xr:uid="{00000000-0005-0000-0000-000021050000}"/>
    <cellStyle name="20% - Accent1 3 4 2 4" xfId="1093" xr:uid="{00000000-0005-0000-0000-000022050000}"/>
    <cellStyle name="20% - Accent1 3 4 2 4 2" xfId="33309" xr:uid="{00000000-0005-0000-0000-000023050000}"/>
    <cellStyle name="20% - Accent1 3 4 2 4 2 2" xfId="33310" xr:uid="{00000000-0005-0000-0000-000024050000}"/>
    <cellStyle name="20% - Accent1 3 4 2 4 3" xfId="33311" xr:uid="{00000000-0005-0000-0000-000025050000}"/>
    <cellStyle name="20% - Accent1 3 4 2 4 3 2" xfId="33312" xr:uid="{00000000-0005-0000-0000-000026050000}"/>
    <cellStyle name="20% - Accent1 3 4 2 4 4" xfId="33313" xr:uid="{00000000-0005-0000-0000-000027050000}"/>
    <cellStyle name="20% - Accent1 3 4 2 5" xfId="33314" xr:uid="{00000000-0005-0000-0000-000028050000}"/>
    <cellStyle name="20% - Accent1 3 4 2 5 2" xfId="33315" xr:uid="{00000000-0005-0000-0000-000029050000}"/>
    <cellStyle name="20% - Accent1 3 4 2 5 2 2" xfId="33316" xr:uid="{00000000-0005-0000-0000-00002A050000}"/>
    <cellStyle name="20% - Accent1 3 4 2 5 3" xfId="33317" xr:uid="{00000000-0005-0000-0000-00002B050000}"/>
    <cellStyle name="20% - Accent1 3 4 2 5 3 2" xfId="33318" xr:uid="{00000000-0005-0000-0000-00002C050000}"/>
    <cellStyle name="20% - Accent1 3 4 2 5 4" xfId="33319" xr:uid="{00000000-0005-0000-0000-00002D050000}"/>
    <cellStyle name="20% - Accent1 3 4 2 6" xfId="33320" xr:uid="{00000000-0005-0000-0000-00002E050000}"/>
    <cellStyle name="20% - Accent1 3 4 2 6 2" xfId="33321" xr:uid="{00000000-0005-0000-0000-00002F050000}"/>
    <cellStyle name="20% - Accent1 3 4 2 7" xfId="33322" xr:uid="{00000000-0005-0000-0000-000030050000}"/>
    <cellStyle name="20% - Accent1 3 4 2 7 2" xfId="33323" xr:uid="{00000000-0005-0000-0000-000031050000}"/>
    <cellStyle name="20% - Accent1 3 4 2 8" xfId="33324" xr:uid="{00000000-0005-0000-0000-000032050000}"/>
    <cellStyle name="20% - Accent1 3 4 3" xfId="1094" xr:uid="{00000000-0005-0000-0000-000033050000}"/>
    <cellStyle name="20% - Accent1 3 4 3 2" xfId="1095" xr:uid="{00000000-0005-0000-0000-000034050000}"/>
    <cellStyle name="20% - Accent1 3 4 3 2 2" xfId="33325" xr:uid="{00000000-0005-0000-0000-000035050000}"/>
    <cellStyle name="20% - Accent1 3 4 3 2 2 2" xfId="33326" xr:uid="{00000000-0005-0000-0000-000036050000}"/>
    <cellStyle name="20% - Accent1 3 4 3 2 3" xfId="33327" xr:uid="{00000000-0005-0000-0000-000037050000}"/>
    <cellStyle name="20% - Accent1 3 4 3 2 3 2" xfId="33328" xr:uid="{00000000-0005-0000-0000-000038050000}"/>
    <cellStyle name="20% - Accent1 3 4 3 2 4" xfId="33329" xr:uid="{00000000-0005-0000-0000-000039050000}"/>
    <cellStyle name="20% - Accent1 3 4 3 3" xfId="1096" xr:uid="{00000000-0005-0000-0000-00003A050000}"/>
    <cellStyle name="20% - Accent1 3 4 3 3 2" xfId="33330" xr:uid="{00000000-0005-0000-0000-00003B050000}"/>
    <cellStyle name="20% - Accent1 3 4 3 3 2 2" xfId="33331" xr:uid="{00000000-0005-0000-0000-00003C050000}"/>
    <cellStyle name="20% - Accent1 3 4 3 3 3" xfId="33332" xr:uid="{00000000-0005-0000-0000-00003D050000}"/>
    <cellStyle name="20% - Accent1 3 4 3 3 3 2" xfId="33333" xr:uid="{00000000-0005-0000-0000-00003E050000}"/>
    <cellStyle name="20% - Accent1 3 4 3 3 4" xfId="33334" xr:uid="{00000000-0005-0000-0000-00003F050000}"/>
    <cellStyle name="20% - Accent1 3 4 3 4" xfId="33335" xr:uid="{00000000-0005-0000-0000-000040050000}"/>
    <cellStyle name="20% - Accent1 3 4 3 4 2" xfId="33336" xr:uid="{00000000-0005-0000-0000-000041050000}"/>
    <cellStyle name="20% - Accent1 3 4 3 4 2 2" xfId="33337" xr:uid="{00000000-0005-0000-0000-000042050000}"/>
    <cellStyle name="20% - Accent1 3 4 3 4 3" xfId="33338" xr:uid="{00000000-0005-0000-0000-000043050000}"/>
    <cellStyle name="20% - Accent1 3 4 3 4 3 2" xfId="33339" xr:uid="{00000000-0005-0000-0000-000044050000}"/>
    <cellStyle name="20% - Accent1 3 4 3 4 4" xfId="33340" xr:uid="{00000000-0005-0000-0000-000045050000}"/>
    <cellStyle name="20% - Accent1 3 4 3 5" xfId="33341" xr:uid="{00000000-0005-0000-0000-000046050000}"/>
    <cellStyle name="20% - Accent1 3 4 3 5 2" xfId="33342" xr:uid="{00000000-0005-0000-0000-000047050000}"/>
    <cellStyle name="20% - Accent1 3 4 3 6" xfId="33343" xr:uid="{00000000-0005-0000-0000-000048050000}"/>
    <cellStyle name="20% - Accent1 3 4 3 6 2" xfId="33344" xr:uid="{00000000-0005-0000-0000-000049050000}"/>
    <cellStyle name="20% - Accent1 3 4 3 7" xfId="33345" xr:uid="{00000000-0005-0000-0000-00004A050000}"/>
    <cellStyle name="20% - Accent1 3 4 4" xfId="1097" xr:uid="{00000000-0005-0000-0000-00004B050000}"/>
    <cellStyle name="20% - Accent1 3 4 4 2" xfId="33346" xr:uid="{00000000-0005-0000-0000-00004C050000}"/>
    <cellStyle name="20% - Accent1 3 4 4 2 2" xfId="33347" xr:uid="{00000000-0005-0000-0000-00004D050000}"/>
    <cellStyle name="20% - Accent1 3 4 4 3" xfId="33348" xr:uid="{00000000-0005-0000-0000-00004E050000}"/>
    <cellStyle name="20% - Accent1 3 4 4 3 2" xfId="33349" xr:uid="{00000000-0005-0000-0000-00004F050000}"/>
    <cellStyle name="20% - Accent1 3 4 4 4" xfId="33350" xr:uid="{00000000-0005-0000-0000-000050050000}"/>
    <cellStyle name="20% - Accent1 3 4 5" xfId="1098" xr:uid="{00000000-0005-0000-0000-000051050000}"/>
    <cellStyle name="20% - Accent1 3 4 5 2" xfId="33351" xr:uid="{00000000-0005-0000-0000-000052050000}"/>
    <cellStyle name="20% - Accent1 3 4 5 2 2" xfId="33352" xr:uid="{00000000-0005-0000-0000-000053050000}"/>
    <cellStyle name="20% - Accent1 3 4 5 3" xfId="33353" xr:uid="{00000000-0005-0000-0000-000054050000}"/>
    <cellStyle name="20% - Accent1 3 4 5 3 2" xfId="33354" xr:uid="{00000000-0005-0000-0000-000055050000}"/>
    <cellStyle name="20% - Accent1 3 4 5 4" xfId="33355" xr:uid="{00000000-0005-0000-0000-000056050000}"/>
    <cellStyle name="20% - Accent1 3 4 6" xfId="1099" xr:uid="{00000000-0005-0000-0000-000057050000}"/>
    <cellStyle name="20% - Accent1 3 4 6 2" xfId="33356" xr:uid="{00000000-0005-0000-0000-000058050000}"/>
    <cellStyle name="20% - Accent1 3 4 6 2 2" xfId="33357" xr:uid="{00000000-0005-0000-0000-000059050000}"/>
    <cellStyle name="20% - Accent1 3 4 6 3" xfId="33358" xr:uid="{00000000-0005-0000-0000-00005A050000}"/>
    <cellStyle name="20% - Accent1 3 4 6 3 2" xfId="33359" xr:uid="{00000000-0005-0000-0000-00005B050000}"/>
    <cellStyle name="20% - Accent1 3 4 6 4" xfId="33360" xr:uid="{00000000-0005-0000-0000-00005C050000}"/>
    <cellStyle name="20% - Accent1 3 4 7" xfId="33361" xr:uid="{00000000-0005-0000-0000-00005D050000}"/>
    <cellStyle name="20% - Accent1 3 4 7 2" xfId="33362" xr:uid="{00000000-0005-0000-0000-00005E050000}"/>
    <cellStyle name="20% - Accent1 3 4 8" xfId="33363" xr:uid="{00000000-0005-0000-0000-00005F050000}"/>
    <cellStyle name="20% - Accent1 3 4 8 2" xfId="33364" xr:uid="{00000000-0005-0000-0000-000060050000}"/>
    <cellStyle name="20% - Accent1 3 4 9" xfId="33365" xr:uid="{00000000-0005-0000-0000-000061050000}"/>
    <cellStyle name="20% - Accent1 3 5" xfId="1100" xr:uid="{00000000-0005-0000-0000-000062050000}"/>
    <cellStyle name="20% - Accent1 3 5 2" xfId="1101" xr:uid="{00000000-0005-0000-0000-000063050000}"/>
    <cellStyle name="20% - Accent1 3 5 2 2" xfId="1102" xr:uid="{00000000-0005-0000-0000-000064050000}"/>
    <cellStyle name="20% - Accent1 3 5 2 2 2" xfId="33366" xr:uid="{00000000-0005-0000-0000-000065050000}"/>
    <cellStyle name="20% - Accent1 3 5 2 3" xfId="1103" xr:uid="{00000000-0005-0000-0000-000066050000}"/>
    <cellStyle name="20% - Accent1 3 5 2 3 2" xfId="33367" xr:uid="{00000000-0005-0000-0000-000067050000}"/>
    <cellStyle name="20% - Accent1 3 5 2 4" xfId="33368" xr:uid="{00000000-0005-0000-0000-000068050000}"/>
    <cellStyle name="20% - Accent1 3 5 3" xfId="1104" xr:uid="{00000000-0005-0000-0000-000069050000}"/>
    <cellStyle name="20% - Accent1 3 5 3 2" xfId="33369" xr:uid="{00000000-0005-0000-0000-00006A050000}"/>
    <cellStyle name="20% - Accent1 3 5 3 2 2" xfId="33370" xr:uid="{00000000-0005-0000-0000-00006B050000}"/>
    <cellStyle name="20% - Accent1 3 5 3 3" xfId="33371" xr:uid="{00000000-0005-0000-0000-00006C050000}"/>
    <cellStyle name="20% - Accent1 3 5 3 3 2" xfId="33372" xr:uid="{00000000-0005-0000-0000-00006D050000}"/>
    <cellStyle name="20% - Accent1 3 5 3 4" xfId="33373" xr:uid="{00000000-0005-0000-0000-00006E050000}"/>
    <cellStyle name="20% - Accent1 3 5 4" xfId="1105" xr:uid="{00000000-0005-0000-0000-00006F050000}"/>
    <cellStyle name="20% - Accent1 3 5 4 2" xfId="33374" xr:uid="{00000000-0005-0000-0000-000070050000}"/>
    <cellStyle name="20% - Accent1 3 5 4 2 2" xfId="33375" xr:uid="{00000000-0005-0000-0000-000071050000}"/>
    <cellStyle name="20% - Accent1 3 5 4 3" xfId="33376" xr:uid="{00000000-0005-0000-0000-000072050000}"/>
    <cellStyle name="20% - Accent1 3 5 4 3 2" xfId="33377" xr:uid="{00000000-0005-0000-0000-000073050000}"/>
    <cellStyle name="20% - Accent1 3 5 4 4" xfId="33378" xr:uid="{00000000-0005-0000-0000-000074050000}"/>
    <cellStyle name="20% - Accent1 3 5 5" xfId="33379" xr:uid="{00000000-0005-0000-0000-000075050000}"/>
    <cellStyle name="20% - Accent1 3 5 5 2" xfId="33380" xr:uid="{00000000-0005-0000-0000-000076050000}"/>
    <cellStyle name="20% - Accent1 3 5 5 2 2" xfId="33381" xr:uid="{00000000-0005-0000-0000-000077050000}"/>
    <cellStyle name="20% - Accent1 3 5 5 3" xfId="33382" xr:uid="{00000000-0005-0000-0000-000078050000}"/>
    <cellStyle name="20% - Accent1 3 5 5 3 2" xfId="33383" xr:uid="{00000000-0005-0000-0000-000079050000}"/>
    <cellStyle name="20% - Accent1 3 5 5 4" xfId="33384" xr:uid="{00000000-0005-0000-0000-00007A050000}"/>
    <cellStyle name="20% - Accent1 3 5 6" xfId="33385" xr:uid="{00000000-0005-0000-0000-00007B050000}"/>
    <cellStyle name="20% - Accent1 3 5 6 2" xfId="33386" xr:uid="{00000000-0005-0000-0000-00007C050000}"/>
    <cellStyle name="20% - Accent1 3 5 7" xfId="33387" xr:uid="{00000000-0005-0000-0000-00007D050000}"/>
    <cellStyle name="20% - Accent1 3 5 7 2" xfId="33388" xr:uid="{00000000-0005-0000-0000-00007E050000}"/>
    <cellStyle name="20% - Accent1 3 5 8" xfId="33389" xr:uid="{00000000-0005-0000-0000-00007F050000}"/>
    <cellStyle name="20% - Accent1 3 6" xfId="1106" xr:uid="{00000000-0005-0000-0000-000080050000}"/>
    <cellStyle name="20% - Accent1 3 6 2" xfId="1107" xr:uid="{00000000-0005-0000-0000-000081050000}"/>
    <cellStyle name="20% - Accent1 3 6 2 2" xfId="1108" xr:uid="{00000000-0005-0000-0000-000082050000}"/>
    <cellStyle name="20% - Accent1 3 6 2 3" xfId="1109" xr:uid="{00000000-0005-0000-0000-000083050000}"/>
    <cellStyle name="20% - Accent1 3 6 3" xfId="1110" xr:uid="{00000000-0005-0000-0000-000084050000}"/>
    <cellStyle name="20% - Accent1 3 6 3 2" xfId="33390" xr:uid="{00000000-0005-0000-0000-000085050000}"/>
    <cellStyle name="20% - Accent1 3 6 4" xfId="1111" xr:uid="{00000000-0005-0000-0000-000086050000}"/>
    <cellStyle name="20% - Accent1 3 6 5" xfId="33391" xr:uid="{00000000-0005-0000-0000-000087050000}"/>
    <cellStyle name="20% - Accent1 3 7" xfId="1112" xr:uid="{00000000-0005-0000-0000-000088050000}"/>
    <cellStyle name="20% - Accent1 3 7 2" xfId="1113" xr:uid="{00000000-0005-0000-0000-000089050000}"/>
    <cellStyle name="20% - Accent1 3 7 2 2" xfId="1114" xr:uid="{00000000-0005-0000-0000-00008A050000}"/>
    <cellStyle name="20% - Accent1 3 7 2 3" xfId="1115" xr:uid="{00000000-0005-0000-0000-00008B050000}"/>
    <cellStyle name="20% - Accent1 3 7 3" xfId="1116" xr:uid="{00000000-0005-0000-0000-00008C050000}"/>
    <cellStyle name="20% - Accent1 3 7 3 2" xfId="33392" xr:uid="{00000000-0005-0000-0000-00008D050000}"/>
    <cellStyle name="20% - Accent1 3 7 4" xfId="1117" xr:uid="{00000000-0005-0000-0000-00008E050000}"/>
    <cellStyle name="20% - Accent1 3 8" xfId="1118" xr:uid="{00000000-0005-0000-0000-00008F050000}"/>
    <cellStyle name="20% - Accent1 3 8 2" xfId="33393" xr:uid="{00000000-0005-0000-0000-000090050000}"/>
    <cellStyle name="20% - Accent1 3 8 2 2" xfId="33394" xr:uid="{00000000-0005-0000-0000-000091050000}"/>
    <cellStyle name="20% - Accent1 3 8 3" xfId="33395" xr:uid="{00000000-0005-0000-0000-000092050000}"/>
    <cellStyle name="20% - Accent1 3 8 3 2" xfId="33396" xr:uid="{00000000-0005-0000-0000-000093050000}"/>
    <cellStyle name="20% - Accent1 3 8 4" xfId="33397" xr:uid="{00000000-0005-0000-0000-000094050000}"/>
    <cellStyle name="20% - Accent1 3 9" xfId="33398" xr:uid="{00000000-0005-0000-0000-000095050000}"/>
    <cellStyle name="20% - Accent1 3_PwrTax 51040" xfId="1119" xr:uid="{00000000-0005-0000-0000-000096050000}"/>
    <cellStyle name="20% - Accent1 30" xfId="1120" xr:uid="{00000000-0005-0000-0000-000097050000}"/>
    <cellStyle name="20% - Accent1 31" xfId="1121" xr:uid="{00000000-0005-0000-0000-000098050000}"/>
    <cellStyle name="20% - Accent1 32" xfId="1122" xr:uid="{00000000-0005-0000-0000-000099050000}"/>
    <cellStyle name="20% - Accent1 33" xfId="1123" xr:uid="{00000000-0005-0000-0000-00009A050000}"/>
    <cellStyle name="20% - Accent1 34" xfId="1124" xr:uid="{00000000-0005-0000-0000-00009B050000}"/>
    <cellStyle name="20% - Accent1 35" xfId="1125" xr:uid="{00000000-0005-0000-0000-00009C050000}"/>
    <cellStyle name="20% - Accent1 36" xfId="1126" xr:uid="{00000000-0005-0000-0000-00009D050000}"/>
    <cellStyle name="20% - Accent1 37" xfId="1127" xr:uid="{00000000-0005-0000-0000-00009E050000}"/>
    <cellStyle name="20% - Accent1 37 2" xfId="1128" xr:uid="{00000000-0005-0000-0000-00009F050000}"/>
    <cellStyle name="20% - Accent1 37 2 2" xfId="1129" xr:uid="{00000000-0005-0000-0000-0000A0050000}"/>
    <cellStyle name="20% - Accent1 37 2 3" xfId="33399" xr:uid="{00000000-0005-0000-0000-0000A1050000}"/>
    <cellStyle name="20% - Accent1 37 3" xfId="1130" xr:uid="{00000000-0005-0000-0000-0000A2050000}"/>
    <cellStyle name="20% - Accent1 37 3 2" xfId="1131" xr:uid="{00000000-0005-0000-0000-0000A3050000}"/>
    <cellStyle name="20% - Accent1 37 3 3" xfId="33400" xr:uid="{00000000-0005-0000-0000-0000A4050000}"/>
    <cellStyle name="20% - Accent1 37 4" xfId="1132" xr:uid="{00000000-0005-0000-0000-0000A5050000}"/>
    <cellStyle name="20% - Accent1 37 5" xfId="33401" xr:uid="{00000000-0005-0000-0000-0000A6050000}"/>
    <cellStyle name="20% - Accent1 37_PwrTax 51040" xfId="1133" xr:uid="{00000000-0005-0000-0000-0000A7050000}"/>
    <cellStyle name="20% - Accent1 38" xfId="1134" xr:uid="{00000000-0005-0000-0000-0000A8050000}"/>
    <cellStyle name="20% - Accent1 38 2" xfId="33402" xr:uid="{00000000-0005-0000-0000-0000A9050000}"/>
    <cellStyle name="20% - Accent1 38 2 2" xfId="33403" xr:uid="{00000000-0005-0000-0000-0000AA050000}"/>
    <cellStyle name="20% - Accent1 38 2 2 2" xfId="33404" xr:uid="{00000000-0005-0000-0000-0000AB050000}"/>
    <cellStyle name="20% - Accent1 38 2 3" xfId="33405" xr:uid="{00000000-0005-0000-0000-0000AC050000}"/>
    <cellStyle name="20% - Accent1 38 2 3 2" xfId="33406" xr:uid="{00000000-0005-0000-0000-0000AD050000}"/>
    <cellStyle name="20% - Accent1 38 2 4" xfId="33407" xr:uid="{00000000-0005-0000-0000-0000AE050000}"/>
    <cellStyle name="20% - Accent1 38 3" xfId="33408" xr:uid="{00000000-0005-0000-0000-0000AF050000}"/>
    <cellStyle name="20% - Accent1 38 3 2" xfId="33409" xr:uid="{00000000-0005-0000-0000-0000B0050000}"/>
    <cellStyle name="20% - Accent1 38 3 2 2" xfId="33410" xr:uid="{00000000-0005-0000-0000-0000B1050000}"/>
    <cellStyle name="20% - Accent1 38 3 3" xfId="33411" xr:uid="{00000000-0005-0000-0000-0000B2050000}"/>
    <cellStyle name="20% - Accent1 38 3 3 2" xfId="33412" xr:uid="{00000000-0005-0000-0000-0000B3050000}"/>
    <cellStyle name="20% - Accent1 38 3 4" xfId="33413" xr:uid="{00000000-0005-0000-0000-0000B4050000}"/>
    <cellStyle name="20% - Accent1 38 4" xfId="33414" xr:uid="{00000000-0005-0000-0000-0000B5050000}"/>
    <cellStyle name="20% - Accent1 38 4 2" xfId="33415" xr:uid="{00000000-0005-0000-0000-0000B6050000}"/>
    <cellStyle name="20% - Accent1 38 4 2 2" xfId="33416" xr:uid="{00000000-0005-0000-0000-0000B7050000}"/>
    <cellStyle name="20% - Accent1 38 4 3" xfId="33417" xr:uid="{00000000-0005-0000-0000-0000B8050000}"/>
    <cellStyle name="20% - Accent1 38 4 3 2" xfId="33418" xr:uid="{00000000-0005-0000-0000-0000B9050000}"/>
    <cellStyle name="20% - Accent1 38 4 4" xfId="33419" xr:uid="{00000000-0005-0000-0000-0000BA050000}"/>
    <cellStyle name="20% - Accent1 38 5" xfId="33420" xr:uid="{00000000-0005-0000-0000-0000BB050000}"/>
    <cellStyle name="20% - Accent1 38 5 2" xfId="33421" xr:uid="{00000000-0005-0000-0000-0000BC050000}"/>
    <cellStyle name="20% - Accent1 38 6" xfId="33422" xr:uid="{00000000-0005-0000-0000-0000BD050000}"/>
    <cellStyle name="20% - Accent1 38 6 2" xfId="33423" xr:uid="{00000000-0005-0000-0000-0000BE050000}"/>
    <cellStyle name="20% - Accent1 38 7" xfId="33424" xr:uid="{00000000-0005-0000-0000-0000BF050000}"/>
    <cellStyle name="20% - Accent1 39" xfId="33425" xr:uid="{00000000-0005-0000-0000-0000C0050000}"/>
    <cellStyle name="20% - Accent1 39 2" xfId="33426" xr:uid="{00000000-0005-0000-0000-0000C1050000}"/>
    <cellStyle name="20% - Accent1 4" xfId="1135" xr:uid="{00000000-0005-0000-0000-0000C2050000}"/>
    <cellStyle name="20% - Accent1 4 2" xfId="1136" xr:uid="{00000000-0005-0000-0000-0000C3050000}"/>
    <cellStyle name="20% - Accent1 4 2 2" xfId="1137" xr:uid="{00000000-0005-0000-0000-0000C4050000}"/>
    <cellStyle name="20% - Accent1 4 2 2 2" xfId="33427" xr:uid="{00000000-0005-0000-0000-0000C5050000}"/>
    <cellStyle name="20% - Accent1 4 2 3" xfId="33428" xr:uid="{00000000-0005-0000-0000-0000C6050000}"/>
    <cellStyle name="20% - Accent1 4 3" xfId="1138" xr:uid="{00000000-0005-0000-0000-0000C7050000}"/>
    <cellStyle name="20% - Accent1 4 3 2" xfId="1139" xr:uid="{00000000-0005-0000-0000-0000C8050000}"/>
    <cellStyle name="20% - Accent1 4 3 3" xfId="1140" xr:uid="{00000000-0005-0000-0000-0000C9050000}"/>
    <cellStyle name="20% - Accent1 4 3 4" xfId="33429" xr:uid="{00000000-0005-0000-0000-0000CA050000}"/>
    <cellStyle name="20% - Accent1 4 4" xfId="1141" xr:uid="{00000000-0005-0000-0000-0000CB050000}"/>
    <cellStyle name="20% - Accent1 4 4 2" xfId="1142" xr:uid="{00000000-0005-0000-0000-0000CC050000}"/>
    <cellStyle name="20% - Accent1 4 4 2 2" xfId="1143" xr:uid="{00000000-0005-0000-0000-0000CD050000}"/>
    <cellStyle name="20% - Accent1 4 4 2 3" xfId="1144" xr:uid="{00000000-0005-0000-0000-0000CE050000}"/>
    <cellStyle name="20% - Accent1 4 4 3" xfId="1145" xr:uid="{00000000-0005-0000-0000-0000CF050000}"/>
    <cellStyle name="20% - Accent1 4 4 4" xfId="1146" xr:uid="{00000000-0005-0000-0000-0000D0050000}"/>
    <cellStyle name="20% - Accent1 4 4 5" xfId="1147" xr:uid="{00000000-0005-0000-0000-0000D1050000}"/>
    <cellStyle name="20% - Accent1 4 4 6" xfId="33430" xr:uid="{00000000-0005-0000-0000-0000D2050000}"/>
    <cellStyle name="20% - Accent1 4 5" xfId="1148" xr:uid="{00000000-0005-0000-0000-0000D3050000}"/>
    <cellStyle name="20% - Accent1 4 5 2" xfId="1149" xr:uid="{00000000-0005-0000-0000-0000D4050000}"/>
    <cellStyle name="20% - Accent1 4 5 3" xfId="1150" xr:uid="{00000000-0005-0000-0000-0000D5050000}"/>
    <cellStyle name="20% - Accent1 4 5 4" xfId="33431" xr:uid="{00000000-0005-0000-0000-0000D6050000}"/>
    <cellStyle name="20% - Accent1 4 6" xfId="1151" xr:uid="{00000000-0005-0000-0000-0000D7050000}"/>
    <cellStyle name="20% - Accent1 4 7" xfId="33432" xr:uid="{00000000-0005-0000-0000-0000D8050000}"/>
    <cellStyle name="20% - Accent1 4 8" xfId="43439" xr:uid="{00000000-0005-0000-0000-0000D9050000}"/>
    <cellStyle name="20% - Accent1 4_PwrTax 51040" xfId="1152" xr:uid="{00000000-0005-0000-0000-0000DA050000}"/>
    <cellStyle name="20% - Accent1 40" xfId="33433" xr:uid="{00000000-0005-0000-0000-0000DB050000}"/>
    <cellStyle name="20% - Accent1 41" xfId="33434" xr:uid="{00000000-0005-0000-0000-0000DC050000}"/>
    <cellStyle name="20% - Accent1 42" xfId="33435" xr:uid="{00000000-0005-0000-0000-0000DD050000}"/>
    <cellStyle name="20% - Accent1 43" xfId="33436" xr:uid="{00000000-0005-0000-0000-0000DE050000}"/>
    <cellStyle name="20% - Accent1 44" xfId="33437" xr:uid="{00000000-0005-0000-0000-0000DF050000}"/>
    <cellStyle name="20% - Accent1 45" xfId="33438" xr:uid="{00000000-0005-0000-0000-0000E0050000}"/>
    <cellStyle name="20% - Accent1 46" xfId="33439" xr:uid="{00000000-0005-0000-0000-0000E1050000}"/>
    <cellStyle name="20% - Accent1 47" xfId="33440" xr:uid="{00000000-0005-0000-0000-0000E2050000}"/>
    <cellStyle name="20% - Accent1 48" xfId="33441" xr:uid="{00000000-0005-0000-0000-0000E3050000}"/>
    <cellStyle name="20% - Accent1 49" xfId="33442" xr:uid="{00000000-0005-0000-0000-0000E4050000}"/>
    <cellStyle name="20% - Accent1 5" xfId="1153" xr:uid="{00000000-0005-0000-0000-0000E5050000}"/>
    <cellStyle name="20% - Accent1 5 2" xfId="1154" xr:uid="{00000000-0005-0000-0000-0000E6050000}"/>
    <cellStyle name="20% - Accent1 5 2 2" xfId="33443" xr:uid="{00000000-0005-0000-0000-0000E7050000}"/>
    <cellStyle name="20% - Accent1 5 3" xfId="1155" xr:uid="{00000000-0005-0000-0000-0000E8050000}"/>
    <cellStyle name="20% - Accent1 5 4" xfId="33444" xr:uid="{00000000-0005-0000-0000-0000E9050000}"/>
    <cellStyle name="20% - Accent1 5 5" xfId="43454" xr:uid="{00000000-0005-0000-0000-0000EA050000}"/>
    <cellStyle name="20% - Accent1 50" xfId="33445" xr:uid="{00000000-0005-0000-0000-0000EB050000}"/>
    <cellStyle name="20% - Accent1 51" xfId="33446" xr:uid="{00000000-0005-0000-0000-0000EC050000}"/>
    <cellStyle name="20% - Accent1 52" xfId="33447" xr:uid="{00000000-0005-0000-0000-0000ED050000}"/>
    <cellStyle name="20% - Accent1 53" xfId="33448" xr:uid="{00000000-0005-0000-0000-0000EE050000}"/>
    <cellStyle name="20% - Accent1 54" xfId="33449" xr:uid="{00000000-0005-0000-0000-0000EF050000}"/>
    <cellStyle name="20% - Accent1 55" xfId="33450" xr:uid="{00000000-0005-0000-0000-0000F0050000}"/>
    <cellStyle name="20% - Accent1 56" xfId="33451" xr:uid="{00000000-0005-0000-0000-0000F1050000}"/>
    <cellStyle name="20% - Accent1 57" xfId="33452" xr:uid="{00000000-0005-0000-0000-0000F2050000}"/>
    <cellStyle name="20% - Accent1 58" xfId="33453" xr:uid="{00000000-0005-0000-0000-0000F3050000}"/>
    <cellStyle name="20% - Accent1 59" xfId="33454" xr:uid="{00000000-0005-0000-0000-0000F4050000}"/>
    <cellStyle name="20% - Accent1 6" xfId="1156" xr:uid="{00000000-0005-0000-0000-0000F5050000}"/>
    <cellStyle name="20% - Accent1 6 2" xfId="1157" xr:uid="{00000000-0005-0000-0000-0000F6050000}"/>
    <cellStyle name="20% - Accent1 6 2 2" xfId="33455" xr:uid="{00000000-0005-0000-0000-0000F7050000}"/>
    <cellStyle name="20% - Accent1 6 3" xfId="1158" xr:uid="{00000000-0005-0000-0000-0000F8050000}"/>
    <cellStyle name="20% - Accent1 6 4" xfId="33456" xr:uid="{00000000-0005-0000-0000-0000F9050000}"/>
    <cellStyle name="20% - Accent1 60" xfId="33457" xr:uid="{00000000-0005-0000-0000-0000FA050000}"/>
    <cellStyle name="20% - Accent1 61" xfId="33458" xr:uid="{00000000-0005-0000-0000-0000FB050000}"/>
    <cellStyle name="20% - Accent1 62" xfId="33459" xr:uid="{00000000-0005-0000-0000-0000FC050000}"/>
    <cellStyle name="20% - Accent1 63" xfId="33460" xr:uid="{00000000-0005-0000-0000-0000FD050000}"/>
    <cellStyle name="20% - Accent1 64" xfId="33461" xr:uid="{00000000-0005-0000-0000-0000FE050000}"/>
    <cellStyle name="20% - Accent1 65" xfId="33462" xr:uid="{00000000-0005-0000-0000-0000FF050000}"/>
    <cellStyle name="20% - Accent1 66" xfId="33463" xr:uid="{00000000-0005-0000-0000-000000060000}"/>
    <cellStyle name="20% - Accent1 67" xfId="33464" xr:uid="{00000000-0005-0000-0000-000001060000}"/>
    <cellStyle name="20% - Accent1 68" xfId="33465" xr:uid="{00000000-0005-0000-0000-000002060000}"/>
    <cellStyle name="20% - Accent1 69" xfId="33466" xr:uid="{00000000-0005-0000-0000-000003060000}"/>
    <cellStyle name="20% - Accent1 7" xfId="1159" xr:uid="{00000000-0005-0000-0000-000004060000}"/>
    <cellStyle name="20% - Accent1 7 2" xfId="1160" xr:uid="{00000000-0005-0000-0000-000005060000}"/>
    <cellStyle name="20% - Accent1 7 3" xfId="1161" xr:uid="{00000000-0005-0000-0000-000006060000}"/>
    <cellStyle name="20% - Accent1 7 4" xfId="33467" xr:uid="{00000000-0005-0000-0000-000007060000}"/>
    <cellStyle name="20% - Accent1 70" xfId="33468" xr:uid="{00000000-0005-0000-0000-000008060000}"/>
    <cellStyle name="20% - Accent1 71" xfId="33469" xr:uid="{00000000-0005-0000-0000-000009060000}"/>
    <cellStyle name="20% - Accent1 72" xfId="33470" xr:uid="{00000000-0005-0000-0000-00000A060000}"/>
    <cellStyle name="20% - Accent1 73" xfId="33471" xr:uid="{00000000-0005-0000-0000-00000B060000}"/>
    <cellStyle name="20% - Accent1 74" xfId="33472" xr:uid="{00000000-0005-0000-0000-00000C060000}"/>
    <cellStyle name="20% - Accent1 75" xfId="33473" xr:uid="{00000000-0005-0000-0000-00000D060000}"/>
    <cellStyle name="20% - Accent1 76" xfId="33474" xr:uid="{00000000-0005-0000-0000-00000E060000}"/>
    <cellStyle name="20% - Accent1 77" xfId="33475" xr:uid="{00000000-0005-0000-0000-00000F060000}"/>
    <cellStyle name="20% - Accent1 78" xfId="33476" xr:uid="{00000000-0005-0000-0000-000010060000}"/>
    <cellStyle name="20% - Accent1 79" xfId="33477" xr:uid="{00000000-0005-0000-0000-000011060000}"/>
    <cellStyle name="20% - Accent1 8" xfId="1162" xr:uid="{00000000-0005-0000-0000-000012060000}"/>
    <cellStyle name="20% - Accent1 8 2" xfId="1163" xr:uid="{00000000-0005-0000-0000-000013060000}"/>
    <cellStyle name="20% - Accent1 8 3" xfId="1164" xr:uid="{00000000-0005-0000-0000-000014060000}"/>
    <cellStyle name="20% - Accent1 8 4" xfId="33478" xr:uid="{00000000-0005-0000-0000-000015060000}"/>
    <cellStyle name="20% - Accent1 80" xfId="33479" xr:uid="{00000000-0005-0000-0000-000016060000}"/>
    <cellStyle name="20% - Accent1 81" xfId="33480" xr:uid="{00000000-0005-0000-0000-000017060000}"/>
    <cellStyle name="20% - Accent1 82" xfId="33481" xr:uid="{00000000-0005-0000-0000-000018060000}"/>
    <cellStyle name="20% - Accent1 83" xfId="33482" xr:uid="{00000000-0005-0000-0000-000019060000}"/>
    <cellStyle name="20% - Accent1 84" xfId="33483" xr:uid="{00000000-0005-0000-0000-00001A060000}"/>
    <cellStyle name="20% - Accent1 85" xfId="33484" xr:uid="{00000000-0005-0000-0000-00001B060000}"/>
    <cellStyle name="20% - Accent1 86" xfId="33485" xr:uid="{00000000-0005-0000-0000-00001C060000}"/>
    <cellStyle name="20% - Accent1 87" xfId="33486" xr:uid="{00000000-0005-0000-0000-00001D060000}"/>
    <cellStyle name="20% - Accent1 88" xfId="33487" xr:uid="{00000000-0005-0000-0000-00001E060000}"/>
    <cellStyle name="20% - Accent1 89" xfId="33488" xr:uid="{00000000-0005-0000-0000-00001F060000}"/>
    <cellStyle name="20% - Accent1 9" xfId="1165" xr:uid="{00000000-0005-0000-0000-000020060000}"/>
    <cellStyle name="20% - Accent1 9 2" xfId="1166" xr:uid="{00000000-0005-0000-0000-000021060000}"/>
    <cellStyle name="20% - Accent1 9 3" xfId="1167" xr:uid="{00000000-0005-0000-0000-000022060000}"/>
    <cellStyle name="20% - Accent1 9 4" xfId="33489" xr:uid="{00000000-0005-0000-0000-000023060000}"/>
    <cellStyle name="20% - Accent1 90" xfId="33490" xr:uid="{00000000-0005-0000-0000-000024060000}"/>
    <cellStyle name="20% - Accent1 91" xfId="33491" xr:uid="{00000000-0005-0000-0000-000025060000}"/>
    <cellStyle name="20% - Accent1 92" xfId="33492" xr:uid="{00000000-0005-0000-0000-000026060000}"/>
    <cellStyle name="20% - Accent1 93" xfId="33493" xr:uid="{00000000-0005-0000-0000-000027060000}"/>
    <cellStyle name="20% - Accent1 94" xfId="33494" xr:uid="{00000000-0005-0000-0000-000028060000}"/>
    <cellStyle name="20% - Accent1 95" xfId="33495" xr:uid="{00000000-0005-0000-0000-000029060000}"/>
    <cellStyle name="20% - Accent1 96" xfId="33496" xr:uid="{00000000-0005-0000-0000-00002A060000}"/>
    <cellStyle name="20% - Accent1 97" xfId="33497" xr:uid="{00000000-0005-0000-0000-00002B060000}"/>
    <cellStyle name="20% - Accent1 98" xfId="33498" xr:uid="{00000000-0005-0000-0000-00002C060000}"/>
    <cellStyle name="20% - Accent1 99" xfId="33499" xr:uid="{00000000-0005-0000-0000-00002D060000}"/>
    <cellStyle name="20% - Accent2" xfId="2" builtinId="34" customBuiltin="1"/>
    <cellStyle name="20% - Accent2 10" xfId="1168" xr:uid="{00000000-0005-0000-0000-00002F060000}"/>
    <cellStyle name="20% - Accent2 10 2" xfId="1169" xr:uid="{00000000-0005-0000-0000-000030060000}"/>
    <cellStyle name="20% - Accent2 10 3" xfId="1170" xr:uid="{00000000-0005-0000-0000-000031060000}"/>
    <cellStyle name="20% - Accent2 10 4" xfId="33500" xr:uid="{00000000-0005-0000-0000-000032060000}"/>
    <cellStyle name="20% - Accent2 100" xfId="33501" xr:uid="{00000000-0005-0000-0000-000033060000}"/>
    <cellStyle name="20% - Accent2 101" xfId="33502" xr:uid="{00000000-0005-0000-0000-000034060000}"/>
    <cellStyle name="20% - Accent2 102" xfId="33503" xr:uid="{00000000-0005-0000-0000-000035060000}"/>
    <cellStyle name="20% - Accent2 103" xfId="43367" xr:uid="{00000000-0005-0000-0000-000036060000}"/>
    <cellStyle name="20% - Accent2 104" xfId="43489" xr:uid="{E093584A-E0F9-4441-8745-F44E775C8660}"/>
    <cellStyle name="20% - Accent2 11" xfId="1171" xr:uid="{00000000-0005-0000-0000-000037060000}"/>
    <cellStyle name="20% - Accent2 11 2" xfId="1172" xr:uid="{00000000-0005-0000-0000-000038060000}"/>
    <cellStyle name="20% - Accent2 11 3" xfId="1173" xr:uid="{00000000-0005-0000-0000-000039060000}"/>
    <cellStyle name="20% - Accent2 12" xfId="1174" xr:uid="{00000000-0005-0000-0000-00003A060000}"/>
    <cellStyle name="20% - Accent2 12 2" xfId="1175" xr:uid="{00000000-0005-0000-0000-00003B060000}"/>
    <cellStyle name="20% - Accent2 13" xfId="1176" xr:uid="{00000000-0005-0000-0000-00003C060000}"/>
    <cellStyle name="20% - Accent2 13 2" xfId="1177" xr:uid="{00000000-0005-0000-0000-00003D060000}"/>
    <cellStyle name="20% - Accent2 14" xfId="1178" xr:uid="{00000000-0005-0000-0000-00003E060000}"/>
    <cellStyle name="20% - Accent2 14 2" xfId="1179" xr:uid="{00000000-0005-0000-0000-00003F060000}"/>
    <cellStyle name="20% - Accent2 15" xfId="1180" xr:uid="{00000000-0005-0000-0000-000040060000}"/>
    <cellStyle name="20% - Accent2 15 2" xfId="1181" xr:uid="{00000000-0005-0000-0000-000041060000}"/>
    <cellStyle name="20% - Accent2 16" xfId="1182" xr:uid="{00000000-0005-0000-0000-000042060000}"/>
    <cellStyle name="20% - Accent2 16 2" xfId="1183" xr:uid="{00000000-0005-0000-0000-000043060000}"/>
    <cellStyle name="20% - Accent2 17" xfId="1184" xr:uid="{00000000-0005-0000-0000-000044060000}"/>
    <cellStyle name="20% - Accent2 17 2" xfId="1185" xr:uid="{00000000-0005-0000-0000-000045060000}"/>
    <cellStyle name="20% - Accent2 18" xfId="1186" xr:uid="{00000000-0005-0000-0000-000046060000}"/>
    <cellStyle name="20% - Accent2 18 2" xfId="1187" xr:uid="{00000000-0005-0000-0000-000047060000}"/>
    <cellStyle name="20% - Accent2 19" xfId="1188" xr:uid="{00000000-0005-0000-0000-000048060000}"/>
    <cellStyle name="20% - Accent2 19 2" xfId="1189" xr:uid="{00000000-0005-0000-0000-000049060000}"/>
    <cellStyle name="20% - Accent2 2" xfId="1190" xr:uid="{00000000-0005-0000-0000-00004A060000}"/>
    <cellStyle name="20% - Accent2 2 10" xfId="43402" xr:uid="{00000000-0005-0000-0000-00004B060000}"/>
    <cellStyle name="20% - Accent2 2 2" xfId="1191" xr:uid="{00000000-0005-0000-0000-00004C060000}"/>
    <cellStyle name="20% - Accent2 2 2 2" xfId="1192" xr:uid="{00000000-0005-0000-0000-00004D060000}"/>
    <cellStyle name="20% - Accent2 2 2 2 2" xfId="1193" xr:uid="{00000000-0005-0000-0000-00004E060000}"/>
    <cellStyle name="20% - Accent2 2 2 2 3" xfId="1194" xr:uid="{00000000-0005-0000-0000-00004F060000}"/>
    <cellStyle name="20% - Accent2 2 2 2 4" xfId="33504" xr:uid="{00000000-0005-0000-0000-000050060000}"/>
    <cellStyle name="20% - Accent2 2 2 3" xfId="1195" xr:uid="{00000000-0005-0000-0000-000051060000}"/>
    <cellStyle name="20% - Accent2 2 2 3 2" xfId="1196" xr:uid="{00000000-0005-0000-0000-000052060000}"/>
    <cellStyle name="20% - Accent2 2 2 3 3" xfId="33505" xr:uid="{00000000-0005-0000-0000-000053060000}"/>
    <cellStyle name="20% - Accent2 2 2 4" xfId="1197" xr:uid="{00000000-0005-0000-0000-000054060000}"/>
    <cellStyle name="20% - Accent2 2 2 5" xfId="1198" xr:uid="{00000000-0005-0000-0000-000055060000}"/>
    <cellStyle name="20% - Accent2 2 2 6" xfId="1199" xr:uid="{00000000-0005-0000-0000-000056060000}"/>
    <cellStyle name="20% - Accent2 2 2 7" xfId="33506" xr:uid="{00000000-0005-0000-0000-000057060000}"/>
    <cellStyle name="20% - Accent2 2 2_PwrTax 51040" xfId="1200" xr:uid="{00000000-0005-0000-0000-000058060000}"/>
    <cellStyle name="20% - Accent2 2 3" xfId="1201" xr:uid="{00000000-0005-0000-0000-000059060000}"/>
    <cellStyle name="20% - Accent2 2 3 10" xfId="1202" xr:uid="{00000000-0005-0000-0000-00005A060000}"/>
    <cellStyle name="20% - Accent2 2 3 10 2" xfId="33507" xr:uid="{00000000-0005-0000-0000-00005B060000}"/>
    <cellStyle name="20% - Accent2 2 3 11" xfId="33508" xr:uid="{00000000-0005-0000-0000-00005C060000}"/>
    <cellStyle name="20% - Accent2 2 3 12" xfId="33509" xr:uid="{00000000-0005-0000-0000-00005D060000}"/>
    <cellStyle name="20% - Accent2 2 3 2" xfId="1203" xr:uid="{00000000-0005-0000-0000-00005E060000}"/>
    <cellStyle name="20% - Accent2 2 3 2 10" xfId="33510" xr:uid="{00000000-0005-0000-0000-00005F060000}"/>
    <cellStyle name="20% - Accent2 2 3 2 11" xfId="33511" xr:uid="{00000000-0005-0000-0000-000060060000}"/>
    <cellStyle name="20% - Accent2 2 3 2 2" xfId="1204" xr:uid="{00000000-0005-0000-0000-000061060000}"/>
    <cellStyle name="20% - Accent2 2 3 2 2 2" xfId="1205" xr:uid="{00000000-0005-0000-0000-000062060000}"/>
    <cellStyle name="20% - Accent2 2 3 2 2 2 2" xfId="1206" xr:uid="{00000000-0005-0000-0000-000063060000}"/>
    <cellStyle name="20% - Accent2 2 3 2 2 2 2 2" xfId="1207" xr:uid="{00000000-0005-0000-0000-000064060000}"/>
    <cellStyle name="20% - Accent2 2 3 2 2 2 2 2 2" xfId="33512" xr:uid="{00000000-0005-0000-0000-000065060000}"/>
    <cellStyle name="20% - Accent2 2 3 2 2 2 2 3" xfId="1208" xr:uid="{00000000-0005-0000-0000-000066060000}"/>
    <cellStyle name="20% - Accent2 2 3 2 2 2 2 3 2" xfId="33513" xr:uid="{00000000-0005-0000-0000-000067060000}"/>
    <cellStyle name="20% - Accent2 2 3 2 2 2 2 4" xfId="33514" xr:uid="{00000000-0005-0000-0000-000068060000}"/>
    <cellStyle name="20% - Accent2 2 3 2 2 2 3" xfId="1209" xr:uid="{00000000-0005-0000-0000-000069060000}"/>
    <cellStyle name="20% - Accent2 2 3 2 2 2 3 2" xfId="33515" xr:uid="{00000000-0005-0000-0000-00006A060000}"/>
    <cellStyle name="20% - Accent2 2 3 2 2 2 4" xfId="1210" xr:uid="{00000000-0005-0000-0000-00006B060000}"/>
    <cellStyle name="20% - Accent2 2 3 2 2 2 4 2" xfId="33516" xr:uid="{00000000-0005-0000-0000-00006C060000}"/>
    <cellStyle name="20% - Accent2 2 3 2 2 2 5" xfId="33517" xr:uid="{00000000-0005-0000-0000-00006D060000}"/>
    <cellStyle name="20% - Accent2 2 3 2 2 3" xfId="1211" xr:uid="{00000000-0005-0000-0000-00006E060000}"/>
    <cellStyle name="20% - Accent2 2 3 2 2 3 2" xfId="1212" xr:uid="{00000000-0005-0000-0000-00006F060000}"/>
    <cellStyle name="20% - Accent2 2 3 2 2 3 2 2" xfId="33518" xr:uid="{00000000-0005-0000-0000-000070060000}"/>
    <cellStyle name="20% - Accent2 2 3 2 2 3 3" xfId="1213" xr:uid="{00000000-0005-0000-0000-000071060000}"/>
    <cellStyle name="20% - Accent2 2 3 2 2 3 3 2" xfId="33519" xr:uid="{00000000-0005-0000-0000-000072060000}"/>
    <cellStyle name="20% - Accent2 2 3 2 2 3 4" xfId="33520" xr:uid="{00000000-0005-0000-0000-000073060000}"/>
    <cellStyle name="20% - Accent2 2 3 2 2 4" xfId="1214" xr:uid="{00000000-0005-0000-0000-000074060000}"/>
    <cellStyle name="20% - Accent2 2 3 2 2 4 2" xfId="33521" xr:uid="{00000000-0005-0000-0000-000075060000}"/>
    <cellStyle name="20% - Accent2 2 3 2 2 5" xfId="1215" xr:uid="{00000000-0005-0000-0000-000076060000}"/>
    <cellStyle name="20% - Accent2 2 3 2 2 5 2" xfId="33522" xr:uid="{00000000-0005-0000-0000-000077060000}"/>
    <cellStyle name="20% - Accent2 2 3 2 2 6" xfId="33523" xr:uid="{00000000-0005-0000-0000-000078060000}"/>
    <cellStyle name="20% - Accent2 2 3 2 3" xfId="1216" xr:uid="{00000000-0005-0000-0000-000079060000}"/>
    <cellStyle name="20% - Accent2 2 3 2 3 2" xfId="1217" xr:uid="{00000000-0005-0000-0000-00007A060000}"/>
    <cellStyle name="20% - Accent2 2 3 2 3 2 2" xfId="1218" xr:uid="{00000000-0005-0000-0000-00007B060000}"/>
    <cellStyle name="20% - Accent2 2 3 2 3 2 2 2" xfId="33524" xr:uid="{00000000-0005-0000-0000-00007C060000}"/>
    <cellStyle name="20% - Accent2 2 3 2 3 2 3" xfId="1219" xr:uid="{00000000-0005-0000-0000-00007D060000}"/>
    <cellStyle name="20% - Accent2 2 3 2 3 2 3 2" xfId="33525" xr:uid="{00000000-0005-0000-0000-00007E060000}"/>
    <cellStyle name="20% - Accent2 2 3 2 3 2 4" xfId="33526" xr:uid="{00000000-0005-0000-0000-00007F060000}"/>
    <cellStyle name="20% - Accent2 2 3 2 3 3" xfId="1220" xr:uid="{00000000-0005-0000-0000-000080060000}"/>
    <cellStyle name="20% - Accent2 2 3 2 3 3 2" xfId="33527" xr:uid="{00000000-0005-0000-0000-000081060000}"/>
    <cellStyle name="20% - Accent2 2 3 2 3 4" xfId="1221" xr:uid="{00000000-0005-0000-0000-000082060000}"/>
    <cellStyle name="20% - Accent2 2 3 2 3 4 2" xfId="33528" xr:uid="{00000000-0005-0000-0000-000083060000}"/>
    <cellStyle name="20% - Accent2 2 3 2 3 5" xfId="33529" xr:uid="{00000000-0005-0000-0000-000084060000}"/>
    <cellStyle name="20% - Accent2 2 3 2 4" xfId="1222" xr:uid="{00000000-0005-0000-0000-000085060000}"/>
    <cellStyle name="20% - Accent2 2 3 2 4 2" xfId="1223" xr:uid="{00000000-0005-0000-0000-000086060000}"/>
    <cellStyle name="20% - Accent2 2 3 2 4 2 2" xfId="33530" xr:uid="{00000000-0005-0000-0000-000087060000}"/>
    <cellStyle name="20% - Accent2 2 3 2 4 3" xfId="1224" xr:uid="{00000000-0005-0000-0000-000088060000}"/>
    <cellStyle name="20% - Accent2 2 3 2 4 3 2" xfId="33531" xr:uid="{00000000-0005-0000-0000-000089060000}"/>
    <cellStyle name="20% - Accent2 2 3 2 4 4" xfId="33532" xr:uid="{00000000-0005-0000-0000-00008A060000}"/>
    <cellStyle name="20% - Accent2 2 3 2 5" xfId="1225" xr:uid="{00000000-0005-0000-0000-00008B060000}"/>
    <cellStyle name="20% - Accent2 2 3 2 5 2" xfId="33533" xr:uid="{00000000-0005-0000-0000-00008C060000}"/>
    <cellStyle name="20% - Accent2 2 3 2 5 2 2" xfId="33534" xr:uid="{00000000-0005-0000-0000-00008D060000}"/>
    <cellStyle name="20% - Accent2 2 3 2 5 3" xfId="33535" xr:uid="{00000000-0005-0000-0000-00008E060000}"/>
    <cellStyle name="20% - Accent2 2 3 2 5 3 2" xfId="33536" xr:uid="{00000000-0005-0000-0000-00008F060000}"/>
    <cellStyle name="20% - Accent2 2 3 2 5 4" xfId="33537" xr:uid="{00000000-0005-0000-0000-000090060000}"/>
    <cellStyle name="20% - Accent2 2 3 2 6" xfId="1226" xr:uid="{00000000-0005-0000-0000-000091060000}"/>
    <cellStyle name="20% - Accent2 2 3 2 6 2" xfId="33538" xr:uid="{00000000-0005-0000-0000-000092060000}"/>
    <cellStyle name="20% - Accent2 2 3 2 6 2 2" xfId="33539" xr:uid="{00000000-0005-0000-0000-000093060000}"/>
    <cellStyle name="20% - Accent2 2 3 2 6 3" xfId="33540" xr:uid="{00000000-0005-0000-0000-000094060000}"/>
    <cellStyle name="20% - Accent2 2 3 2 6 3 2" xfId="33541" xr:uid="{00000000-0005-0000-0000-000095060000}"/>
    <cellStyle name="20% - Accent2 2 3 2 6 4" xfId="33542" xr:uid="{00000000-0005-0000-0000-000096060000}"/>
    <cellStyle name="20% - Accent2 2 3 2 7" xfId="1227" xr:uid="{00000000-0005-0000-0000-000097060000}"/>
    <cellStyle name="20% - Accent2 2 3 2 7 2" xfId="33543" xr:uid="{00000000-0005-0000-0000-000098060000}"/>
    <cellStyle name="20% - Accent2 2 3 2 7 2 2" xfId="33544" xr:uid="{00000000-0005-0000-0000-000099060000}"/>
    <cellStyle name="20% - Accent2 2 3 2 7 3" xfId="33545" xr:uid="{00000000-0005-0000-0000-00009A060000}"/>
    <cellStyle name="20% - Accent2 2 3 2 7 3 2" xfId="33546" xr:uid="{00000000-0005-0000-0000-00009B060000}"/>
    <cellStyle name="20% - Accent2 2 3 2 7 4" xfId="33547" xr:uid="{00000000-0005-0000-0000-00009C060000}"/>
    <cellStyle name="20% - Accent2 2 3 2 8" xfId="33548" xr:uid="{00000000-0005-0000-0000-00009D060000}"/>
    <cellStyle name="20% - Accent2 2 3 2 8 2" xfId="33549" xr:uid="{00000000-0005-0000-0000-00009E060000}"/>
    <cellStyle name="20% - Accent2 2 3 2 9" xfId="33550" xr:uid="{00000000-0005-0000-0000-00009F060000}"/>
    <cellStyle name="20% - Accent2 2 3 2 9 2" xfId="33551" xr:uid="{00000000-0005-0000-0000-0000A0060000}"/>
    <cellStyle name="20% - Accent2 2 3 3" xfId="1228" xr:uid="{00000000-0005-0000-0000-0000A1060000}"/>
    <cellStyle name="20% - Accent2 2 3 3 10" xfId="33552" xr:uid="{00000000-0005-0000-0000-0000A2060000}"/>
    <cellStyle name="20% - Accent2 2 3 3 2" xfId="1229" xr:uid="{00000000-0005-0000-0000-0000A3060000}"/>
    <cellStyle name="20% - Accent2 2 3 3 2 2" xfId="1230" xr:uid="{00000000-0005-0000-0000-0000A4060000}"/>
    <cellStyle name="20% - Accent2 2 3 3 2 2 2" xfId="1231" xr:uid="{00000000-0005-0000-0000-0000A5060000}"/>
    <cellStyle name="20% - Accent2 2 3 3 2 2 2 2" xfId="33553" xr:uid="{00000000-0005-0000-0000-0000A6060000}"/>
    <cellStyle name="20% - Accent2 2 3 3 2 2 3" xfId="1232" xr:uid="{00000000-0005-0000-0000-0000A7060000}"/>
    <cellStyle name="20% - Accent2 2 3 3 2 2 3 2" xfId="33554" xr:uid="{00000000-0005-0000-0000-0000A8060000}"/>
    <cellStyle name="20% - Accent2 2 3 3 2 2 4" xfId="33555" xr:uid="{00000000-0005-0000-0000-0000A9060000}"/>
    <cellStyle name="20% - Accent2 2 3 3 2 3" xfId="1233" xr:uid="{00000000-0005-0000-0000-0000AA060000}"/>
    <cellStyle name="20% - Accent2 2 3 3 2 3 2" xfId="33556" xr:uid="{00000000-0005-0000-0000-0000AB060000}"/>
    <cellStyle name="20% - Accent2 2 3 3 2 4" xfId="1234" xr:uid="{00000000-0005-0000-0000-0000AC060000}"/>
    <cellStyle name="20% - Accent2 2 3 3 2 4 2" xfId="33557" xr:uid="{00000000-0005-0000-0000-0000AD060000}"/>
    <cellStyle name="20% - Accent2 2 3 3 2 5" xfId="33558" xr:uid="{00000000-0005-0000-0000-0000AE060000}"/>
    <cellStyle name="20% - Accent2 2 3 3 3" xfId="1235" xr:uid="{00000000-0005-0000-0000-0000AF060000}"/>
    <cellStyle name="20% - Accent2 2 3 3 3 2" xfId="1236" xr:uid="{00000000-0005-0000-0000-0000B0060000}"/>
    <cellStyle name="20% - Accent2 2 3 3 3 2 2" xfId="33559" xr:uid="{00000000-0005-0000-0000-0000B1060000}"/>
    <cellStyle name="20% - Accent2 2 3 3 3 3" xfId="1237" xr:uid="{00000000-0005-0000-0000-0000B2060000}"/>
    <cellStyle name="20% - Accent2 2 3 3 3 3 2" xfId="33560" xr:uid="{00000000-0005-0000-0000-0000B3060000}"/>
    <cellStyle name="20% - Accent2 2 3 3 3 4" xfId="33561" xr:uid="{00000000-0005-0000-0000-0000B4060000}"/>
    <cellStyle name="20% - Accent2 2 3 3 4" xfId="1238" xr:uid="{00000000-0005-0000-0000-0000B5060000}"/>
    <cellStyle name="20% - Accent2 2 3 3 4 2" xfId="33562" xr:uid="{00000000-0005-0000-0000-0000B6060000}"/>
    <cellStyle name="20% - Accent2 2 3 3 4 2 2" xfId="33563" xr:uid="{00000000-0005-0000-0000-0000B7060000}"/>
    <cellStyle name="20% - Accent2 2 3 3 4 3" xfId="33564" xr:uid="{00000000-0005-0000-0000-0000B8060000}"/>
    <cellStyle name="20% - Accent2 2 3 3 4 3 2" xfId="33565" xr:uid="{00000000-0005-0000-0000-0000B9060000}"/>
    <cellStyle name="20% - Accent2 2 3 3 4 4" xfId="33566" xr:uid="{00000000-0005-0000-0000-0000BA060000}"/>
    <cellStyle name="20% - Accent2 2 3 3 5" xfId="1239" xr:uid="{00000000-0005-0000-0000-0000BB060000}"/>
    <cellStyle name="20% - Accent2 2 3 3 5 2" xfId="33567" xr:uid="{00000000-0005-0000-0000-0000BC060000}"/>
    <cellStyle name="20% - Accent2 2 3 3 5 2 2" xfId="33568" xr:uid="{00000000-0005-0000-0000-0000BD060000}"/>
    <cellStyle name="20% - Accent2 2 3 3 5 3" xfId="33569" xr:uid="{00000000-0005-0000-0000-0000BE060000}"/>
    <cellStyle name="20% - Accent2 2 3 3 5 3 2" xfId="33570" xr:uid="{00000000-0005-0000-0000-0000BF060000}"/>
    <cellStyle name="20% - Accent2 2 3 3 5 4" xfId="33571" xr:uid="{00000000-0005-0000-0000-0000C0060000}"/>
    <cellStyle name="20% - Accent2 2 3 3 6" xfId="1240" xr:uid="{00000000-0005-0000-0000-0000C1060000}"/>
    <cellStyle name="20% - Accent2 2 3 3 6 2" xfId="33572" xr:uid="{00000000-0005-0000-0000-0000C2060000}"/>
    <cellStyle name="20% - Accent2 2 3 3 6 2 2" xfId="33573" xr:uid="{00000000-0005-0000-0000-0000C3060000}"/>
    <cellStyle name="20% - Accent2 2 3 3 6 3" xfId="33574" xr:uid="{00000000-0005-0000-0000-0000C4060000}"/>
    <cellStyle name="20% - Accent2 2 3 3 6 3 2" xfId="33575" xr:uid="{00000000-0005-0000-0000-0000C5060000}"/>
    <cellStyle name="20% - Accent2 2 3 3 6 4" xfId="33576" xr:uid="{00000000-0005-0000-0000-0000C6060000}"/>
    <cellStyle name="20% - Accent2 2 3 3 7" xfId="33577" xr:uid="{00000000-0005-0000-0000-0000C7060000}"/>
    <cellStyle name="20% - Accent2 2 3 3 7 2" xfId="33578" xr:uid="{00000000-0005-0000-0000-0000C8060000}"/>
    <cellStyle name="20% - Accent2 2 3 3 8" xfId="33579" xr:uid="{00000000-0005-0000-0000-0000C9060000}"/>
    <cellStyle name="20% - Accent2 2 3 3 8 2" xfId="33580" xr:uid="{00000000-0005-0000-0000-0000CA060000}"/>
    <cellStyle name="20% - Accent2 2 3 3 9" xfId="33581" xr:uid="{00000000-0005-0000-0000-0000CB060000}"/>
    <cellStyle name="20% - Accent2 2 3 4" xfId="1241" xr:uid="{00000000-0005-0000-0000-0000CC060000}"/>
    <cellStyle name="20% - Accent2 2 3 4 2" xfId="1242" xr:uid="{00000000-0005-0000-0000-0000CD060000}"/>
    <cellStyle name="20% - Accent2 2 3 4 2 2" xfId="1243" xr:uid="{00000000-0005-0000-0000-0000CE060000}"/>
    <cellStyle name="20% - Accent2 2 3 4 2 2 2" xfId="33582" xr:uid="{00000000-0005-0000-0000-0000CF060000}"/>
    <cellStyle name="20% - Accent2 2 3 4 2 3" xfId="1244" xr:uid="{00000000-0005-0000-0000-0000D0060000}"/>
    <cellStyle name="20% - Accent2 2 3 4 2 3 2" xfId="33583" xr:uid="{00000000-0005-0000-0000-0000D1060000}"/>
    <cellStyle name="20% - Accent2 2 3 4 2 4" xfId="33584" xr:uid="{00000000-0005-0000-0000-0000D2060000}"/>
    <cellStyle name="20% - Accent2 2 3 4 3" xfId="1245" xr:uid="{00000000-0005-0000-0000-0000D3060000}"/>
    <cellStyle name="20% - Accent2 2 3 4 3 2" xfId="33585" xr:uid="{00000000-0005-0000-0000-0000D4060000}"/>
    <cellStyle name="20% - Accent2 2 3 4 3 2 2" xfId="33586" xr:uid="{00000000-0005-0000-0000-0000D5060000}"/>
    <cellStyle name="20% - Accent2 2 3 4 3 3" xfId="33587" xr:uid="{00000000-0005-0000-0000-0000D6060000}"/>
    <cellStyle name="20% - Accent2 2 3 4 3 3 2" xfId="33588" xr:uid="{00000000-0005-0000-0000-0000D7060000}"/>
    <cellStyle name="20% - Accent2 2 3 4 3 4" xfId="33589" xr:uid="{00000000-0005-0000-0000-0000D8060000}"/>
    <cellStyle name="20% - Accent2 2 3 4 4" xfId="1246" xr:uid="{00000000-0005-0000-0000-0000D9060000}"/>
    <cellStyle name="20% - Accent2 2 3 4 4 2" xfId="33590" xr:uid="{00000000-0005-0000-0000-0000DA060000}"/>
    <cellStyle name="20% - Accent2 2 3 4 4 2 2" xfId="33591" xr:uid="{00000000-0005-0000-0000-0000DB060000}"/>
    <cellStyle name="20% - Accent2 2 3 4 4 3" xfId="33592" xr:uid="{00000000-0005-0000-0000-0000DC060000}"/>
    <cellStyle name="20% - Accent2 2 3 4 4 3 2" xfId="33593" xr:uid="{00000000-0005-0000-0000-0000DD060000}"/>
    <cellStyle name="20% - Accent2 2 3 4 4 4" xfId="33594" xr:uid="{00000000-0005-0000-0000-0000DE060000}"/>
    <cellStyle name="20% - Accent2 2 3 4 5" xfId="33595" xr:uid="{00000000-0005-0000-0000-0000DF060000}"/>
    <cellStyle name="20% - Accent2 2 3 4 5 2" xfId="33596" xr:uid="{00000000-0005-0000-0000-0000E0060000}"/>
    <cellStyle name="20% - Accent2 2 3 4 5 2 2" xfId="33597" xr:uid="{00000000-0005-0000-0000-0000E1060000}"/>
    <cellStyle name="20% - Accent2 2 3 4 5 3" xfId="33598" xr:uid="{00000000-0005-0000-0000-0000E2060000}"/>
    <cellStyle name="20% - Accent2 2 3 4 5 3 2" xfId="33599" xr:uid="{00000000-0005-0000-0000-0000E3060000}"/>
    <cellStyle name="20% - Accent2 2 3 4 5 4" xfId="33600" xr:uid="{00000000-0005-0000-0000-0000E4060000}"/>
    <cellStyle name="20% - Accent2 2 3 4 6" xfId="33601" xr:uid="{00000000-0005-0000-0000-0000E5060000}"/>
    <cellStyle name="20% - Accent2 2 3 4 6 2" xfId="33602" xr:uid="{00000000-0005-0000-0000-0000E6060000}"/>
    <cellStyle name="20% - Accent2 2 3 4 7" xfId="33603" xr:uid="{00000000-0005-0000-0000-0000E7060000}"/>
    <cellStyle name="20% - Accent2 2 3 4 7 2" xfId="33604" xr:uid="{00000000-0005-0000-0000-0000E8060000}"/>
    <cellStyle name="20% - Accent2 2 3 4 8" xfId="33605" xr:uid="{00000000-0005-0000-0000-0000E9060000}"/>
    <cellStyle name="20% - Accent2 2 3 5" xfId="1247" xr:uid="{00000000-0005-0000-0000-0000EA060000}"/>
    <cellStyle name="20% - Accent2 2 3 5 2" xfId="1248" xr:uid="{00000000-0005-0000-0000-0000EB060000}"/>
    <cellStyle name="20% - Accent2 2 3 5 2 2" xfId="1249" xr:uid="{00000000-0005-0000-0000-0000EC060000}"/>
    <cellStyle name="20% - Accent2 2 3 5 2 2 2" xfId="33606" xr:uid="{00000000-0005-0000-0000-0000ED060000}"/>
    <cellStyle name="20% - Accent2 2 3 5 2 3" xfId="1250" xr:uid="{00000000-0005-0000-0000-0000EE060000}"/>
    <cellStyle name="20% - Accent2 2 3 5 2 3 2" xfId="33607" xr:uid="{00000000-0005-0000-0000-0000EF060000}"/>
    <cellStyle name="20% - Accent2 2 3 5 2 4" xfId="33608" xr:uid="{00000000-0005-0000-0000-0000F0060000}"/>
    <cellStyle name="20% - Accent2 2 3 5 3" xfId="1251" xr:uid="{00000000-0005-0000-0000-0000F1060000}"/>
    <cellStyle name="20% - Accent2 2 3 5 3 2" xfId="33609" xr:uid="{00000000-0005-0000-0000-0000F2060000}"/>
    <cellStyle name="20% - Accent2 2 3 5 3 2 2" xfId="33610" xr:uid="{00000000-0005-0000-0000-0000F3060000}"/>
    <cellStyle name="20% - Accent2 2 3 5 3 3" xfId="33611" xr:uid="{00000000-0005-0000-0000-0000F4060000}"/>
    <cellStyle name="20% - Accent2 2 3 5 3 3 2" xfId="33612" xr:uid="{00000000-0005-0000-0000-0000F5060000}"/>
    <cellStyle name="20% - Accent2 2 3 5 3 4" xfId="33613" xr:uid="{00000000-0005-0000-0000-0000F6060000}"/>
    <cellStyle name="20% - Accent2 2 3 5 4" xfId="1252" xr:uid="{00000000-0005-0000-0000-0000F7060000}"/>
    <cellStyle name="20% - Accent2 2 3 5 4 2" xfId="33614" xr:uid="{00000000-0005-0000-0000-0000F8060000}"/>
    <cellStyle name="20% - Accent2 2 3 5 4 2 2" xfId="33615" xr:uid="{00000000-0005-0000-0000-0000F9060000}"/>
    <cellStyle name="20% - Accent2 2 3 5 4 3" xfId="33616" xr:uid="{00000000-0005-0000-0000-0000FA060000}"/>
    <cellStyle name="20% - Accent2 2 3 5 4 3 2" xfId="33617" xr:uid="{00000000-0005-0000-0000-0000FB060000}"/>
    <cellStyle name="20% - Accent2 2 3 5 4 4" xfId="33618" xr:uid="{00000000-0005-0000-0000-0000FC060000}"/>
    <cellStyle name="20% - Accent2 2 3 5 5" xfId="33619" xr:uid="{00000000-0005-0000-0000-0000FD060000}"/>
    <cellStyle name="20% - Accent2 2 3 5 5 2" xfId="33620" xr:uid="{00000000-0005-0000-0000-0000FE060000}"/>
    <cellStyle name="20% - Accent2 2 3 5 6" xfId="33621" xr:uid="{00000000-0005-0000-0000-0000FF060000}"/>
    <cellStyle name="20% - Accent2 2 3 5 6 2" xfId="33622" xr:uid="{00000000-0005-0000-0000-000000070000}"/>
    <cellStyle name="20% - Accent2 2 3 5 7" xfId="33623" xr:uid="{00000000-0005-0000-0000-000001070000}"/>
    <cellStyle name="20% - Accent2 2 3 6" xfId="1253" xr:uid="{00000000-0005-0000-0000-000002070000}"/>
    <cellStyle name="20% - Accent2 2 3 6 2" xfId="1254" xr:uid="{00000000-0005-0000-0000-000003070000}"/>
    <cellStyle name="20% - Accent2 2 3 6 2 2" xfId="33624" xr:uid="{00000000-0005-0000-0000-000004070000}"/>
    <cellStyle name="20% - Accent2 2 3 6 3" xfId="1255" xr:uid="{00000000-0005-0000-0000-000005070000}"/>
    <cellStyle name="20% - Accent2 2 3 6 3 2" xfId="33625" xr:uid="{00000000-0005-0000-0000-000006070000}"/>
    <cellStyle name="20% - Accent2 2 3 6 4" xfId="33626" xr:uid="{00000000-0005-0000-0000-000007070000}"/>
    <cellStyle name="20% - Accent2 2 3 7" xfId="1256" xr:uid="{00000000-0005-0000-0000-000008070000}"/>
    <cellStyle name="20% - Accent2 2 3 7 2" xfId="33627" xr:uid="{00000000-0005-0000-0000-000009070000}"/>
    <cellStyle name="20% - Accent2 2 3 7 2 2" xfId="33628" xr:uid="{00000000-0005-0000-0000-00000A070000}"/>
    <cellStyle name="20% - Accent2 2 3 7 3" xfId="33629" xr:uid="{00000000-0005-0000-0000-00000B070000}"/>
    <cellStyle name="20% - Accent2 2 3 7 3 2" xfId="33630" xr:uid="{00000000-0005-0000-0000-00000C070000}"/>
    <cellStyle name="20% - Accent2 2 3 7 4" xfId="33631" xr:uid="{00000000-0005-0000-0000-00000D070000}"/>
    <cellStyle name="20% - Accent2 2 3 8" xfId="1257" xr:uid="{00000000-0005-0000-0000-00000E070000}"/>
    <cellStyle name="20% - Accent2 2 3 8 2" xfId="33632" xr:uid="{00000000-0005-0000-0000-00000F070000}"/>
    <cellStyle name="20% - Accent2 2 3 8 2 2" xfId="33633" xr:uid="{00000000-0005-0000-0000-000010070000}"/>
    <cellStyle name="20% - Accent2 2 3 8 3" xfId="33634" xr:uid="{00000000-0005-0000-0000-000011070000}"/>
    <cellStyle name="20% - Accent2 2 3 8 3 2" xfId="33635" xr:uid="{00000000-0005-0000-0000-000012070000}"/>
    <cellStyle name="20% - Accent2 2 3 8 4" xfId="33636" xr:uid="{00000000-0005-0000-0000-000013070000}"/>
    <cellStyle name="20% - Accent2 2 3 9" xfId="1258" xr:uid="{00000000-0005-0000-0000-000014070000}"/>
    <cellStyle name="20% - Accent2 2 3 9 2" xfId="33637" xr:uid="{00000000-0005-0000-0000-000015070000}"/>
    <cellStyle name="20% - Accent2 2 4" xfId="1259" xr:uid="{00000000-0005-0000-0000-000016070000}"/>
    <cellStyle name="20% - Accent2 2 4 2" xfId="1260" xr:uid="{00000000-0005-0000-0000-000017070000}"/>
    <cellStyle name="20% - Accent2 2 4 2 2" xfId="1261" xr:uid="{00000000-0005-0000-0000-000018070000}"/>
    <cellStyle name="20% - Accent2 2 4 2 2 2" xfId="33638" xr:uid="{00000000-0005-0000-0000-000019070000}"/>
    <cellStyle name="20% - Accent2 2 4 2 2 2 2" xfId="33639" xr:uid="{00000000-0005-0000-0000-00001A070000}"/>
    <cellStyle name="20% - Accent2 2 4 2 2 3" xfId="33640" xr:uid="{00000000-0005-0000-0000-00001B070000}"/>
    <cellStyle name="20% - Accent2 2 4 2 2 3 2" xfId="33641" xr:uid="{00000000-0005-0000-0000-00001C070000}"/>
    <cellStyle name="20% - Accent2 2 4 2 2 4" xfId="33642" xr:uid="{00000000-0005-0000-0000-00001D070000}"/>
    <cellStyle name="20% - Accent2 2 4 2 3" xfId="1262" xr:uid="{00000000-0005-0000-0000-00001E070000}"/>
    <cellStyle name="20% - Accent2 2 4 2 3 2" xfId="33643" xr:uid="{00000000-0005-0000-0000-00001F070000}"/>
    <cellStyle name="20% - Accent2 2 4 2 3 2 2" xfId="33644" xr:uid="{00000000-0005-0000-0000-000020070000}"/>
    <cellStyle name="20% - Accent2 2 4 2 3 3" xfId="33645" xr:uid="{00000000-0005-0000-0000-000021070000}"/>
    <cellStyle name="20% - Accent2 2 4 2 3 3 2" xfId="33646" xr:uid="{00000000-0005-0000-0000-000022070000}"/>
    <cellStyle name="20% - Accent2 2 4 2 3 4" xfId="33647" xr:uid="{00000000-0005-0000-0000-000023070000}"/>
    <cellStyle name="20% - Accent2 2 4 2 4" xfId="33648" xr:uid="{00000000-0005-0000-0000-000024070000}"/>
    <cellStyle name="20% - Accent2 2 4 2 4 2" xfId="33649" xr:uid="{00000000-0005-0000-0000-000025070000}"/>
    <cellStyle name="20% - Accent2 2 4 2 4 2 2" xfId="33650" xr:uid="{00000000-0005-0000-0000-000026070000}"/>
    <cellStyle name="20% - Accent2 2 4 2 4 3" xfId="33651" xr:uid="{00000000-0005-0000-0000-000027070000}"/>
    <cellStyle name="20% - Accent2 2 4 2 4 3 2" xfId="33652" xr:uid="{00000000-0005-0000-0000-000028070000}"/>
    <cellStyle name="20% - Accent2 2 4 2 4 4" xfId="33653" xr:uid="{00000000-0005-0000-0000-000029070000}"/>
    <cellStyle name="20% - Accent2 2 4 2 5" xfId="33654" xr:uid="{00000000-0005-0000-0000-00002A070000}"/>
    <cellStyle name="20% - Accent2 2 4 2 5 2" xfId="33655" xr:uid="{00000000-0005-0000-0000-00002B070000}"/>
    <cellStyle name="20% - Accent2 2 4 2 6" xfId="33656" xr:uid="{00000000-0005-0000-0000-00002C070000}"/>
    <cellStyle name="20% - Accent2 2 4 2 6 2" xfId="33657" xr:uid="{00000000-0005-0000-0000-00002D070000}"/>
    <cellStyle name="20% - Accent2 2 4 2 7" xfId="33658" xr:uid="{00000000-0005-0000-0000-00002E070000}"/>
    <cellStyle name="20% - Accent2 2 4 3" xfId="1263" xr:uid="{00000000-0005-0000-0000-00002F070000}"/>
    <cellStyle name="20% - Accent2 2 4 3 2" xfId="33659" xr:uid="{00000000-0005-0000-0000-000030070000}"/>
    <cellStyle name="20% - Accent2 2 4 3 2 2" xfId="33660" xr:uid="{00000000-0005-0000-0000-000031070000}"/>
    <cellStyle name="20% - Accent2 2 4 3 2 2 2" xfId="33661" xr:uid="{00000000-0005-0000-0000-000032070000}"/>
    <cellStyle name="20% - Accent2 2 4 3 2 3" xfId="33662" xr:uid="{00000000-0005-0000-0000-000033070000}"/>
    <cellStyle name="20% - Accent2 2 4 3 2 3 2" xfId="33663" xr:uid="{00000000-0005-0000-0000-000034070000}"/>
    <cellStyle name="20% - Accent2 2 4 3 2 4" xfId="33664" xr:uid="{00000000-0005-0000-0000-000035070000}"/>
    <cellStyle name="20% - Accent2 2 4 3 3" xfId="33665" xr:uid="{00000000-0005-0000-0000-000036070000}"/>
    <cellStyle name="20% - Accent2 2 4 3 3 2" xfId="33666" xr:uid="{00000000-0005-0000-0000-000037070000}"/>
    <cellStyle name="20% - Accent2 2 4 3 3 2 2" xfId="33667" xr:uid="{00000000-0005-0000-0000-000038070000}"/>
    <cellStyle name="20% - Accent2 2 4 3 3 3" xfId="33668" xr:uid="{00000000-0005-0000-0000-000039070000}"/>
    <cellStyle name="20% - Accent2 2 4 3 3 3 2" xfId="33669" xr:uid="{00000000-0005-0000-0000-00003A070000}"/>
    <cellStyle name="20% - Accent2 2 4 3 3 4" xfId="33670" xr:uid="{00000000-0005-0000-0000-00003B070000}"/>
    <cellStyle name="20% - Accent2 2 4 3 4" xfId="33671" xr:uid="{00000000-0005-0000-0000-00003C070000}"/>
    <cellStyle name="20% - Accent2 2 4 3 4 2" xfId="33672" xr:uid="{00000000-0005-0000-0000-00003D070000}"/>
    <cellStyle name="20% - Accent2 2 4 3 4 2 2" xfId="33673" xr:uid="{00000000-0005-0000-0000-00003E070000}"/>
    <cellStyle name="20% - Accent2 2 4 3 4 3" xfId="33674" xr:uid="{00000000-0005-0000-0000-00003F070000}"/>
    <cellStyle name="20% - Accent2 2 4 3 4 3 2" xfId="33675" xr:uid="{00000000-0005-0000-0000-000040070000}"/>
    <cellStyle name="20% - Accent2 2 4 3 4 4" xfId="33676" xr:uid="{00000000-0005-0000-0000-000041070000}"/>
    <cellStyle name="20% - Accent2 2 4 3 5" xfId="33677" xr:uid="{00000000-0005-0000-0000-000042070000}"/>
    <cellStyle name="20% - Accent2 2 4 3 5 2" xfId="33678" xr:uid="{00000000-0005-0000-0000-000043070000}"/>
    <cellStyle name="20% - Accent2 2 4 3 6" xfId="33679" xr:uid="{00000000-0005-0000-0000-000044070000}"/>
    <cellStyle name="20% - Accent2 2 4 3 6 2" xfId="33680" xr:uid="{00000000-0005-0000-0000-000045070000}"/>
    <cellStyle name="20% - Accent2 2 4 3 7" xfId="33681" xr:uid="{00000000-0005-0000-0000-000046070000}"/>
    <cellStyle name="20% - Accent2 2 4 4" xfId="1264" xr:uid="{00000000-0005-0000-0000-000047070000}"/>
    <cellStyle name="20% - Accent2 2 4 4 2" xfId="33682" xr:uid="{00000000-0005-0000-0000-000048070000}"/>
    <cellStyle name="20% - Accent2 2 4 4 2 2" xfId="33683" xr:uid="{00000000-0005-0000-0000-000049070000}"/>
    <cellStyle name="20% - Accent2 2 4 4 3" xfId="33684" xr:uid="{00000000-0005-0000-0000-00004A070000}"/>
    <cellStyle name="20% - Accent2 2 4 4 3 2" xfId="33685" xr:uid="{00000000-0005-0000-0000-00004B070000}"/>
    <cellStyle name="20% - Accent2 2 4 4 4" xfId="33686" xr:uid="{00000000-0005-0000-0000-00004C070000}"/>
    <cellStyle name="20% - Accent2 2 4 5" xfId="1265" xr:uid="{00000000-0005-0000-0000-00004D070000}"/>
    <cellStyle name="20% - Accent2 2 4 5 2" xfId="33687" xr:uid="{00000000-0005-0000-0000-00004E070000}"/>
    <cellStyle name="20% - Accent2 2 4 5 2 2" xfId="33688" xr:uid="{00000000-0005-0000-0000-00004F070000}"/>
    <cellStyle name="20% - Accent2 2 4 5 3" xfId="33689" xr:uid="{00000000-0005-0000-0000-000050070000}"/>
    <cellStyle name="20% - Accent2 2 4 5 3 2" xfId="33690" xr:uid="{00000000-0005-0000-0000-000051070000}"/>
    <cellStyle name="20% - Accent2 2 4 5 4" xfId="33691" xr:uid="{00000000-0005-0000-0000-000052070000}"/>
    <cellStyle name="20% - Accent2 2 4 6" xfId="33692" xr:uid="{00000000-0005-0000-0000-000053070000}"/>
    <cellStyle name="20% - Accent2 2 4 6 2" xfId="33693" xr:uid="{00000000-0005-0000-0000-000054070000}"/>
    <cellStyle name="20% - Accent2 2 4 6 2 2" xfId="33694" xr:uid="{00000000-0005-0000-0000-000055070000}"/>
    <cellStyle name="20% - Accent2 2 4 6 3" xfId="33695" xr:uid="{00000000-0005-0000-0000-000056070000}"/>
    <cellStyle name="20% - Accent2 2 4 6 3 2" xfId="33696" xr:uid="{00000000-0005-0000-0000-000057070000}"/>
    <cellStyle name="20% - Accent2 2 4 6 4" xfId="33697" xr:uid="{00000000-0005-0000-0000-000058070000}"/>
    <cellStyle name="20% - Accent2 2 4 7" xfId="33698" xr:uid="{00000000-0005-0000-0000-000059070000}"/>
    <cellStyle name="20% - Accent2 2 4 7 2" xfId="33699" xr:uid="{00000000-0005-0000-0000-00005A070000}"/>
    <cellStyle name="20% - Accent2 2 4 8" xfId="33700" xr:uid="{00000000-0005-0000-0000-00005B070000}"/>
    <cellStyle name="20% - Accent2 2 4 8 2" xfId="33701" xr:uid="{00000000-0005-0000-0000-00005C070000}"/>
    <cellStyle name="20% - Accent2 2 4 9" xfId="33702" xr:uid="{00000000-0005-0000-0000-00005D070000}"/>
    <cellStyle name="20% - Accent2 2 5" xfId="33703" xr:uid="{00000000-0005-0000-0000-00005E070000}"/>
    <cellStyle name="20% - Accent2 2 5 2" xfId="33704" xr:uid="{00000000-0005-0000-0000-00005F070000}"/>
    <cellStyle name="20% - Accent2 2 5 2 2" xfId="33705" xr:uid="{00000000-0005-0000-0000-000060070000}"/>
    <cellStyle name="20% - Accent2 2 5 2 2 2" xfId="33706" xr:uid="{00000000-0005-0000-0000-000061070000}"/>
    <cellStyle name="20% - Accent2 2 5 2 3" xfId="33707" xr:uid="{00000000-0005-0000-0000-000062070000}"/>
    <cellStyle name="20% - Accent2 2 5 2 3 2" xfId="33708" xr:uid="{00000000-0005-0000-0000-000063070000}"/>
    <cellStyle name="20% - Accent2 2 5 2 4" xfId="33709" xr:uid="{00000000-0005-0000-0000-000064070000}"/>
    <cellStyle name="20% - Accent2 2 5 3" xfId="33710" xr:uid="{00000000-0005-0000-0000-000065070000}"/>
    <cellStyle name="20% - Accent2 2 5 3 2" xfId="33711" xr:uid="{00000000-0005-0000-0000-000066070000}"/>
    <cellStyle name="20% - Accent2 2 5 3 2 2" xfId="33712" xr:uid="{00000000-0005-0000-0000-000067070000}"/>
    <cellStyle name="20% - Accent2 2 5 3 3" xfId="33713" xr:uid="{00000000-0005-0000-0000-000068070000}"/>
    <cellStyle name="20% - Accent2 2 5 3 3 2" xfId="33714" xr:uid="{00000000-0005-0000-0000-000069070000}"/>
    <cellStyle name="20% - Accent2 2 5 3 4" xfId="33715" xr:uid="{00000000-0005-0000-0000-00006A070000}"/>
    <cellStyle name="20% - Accent2 2 5 4" xfId="33716" xr:uid="{00000000-0005-0000-0000-00006B070000}"/>
    <cellStyle name="20% - Accent2 2 5 4 2" xfId="33717" xr:uid="{00000000-0005-0000-0000-00006C070000}"/>
    <cellStyle name="20% - Accent2 2 5 4 2 2" xfId="33718" xr:uid="{00000000-0005-0000-0000-00006D070000}"/>
    <cellStyle name="20% - Accent2 2 5 4 3" xfId="33719" xr:uid="{00000000-0005-0000-0000-00006E070000}"/>
    <cellStyle name="20% - Accent2 2 5 4 3 2" xfId="33720" xr:uid="{00000000-0005-0000-0000-00006F070000}"/>
    <cellStyle name="20% - Accent2 2 5 4 4" xfId="33721" xr:uid="{00000000-0005-0000-0000-000070070000}"/>
    <cellStyle name="20% - Accent2 2 5 5" xfId="33722" xr:uid="{00000000-0005-0000-0000-000071070000}"/>
    <cellStyle name="20% - Accent2 2 5 5 2" xfId="33723" xr:uid="{00000000-0005-0000-0000-000072070000}"/>
    <cellStyle name="20% - Accent2 2 5 6" xfId="33724" xr:uid="{00000000-0005-0000-0000-000073070000}"/>
    <cellStyle name="20% - Accent2 2 5 6 2" xfId="33725" xr:uid="{00000000-0005-0000-0000-000074070000}"/>
    <cellStyle name="20% - Accent2 2 5 7" xfId="33726" xr:uid="{00000000-0005-0000-0000-000075070000}"/>
    <cellStyle name="20% - Accent2 2 6" xfId="33727" xr:uid="{00000000-0005-0000-0000-000076070000}"/>
    <cellStyle name="20% - Accent2 2 6 2" xfId="33728" xr:uid="{00000000-0005-0000-0000-000077070000}"/>
    <cellStyle name="20% - Accent2 2 6 2 2" xfId="33729" xr:uid="{00000000-0005-0000-0000-000078070000}"/>
    <cellStyle name="20% - Accent2 2 6 3" xfId="33730" xr:uid="{00000000-0005-0000-0000-000079070000}"/>
    <cellStyle name="20% - Accent2 2 6 3 2" xfId="33731" xr:uid="{00000000-0005-0000-0000-00007A070000}"/>
    <cellStyle name="20% - Accent2 2 6 4" xfId="33732" xr:uid="{00000000-0005-0000-0000-00007B070000}"/>
    <cellStyle name="20% - Accent2 2 7" xfId="33733" xr:uid="{00000000-0005-0000-0000-00007C070000}"/>
    <cellStyle name="20% - Accent2 2 7 2" xfId="33734" xr:uid="{00000000-0005-0000-0000-00007D070000}"/>
    <cellStyle name="20% - Accent2 2 7 2 2" xfId="33735" xr:uid="{00000000-0005-0000-0000-00007E070000}"/>
    <cellStyle name="20% - Accent2 2 7 3" xfId="33736" xr:uid="{00000000-0005-0000-0000-00007F070000}"/>
    <cellStyle name="20% - Accent2 2 7 3 2" xfId="33737" xr:uid="{00000000-0005-0000-0000-000080070000}"/>
    <cellStyle name="20% - Accent2 2 7 4" xfId="33738" xr:uid="{00000000-0005-0000-0000-000081070000}"/>
    <cellStyle name="20% - Accent2 2 8" xfId="33739" xr:uid="{00000000-0005-0000-0000-000082070000}"/>
    <cellStyle name="20% - Accent2 2 9" xfId="33740" xr:uid="{00000000-0005-0000-0000-000083070000}"/>
    <cellStyle name="20% - Accent2 2_PwrTax 51040" xfId="1266" xr:uid="{00000000-0005-0000-0000-000084070000}"/>
    <cellStyle name="20% - Accent2 20" xfId="1267" xr:uid="{00000000-0005-0000-0000-000085070000}"/>
    <cellStyle name="20% - Accent2 21" xfId="1268" xr:uid="{00000000-0005-0000-0000-000086070000}"/>
    <cellStyle name="20% - Accent2 22" xfId="1269" xr:uid="{00000000-0005-0000-0000-000087070000}"/>
    <cellStyle name="20% - Accent2 23" xfId="1270" xr:uid="{00000000-0005-0000-0000-000088070000}"/>
    <cellStyle name="20% - Accent2 24" xfId="1271" xr:uid="{00000000-0005-0000-0000-000089070000}"/>
    <cellStyle name="20% - Accent2 25" xfId="1272" xr:uid="{00000000-0005-0000-0000-00008A070000}"/>
    <cellStyle name="20% - Accent2 26" xfId="1273" xr:uid="{00000000-0005-0000-0000-00008B070000}"/>
    <cellStyle name="20% - Accent2 27" xfId="1274" xr:uid="{00000000-0005-0000-0000-00008C070000}"/>
    <cellStyle name="20% - Accent2 28" xfId="1275" xr:uid="{00000000-0005-0000-0000-00008D070000}"/>
    <cellStyle name="20% - Accent2 29" xfId="1276" xr:uid="{00000000-0005-0000-0000-00008E070000}"/>
    <cellStyle name="20% - Accent2 3" xfId="1277" xr:uid="{00000000-0005-0000-0000-00008F070000}"/>
    <cellStyle name="20% - Accent2 3 10" xfId="33741" xr:uid="{00000000-0005-0000-0000-000090070000}"/>
    <cellStyle name="20% - Accent2 3 11" xfId="43427" xr:uid="{00000000-0005-0000-0000-000091070000}"/>
    <cellStyle name="20% - Accent2 3 2" xfId="1278" xr:uid="{00000000-0005-0000-0000-000092070000}"/>
    <cellStyle name="20% - Accent2 3 2 2" xfId="33742" xr:uid="{00000000-0005-0000-0000-000093070000}"/>
    <cellStyle name="20% - Accent2 3 2 2 2" xfId="33743" xr:uid="{00000000-0005-0000-0000-000094070000}"/>
    <cellStyle name="20% - Accent2 3 2 3" xfId="33744" xr:uid="{00000000-0005-0000-0000-000095070000}"/>
    <cellStyle name="20% - Accent2 3 3" xfId="1279" xr:uid="{00000000-0005-0000-0000-000096070000}"/>
    <cellStyle name="20% - Accent2 3 3 10" xfId="33745" xr:uid="{00000000-0005-0000-0000-000097070000}"/>
    <cellStyle name="20% - Accent2 3 3 10 2" xfId="33746" xr:uid="{00000000-0005-0000-0000-000098070000}"/>
    <cellStyle name="20% - Accent2 3 3 11" xfId="33747" xr:uid="{00000000-0005-0000-0000-000099070000}"/>
    <cellStyle name="20% - Accent2 3 3 12" xfId="33748" xr:uid="{00000000-0005-0000-0000-00009A070000}"/>
    <cellStyle name="20% - Accent2 3 3 2" xfId="1280" xr:uid="{00000000-0005-0000-0000-00009B070000}"/>
    <cellStyle name="20% - Accent2 3 3 2 2" xfId="1281" xr:uid="{00000000-0005-0000-0000-00009C070000}"/>
    <cellStyle name="20% - Accent2 3 3 2 2 2" xfId="1282" xr:uid="{00000000-0005-0000-0000-00009D070000}"/>
    <cellStyle name="20% - Accent2 3 3 2 2 2 2" xfId="1283" xr:uid="{00000000-0005-0000-0000-00009E070000}"/>
    <cellStyle name="20% - Accent2 3 3 2 2 2 2 2" xfId="33749" xr:uid="{00000000-0005-0000-0000-00009F070000}"/>
    <cellStyle name="20% - Accent2 3 3 2 2 2 3" xfId="1284" xr:uid="{00000000-0005-0000-0000-0000A0070000}"/>
    <cellStyle name="20% - Accent2 3 3 2 2 2 3 2" xfId="33750" xr:uid="{00000000-0005-0000-0000-0000A1070000}"/>
    <cellStyle name="20% - Accent2 3 3 2 2 2 4" xfId="33751" xr:uid="{00000000-0005-0000-0000-0000A2070000}"/>
    <cellStyle name="20% - Accent2 3 3 2 2 3" xfId="1285" xr:uid="{00000000-0005-0000-0000-0000A3070000}"/>
    <cellStyle name="20% - Accent2 3 3 2 2 3 2" xfId="33752" xr:uid="{00000000-0005-0000-0000-0000A4070000}"/>
    <cellStyle name="20% - Accent2 3 3 2 2 4" xfId="1286" xr:uid="{00000000-0005-0000-0000-0000A5070000}"/>
    <cellStyle name="20% - Accent2 3 3 2 2 4 2" xfId="33753" xr:uid="{00000000-0005-0000-0000-0000A6070000}"/>
    <cellStyle name="20% - Accent2 3 3 2 2 5" xfId="33754" xr:uid="{00000000-0005-0000-0000-0000A7070000}"/>
    <cellStyle name="20% - Accent2 3 3 2 3" xfId="1287" xr:uid="{00000000-0005-0000-0000-0000A8070000}"/>
    <cellStyle name="20% - Accent2 3 3 2 3 2" xfId="1288" xr:uid="{00000000-0005-0000-0000-0000A9070000}"/>
    <cellStyle name="20% - Accent2 3 3 2 3 2 2" xfId="33755" xr:uid="{00000000-0005-0000-0000-0000AA070000}"/>
    <cellStyle name="20% - Accent2 3 3 2 3 3" xfId="1289" xr:uid="{00000000-0005-0000-0000-0000AB070000}"/>
    <cellStyle name="20% - Accent2 3 3 2 3 3 2" xfId="33756" xr:uid="{00000000-0005-0000-0000-0000AC070000}"/>
    <cellStyle name="20% - Accent2 3 3 2 3 4" xfId="33757" xr:uid="{00000000-0005-0000-0000-0000AD070000}"/>
    <cellStyle name="20% - Accent2 3 3 2 4" xfId="1290" xr:uid="{00000000-0005-0000-0000-0000AE070000}"/>
    <cellStyle name="20% - Accent2 3 3 2 4 2" xfId="33758" xr:uid="{00000000-0005-0000-0000-0000AF070000}"/>
    <cellStyle name="20% - Accent2 3 3 2 4 2 2" xfId="33759" xr:uid="{00000000-0005-0000-0000-0000B0070000}"/>
    <cellStyle name="20% - Accent2 3 3 2 4 3" xfId="33760" xr:uid="{00000000-0005-0000-0000-0000B1070000}"/>
    <cellStyle name="20% - Accent2 3 3 2 4 3 2" xfId="33761" xr:uid="{00000000-0005-0000-0000-0000B2070000}"/>
    <cellStyle name="20% - Accent2 3 3 2 4 4" xfId="33762" xr:uid="{00000000-0005-0000-0000-0000B3070000}"/>
    <cellStyle name="20% - Accent2 3 3 2 5" xfId="1291" xr:uid="{00000000-0005-0000-0000-0000B4070000}"/>
    <cellStyle name="20% - Accent2 3 3 2 5 2" xfId="33763" xr:uid="{00000000-0005-0000-0000-0000B5070000}"/>
    <cellStyle name="20% - Accent2 3 3 2 5 2 2" xfId="33764" xr:uid="{00000000-0005-0000-0000-0000B6070000}"/>
    <cellStyle name="20% - Accent2 3 3 2 5 3" xfId="33765" xr:uid="{00000000-0005-0000-0000-0000B7070000}"/>
    <cellStyle name="20% - Accent2 3 3 2 5 3 2" xfId="33766" xr:uid="{00000000-0005-0000-0000-0000B8070000}"/>
    <cellStyle name="20% - Accent2 3 3 2 5 4" xfId="33767" xr:uid="{00000000-0005-0000-0000-0000B9070000}"/>
    <cellStyle name="20% - Accent2 3 3 2 6" xfId="1292" xr:uid="{00000000-0005-0000-0000-0000BA070000}"/>
    <cellStyle name="20% - Accent2 3 3 2 6 2" xfId="33768" xr:uid="{00000000-0005-0000-0000-0000BB070000}"/>
    <cellStyle name="20% - Accent2 3 3 2 6 2 2" xfId="33769" xr:uid="{00000000-0005-0000-0000-0000BC070000}"/>
    <cellStyle name="20% - Accent2 3 3 2 6 3" xfId="33770" xr:uid="{00000000-0005-0000-0000-0000BD070000}"/>
    <cellStyle name="20% - Accent2 3 3 2 6 3 2" xfId="33771" xr:uid="{00000000-0005-0000-0000-0000BE070000}"/>
    <cellStyle name="20% - Accent2 3 3 2 6 4" xfId="33772" xr:uid="{00000000-0005-0000-0000-0000BF070000}"/>
    <cellStyle name="20% - Accent2 3 3 2 7" xfId="33773" xr:uid="{00000000-0005-0000-0000-0000C0070000}"/>
    <cellStyle name="20% - Accent2 3 3 2 7 2" xfId="33774" xr:uid="{00000000-0005-0000-0000-0000C1070000}"/>
    <cellStyle name="20% - Accent2 3 3 2 8" xfId="33775" xr:uid="{00000000-0005-0000-0000-0000C2070000}"/>
    <cellStyle name="20% - Accent2 3 3 2 8 2" xfId="33776" xr:uid="{00000000-0005-0000-0000-0000C3070000}"/>
    <cellStyle name="20% - Accent2 3 3 2 9" xfId="33777" xr:uid="{00000000-0005-0000-0000-0000C4070000}"/>
    <cellStyle name="20% - Accent2 3 3 3" xfId="1293" xr:uid="{00000000-0005-0000-0000-0000C5070000}"/>
    <cellStyle name="20% - Accent2 3 3 3 2" xfId="1294" xr:uid="{00000000-0005-0000-0000-0000C6070000}"/>
    <cellStyle name="20% - Accent2 3 3 3 2 2" xfId="1295" xr:uid="{00000000-0005-0000-0000-0000C7070000}"/>
    <cellStyle name="20% - Accent2 3 3 3 2 2 2" xfId="33778" xr:uid="{00000000-0005-0000-0000-0000C8070000}"/>
    <cellStyle name="20% - Accent2 3 3 3 2 3" xfId="1296" xr:uid="{00000000-0005-0000-0000-0000C9070000}"/>
    <cellStyle name="20% - Accent2 3 3 3 2 3 2" xfId="33779" xr:uid="{00000000-0005-0000-0000-0000CA070000}"/>
    <cellStyle name="20% - Accent2 3 3 3 2 4" xfId="33780" xr:uid="{00000000-0005-0000-0000-0000CB070000}"/>
    <cellStyle name="20% - Accent2 3 3 3 3" xfId="1297" xr:uid="{00000000-0005-0000-0000-0000CC070000}"/>
    <cellStyle name="20% - Accent2 3 3 3 3 2" xfId="33781" xr:uid="{00000000-0005-0000-0000-0000CD070000}"/>
    <cellStyle name="20% - Accent2 3 3 3 3 2 2" xfId="33782" xr:uid="{00000000-0005-0000-0000-0000CE070000}"/>
    <cellStyle name="20% - Accent2 3 3 3 3 3" xfId="33783" xr:uid="{00000000-0005-0000-0000-0000CF070000}"/>
    <cellStyle name="20% - Accent2 3 3 3 3 3 2" xfId="33784" xr:uid="{00000000-0005-0000-0000-0000D0070000}"/>
    <cellStyle name="20% - Accent2 3 3 3 3 4" xfId="33785" xr:uid="{00000000-0005-0000-0000-0000D1070000}"/>
    <cellStyle name="20% - Accent2 3 3 3 4" xfId="1298" xr:uid="{00000000-0005-0000-0000-0000D2070000}"/>
    <cellStyle name="20% - Accent2 3 3 3 4 2" xfId="33786" xr:uid="{00000000-0005-0000-0000-0000D3070000}"/>
    <cellStyle name="20% - Accent2 3 3 3 4 2 2" xfId="33787" xr:uid="{00000000-0005-0000-0000-0000D4070000}"/>
    <cellStyle name="20% - Accent2 3 3 3 4 3" xfId="33788" xr:uid="{00000000-0005-0000-0000-0000D5070000}"/>
    <cellStyle name="20% - Accent2 3 3 3 4 3 2" xfId="33789" xr:uid="{00000000-0005-0000-0000-0000D6070000}"/>
    <cellStyle name="20% - Accent2 3 3 3 4 4" xfId="33790" xr:uid="{00000000-0005-0000-0000-0000D7070000}"/>
    <cellStyle name="20% - Accent2 3 3 3 5" xfId="1299" xr:uid="{00000000-0005-0000-0000-0000D8070000}"/>
    <cellStyle name="20% - Accent2 3 3 3 5 2" xfId="33791" xr:uid="{00000000-0005-0000-0000-0000D9070000}"/>
    <cellStyle name="20% - Accent2 3 3 3 5 2 2" xfId="33792" xr:uid="{00000000-0005-0000-0000-0000DA070000}"/>
    <cellStyle name="20% - Accent2 3 3 3 5 3" xfId="33793" xr:uid="{00000000-0005-0000-0000-0000DB070000}"/>
    <cellStyle name="20% - Accent2 3 3 3 5 3 2" xfId="33794" xr:uid="{00000000-0005-0000-0000-0000DC070000}"/>
    <cellStyle name="20% - Accent2 3 3 3 5 4" xfId="33795" xr:uid="{00000000-0005-0000-0000-0000DD070000}"/>
    <cellStyle name="20% - Accent2 3 3 3 6" xfId="33796" xr:uid="{00000000-0005-0000-0000-0000DE070000}"/>
    <cellStyle name="20% - Accent2 3 3 3 6 2" xfId="33797" xr:uid="{00000000-0005-0000-0000-0000DF070000}"/>
    <cellStyle name="20% - Accent2 3 3 3 7" xfId="33798" xr:uid="{00000000-0005-0000-0000-0000E0070000}"/>
    <cellStyle name="20% - Accent2 3 3 3 7 2" xfId="33799" xr:uid="{00000000-0005-0000-0000-0000E1070000}"/>
    <cellStyle name="20% - Accent2 3 3 3 8" xfId="33800" xr:uid="{00000000-0005-0000-0000-0000E2070000}"/>
    <cellStyle name="20% - Accent2 3 3 4" xfId="1300" xr:uid="{00000000-0005-0000-0000-0000E3070000}"/>
    <cellStyle name="20% - Accent2 3 3 4 2" xfId="1301" xr:uid="{00000000-0005-0000-0000-0000E4070000}"/>
    <cellStyle name="20% - Accent2 3 3 4 2 2" xfId="1302" xr:uid="{00000000-0005-0000-0000-0000E5070000}"/>
    <cellStyle name="20% - Accent2 3 3 4 2 2 2" xfId="33801" xr:uid="{00000000-0005-0000-0000-0000E6070000}"/>
    <cellStyle name="20% - Accent2 3 3 4 2 3" xfId="1303" xr:uid="{00000000-0005-0000-0000-0000E7070000}"/>
    <cellStyle name="20% - Accent2 3 3 4 2 3 2" xfId="33802" xr:uid="{00000000-0005-0000-0000-0000E8070000}"/>
    <cellStyle name="20% - Accent2 3 3 4 2 4" xfId="33803" xr:uid="{00000000-0005-0000-0000-0000E9070000}"/>
    <cellStyle name="20% - Accent2 3 3 4 3" xfId="1304" xr:uid="{00000000-0005-0000-0000-0000EA070000}"/>
    <cellStyle name="20% - Accent2 3 3 4 3 2" xfId="33804" xr:uid="{00000000-0005-0000-0000-0000EB070000}"/>
    <cellStyle name="20% - Accent2 3 3 4 3 2 2" xfId="33805" xr:uid="{00000000-0005-0000-0000-0000EC070000}"/>
    <cellStyle name="20% - Accent2 3 3 4 3 3" xfId="33806" xr:uid="{00000000-0005-0000-0000-0000ED070000}"/>
    <cellStyle name="20% - Accent2 3 3 4 3 3 2" xfId="33807" xr:uid="{00000000-0005-0000-0000-0000EE070000}"/>
    <cellStyle name="20% - Accent2 3 3 4 3 4" xfId="33808" xr:uid="{00000000-0005-0000-0000-0000EF070000}"/>
    <cellStyle name="20% - Accent2 3 3 4 4" xfId="1305" xr:uid="{00000000-0005-0000-0000-0000F0070000}"/>
    <cellStyle name="20% - Accent2 3 3 4 4 2" xfId="33809" xr:uid="{00000000-0005-0000-0000-0000F1070000}"/>
    <cellStyle name="20% - Accent2 3 3 4 4 2 2" xfId="33810" xr:uid="{00000000-0005-0000-0000-0000F2070000}"/>
    <cellStyle name="20% - Accent2 3 3 4 4 3" xfId="33811" xr:uid="{00000000-0005-0000-0000-0000F3070000}"/>
    <cellStyle name="20% - Accent2 3 3 4 4 3 2" xfId="33812" xr:uid="{00000000-0005-0000-0000-0000F4070000}"/>
    <cellStyle name="20% - Accent2 3 3 4 4 4" xfId="33813" xr:uid="{00000000-0005-0000-0000-0000F5070000}"/>
    <cellStyle name="20% - Accent2 3 3 4 5" xfId="33814" xr:uid="{00000000-0005-0000-0000-0000F6070000}"/>
    <cellStyle name="20% - Accent2 3 3 4 5 2" xfId="33815" xr:uid="{00000000-0005-0000-0000-0000F7070000}"/>
    <cellStyle name="20% - Accent2 3 3 4 6" xfId="33816" xr:uid="{00000000-0005-0000-0000-0000F8070000}"/>
    <cellStyle name="20% - Accent2 3 3 4 6 2" xfId="33817" xr:uid="{00000000-0005-0000-0000-0000F9070000}"/>
    <cellStyle name="20% - Accent2 3 3 4 7" xfId="33818" xr:uid="{00000000-0005-0000-0000-0000FA070000}"/>
    <cellStyle name="20% - Accent2 3 3 5" xfId="1306" xr:uid="{00000000-0005-0000-0000-0000FB070000}"/>
    <cellStyle name="20% - Accent2 3 3 5 2" xfId="1307" xr:uid="{00000000-0005-0000-0000-0000FC070000}"/>
    <cellStyle name="20% - Accent2 3 3 5 2 2" xfId="33819" xr:uid="{00000000-0005-0000-0000-0000FD070000}"/>
    <cellStyle name="20% - Accent2 3 3 5 2 2 2" xfId="33820" xr:uid="{00000000-0005-0000-0000-0000FE070000}"/>
    <cellStyle name="20% - Accent2 3 3 5 2 3" xfId="33821" xr:uid="{00000000-0005-0000-0000-0000FF070000}"/>
    <cellStyle name="20% - Accent2 3 3 5 2 3 2" xfId="33822" xr:uid="{00000000-0005-0000-0000-000000080000}"/>
    <cellStyle name="20% - Accent2 3 3 5 2 4" xfId="33823" xr:uid="{00000000-0005-0000-0000-000001080000}"/>
    <cellStyle name="20% - Accent2 3 3 5 3" xfId="1308" xr:uid="{00000000-0005-0000-0000-000002080000}"/>
    <cellStyle name="20% - Accent2 3 3 5 3 2" xfId="33824" xr:uid="{00000000-0005-0000-0000-000003080000}"/>
    <cellStyle name="20% - Accent2 3 3 5 3 2 2" xfId="33825" xr:uid="{00000000-0005-0000-0000-000004080000}"/>
    <cellStyle name="20% - Accent2 3 3 5 3 3" xfId="33826" xr:uid="{00000000-0005-0000-0000-000005080000}"/>
    <cellStyle name="20% - Accent2 3 3 5 3 3 2" xfId="33827" xr:uid="{00000000-0005-0000-0000-000006080000}"/>
    <cellStyle name="20% - Accent2 3 3 5 3 4" xfId="33828" xr:uid="{00000000-0005-0000-0000-000007080000}"/>
    <cellStyle name="20% - Accent2 3 3 5 4" xfId="33829" xr:uid="{00000000-0005-0000-0000-000008080000}"/>
    <cellStyle name="20% - Accent2 3 3 5 4 2" xfId="33830" xr:uid="{00000000-0005-0000-0000-000009080000}"/>
    <cellStyle name="20% - Accent2 3 3 5 4 2 2" xfId="33831" xr:uid="{00000000-0005-0000-0000-00000A080000}"/>
    <cellStyle name="20% - Accent2 3 3 5 4 3" xfId="33832" xr:uid="{00000000-0005-0000-0000-00000B080000}"/>
    <cellStyle name="20% - Accent2 3 3 5 4 3 2" xfId="33833" xr:uid="{00000000-0005-0000-0000-00000C080000}"/>
    <cellStyle name="20% - Accent2 3 3 5 4 4" xfId="33834" xr:uid="{00000000-0005-0000-0000-00000D080000}"/>
    <cellStyle name="20% - Accent2 3 3 5 5" xfId="33835" xr:uid="{00000000-0005-0000-0000-00000E080000}"/>
    <cellStyle name="20% - Accent2 3 3 5 5 2" xfId="33836" xr:uid="{00000000-0005-0000-0000-00000F080000}"/>
    <cellStyle name="20% - Accent2 3 3 5 6" xfId="33837" xr:uid="{00000000-0005-0000-0000-000010080000}"/>
    <cellStyle name="20% - Accent2 3 3 5 6 2" xfId="33838" xr:uid="{00000000-0005-0000-0000-000011080000}"/>
    <cellStyle name="20% - Accent2 3 3 5 7" xfId="33839" xr:uid="{00000000-0005-0000-0000-000012080000}"/>
    <cellStyle name="20% - Accent2 3 3 6" xfId="1309" xr:uid="{00000000-0005-0000-0000-000013080000}"/>
    <cellStyle name="20% - Accent2 3 3 6 2" xfId="33840" xr:uid="{00000000-0005-0000-0000-000014080000}"/>
    <cellStyle name="20% - Accent2 3 3 6 2 2" xfId="33841" xr:uid="{00000000-0005-0000-0000-000015080000}"/>
    <cellStyle name="20% - Accent2 3 3 6 3" xfId="33842" xr:uid="{00000000-0005-0000-0000-000016080000}"/>
    <cellStyle name="20% - Accent2 3 3 6 3 2" xfId="33843" xr:uid="{00000000-0005-0000-0000-000017080000}"/>
    <cellStyle name="20% - Accent2 3 3 6 4" xfId="33844" xr:uid="{00000000-0005-0000-0000-000018080000}"/>
    <cellStyle name="20% - Accent2 3 3 7" xfId="1310" xr:uid="{00000000-0005-0000-0000-000019080000}"/>
    <cellStyle name="20% - Accent2 3 3 7 2" xfId="33845" xr:uid="{00000000-0005-0000-0000-00001A080000}"/>
    <cellStyle name="20% - Accent2 3 3 7 2 2" xfId="33846" xr:uid="{00000000-0005-0000-0000-00001B080000}"/>
    <cellStyle name="20% - Accent2 3 3 7 3" xfId="33847" xr:uid="{00000000-0005-0000-0000-00001C080000}"/>
    <cellStyle name="20% - Accent2 3 3 7 3 2" xfId="33848" xr:uid="{00000000-0005-0000-0000-00001D080000}"/>
    <cellStyle name="20% - Accent2 3 3 7 4" xfId="33849" xr:uid="{00000000-0005-0000-0000-00001E080000}"/>
    <cellStyle name="20% - Accent2 3 3 8" xfId="1311" xr:uid="{00000000-0005-0000-0000-00001F080000}"/>
    <cellStyle name="20% - Accent2 3 3 8 2" xfId="33850" xr:uid="{00000000-0005-0000-0000-000020080000}"/>
    <cellStyle name="20% - Accent2 3 3 8 2 2" xfId="33851" xr:uid="{00000000-0005-0000-0000-000021080000}"/>
    <cellStyle name="20% - Accent2 3 3 8 3" xfId="33852" xr:uid="{00000000-0005-0000-0000-000022080000}"/>
    <cellStyle name="20% - Accent2 3 3 8 3 2" xfId="33853" xr:uid="{00000000-0005-0000-0000-000023080000}"/>
    <cellStyle name="20% - Accent2 3 3 8 4" xfId="33854" xr:uid="{00000000-0005-0000-0000-000024080000}"/>
    <cellStyle name="20% - Accent2 3 3 9" xfId="33855" xr:uid="{00000000-0005-0000-0000-000025080000}"/>
    <cellStyle name="20% - Accent2 3 3 9 2" xfId="33856" xr:uid="{00000000-0005-0000-0000-000026080000}"/>
    <cellStyle name="20% - Accent2 3 4" xfId="1312" xr:uid="{00000000-0005-0000-0000-000027080000}"/>
    <cellStyle name="20% - Accent2 3 4 10" xfId="33857" xr:uid="{00000000-0005-0000-0000-000028080000}"/>
    <cellStyle name="20% - Accent2 3 4 2" xfId="1313" xr:uid="{00000000-0005-0000-0000-000029080000}"/>
    <cellStyle name="20% - Accent2 3 4 2 2" xfId="1314" xr:uid="{00000000-0005-0000-0000-00002A080000}"/>
    <cellStyle name="20% - Accent2 3 4 2 2 2" xfId="1315" xr:uid="{00000000-0005-0000-0000-00002B080000}"/>
    <cellStyle name="20% - Accent2 3 4 2 2 2 2" xfId="33858" xr:uid="{00000000-0005-0000-0000-00002C080000}"/>
    <cellStyle name="20% - Accent2 3 4 2 2 3" xfId="1316" xr:uid="{00000000-0005-0000-0000-00002D080000}"/>
    <cellStyle name="20% - Accent2 3 4 2 2 3 2" xfId="33859" xr:uid="{00000000-0005-0000-0000-00002E080000}"/>
    <cellStyle name="20% - Accent2 3 4 2 2 4" xfId="33860" xr:uid="{00000000-0005-0000-0000-00002F080000}"/>
    <cellStyle name="20% - Accent2 3 4 2 3" xfId="1317" xr:uid="{00000000-0005-0000-0000-000030080000}"/>
    <cellStyle name="20% - Accent2 3 4 2 3 2" xfId="33861" xr:uid="{00000000-0005-0000-0000-000031080000}"/>
    <cellStyle name="20% - Accent2 3 4 2 3 2 2" xfId="33862" xr:uid="{00000000-0005-0000-0000-000032080000}"/>
    <cellStyle name="20% - Accent2 3 4 2 3 3" xfId="33863" xr:uid="{00000000-0005-0000-0000-000033080000}"/>
    <cellStyle name="20% - Accent2 3 4 2 3 3 2" xfId="33864" xr:uid="{00000000-0005-0000-0000-000034080000}"/>
    <cellStyle name="20% - Accent2 3 4 2 3 4" xfId="33865" xr:uid="{00000000-0005-0000-0000-000035080000}"/>
    <cellStyle name="20% - Accent2 3 4 2 4" xfId="1318" xr:uid="{00000000-0005-0000-0000-000036080000}"/>
    <cellStyle name="20% - Accent2 3 4 2 4 2" xfId="33866" xr:uid="{00000000-0005-0000-0000-000037080000}"/>
    <cellStyle name="20% - Accent2 3 4 2 4 2 2" xfId="33867" xr:uid="{00000000-0005-0000-0000-000038080000}"/>
    <cellStyle name="20% - Accent2 3 4 2 4 3" xfId="33868" xr:uid="{00000000-0005-0000-0000-000039080000}"/>
    <cellStyle name="20% - Accent2 3 4 2 4 3 2" xfId="33869" xr:uid="{00000000-0005-0000-0000-00003A080000}"/>
    <cellStyle name="20% - Accent2 3 4 2 4 4" xfId="33870" xr:uid="{00000000-0005-0000-0000-00003B080000}"/>
    <cellStyle name="20% - Accent2 3 4 2 5" xfId="33871" xr:uid="{00000000-0005-0000-0000-00003C080000}"/>
    <cellStyle name="20% - Accent2 3 4 2 5 2" xfId="33872" xr:uid="{00000000-0005-0000-0000-00003D080000}"/>
    <cellStyle name="20% - Accent2 3 4 2 5 2 2" xfId="33873" xr:uid="{00000000-0005-0000-0000-00003E080000}"/>
    <cellStyle name="20% - Accent2 3 4 2 5 3" xfId="33874" xr:uid="{00000000-0005-0000-0000-00003F080000}"/>
    <cellStyle name="20% - Accent2 3 4 2 5 3 2" xfId="33875" xr:uid="{00000000-0005-0000-0000-000040080000}"/>
    <cellStyle name="20% - Accent2 3 4 2 5 4" xfId="33876" xr:uid="{00000000-0005-0000-0000-000041080000}"/>
    <cellStyle name="20% - Accent2 3 4 2 6" xfId="33877" xr:uid="{00000000-0005-0000-0000-000042080000}"/>
    <cellStyle name="20% - Accent2 3 4 2 6 2" xfId="33878" xr:uid="{00000000-0005-0000-0000-000043080000}"/>
    <cellStyle name="20% - Accent2 3 4 2 7" xfId="33879" xr:uid="{00000000-0005-0000-0000-000044080000}"/>
    <cellStyle name="20% - Accent2 3 4 2 7 2" xfId="33880" xr:uid="{00000000-0005-0000-0000-000045080000}"/>
    <cellStyle name="20% - Accent2 3 4 2 8" xfId="33881" xr:uid="{00000000-0005-0000-0000-000046080000}"/>
    <cellStyle name="20% - Accent2 3 4 3" xfId="1319" xr:uid="{00000000-0005-0000-0000-000047080000}"/>
    <cellStyle name="20% - Accent2 3 4 3 2" xfId="1320" xr:uid="{00000000-0005-0000-0000-000048080000}"/>
    <cellStyle name="20% - Accent2 3 4 3 2 2" xfId="33882" xr:uid="{00000000-0005-0000-0000-000049080000}"/>
    <cellStyle name="20% - Accent2 3 4 3 2 2 2" xfId="33883" xr:uid="{00000000-0005-0000-0000-00004A080000}"/>
    <cellStyle name="20% - Accent2 3 4 3 2 3" xfId="33884" xr:uid="{00000000-0005-0000-0000-00004B080000}"/>
    <cellStyle name="20% - Accent2 3 4 3 2 3 2" xfId="33885" xr:uid="{00000000-0005-0000-0000-00004C080000}"/>
    <cellStyle name="20% - Accent2 3 4 3 2 4" xfId="33886" xr:uid="{00000000-0005-0000-0000-00004D080000}"/>
    <cellStyle name="20% - Accent2 3 4 3 3" xfId="1321" xr:uid="{00000000-0005-0000-0000-00004E080000}"/>
    <cellStyle name="20% - Accent2 3 4 3 3 2" xfId="33887" xr:uid="{00000000-0005-0000-0000-00004F080000}"/>
    <cellStyle name="20% - Accent2 3 4 3 3 2 2" xfId="33888" xr:uid="{00000000-0005-0000-0000-000050080000}"/>
    <cellStyle name="20% - Accent2 3 4 3 3 3" xfId="33889" xr:uid="{00000000-0005-0000-0000-000051080000}"/>
    <cellStyle name="20% - Accent2 3 4 3 3 3 2" xfId="33890" xr:uid="{00000000-0005-0000-0000-000052080000}"/>
    <cellStyle name="20% - Accent2 3 4 3 3 4" xfId="33891" xr:uid="{00000000-0005-0000-0000-000053080000}"/>
    <cellStyle name="20% - Accent2 3 4 3 4" xfId="33892" xr:uid="{00000000-0005-0000-0000-000054080000}"/>
    <cellStyle name="20% - Accent2 3 4 3 4 2" xfId="33893" xr:uid="{00000000-0005-0000-0000-000055080000}"/>
    <cellStyle name="20% - Accent2 3 4 3 4 2 2" xfId="33894" xr:uid="{00000000-0005-0000-0000-000056080000}"/>
    <cellStyle name="20% - Accent2 3 4 3 4 3" xfId="33895" xr:uid="{00000000-0005-0000-0000-000057080000}"/>
    <cellStyle name="20% - Accent2 3 4 3 4 3 2" xfId="33896" xr:uid="{00000000-0005-0000-0000-000058080000}"/>
    <cellStyle name="20% - Accent2 3 4 3 4 4" xfId="33897" xr:uid="{00000000-0005-0000-0000-000059080000}"/>
    <cellStyle name="20% - Accent2 3 4 3 5" xfId="33898" xr:uid="{00000000-0005-0000-0000-00005A080000}"/>
    <cellStyle name="20% - Accent2 3 4 3 5 2" xfId="33899" xr:uid="{00000000-0005-0000-0000-00005B080000}"/>
    <cellStyle name="20% - Accent2 3 4 3 6" xfId="33900" xr:uid="{00000000-0005-0000-0000-00005C080000}"/>
    <cellStyle name="20% - Accent2 3 4 3 6 2" xfId="33901" xr:uid="{00000000-0005-0000-0000-00005D080000}"/>
    <cellStyle name="20% - Accent2 3 4 3 7" xfId="33902" xr:uid="{00000000-0005-0000-0000-00005E080000}"/>
    <cellStyle name="20% - Accent2 3 4 4" xfId="1322" xr:uid="{00000000-0005-0000-0000-00005F080000}"/>
    <cellStyle name="20% - Accent2 3 4 4 2" xfId="33903" xr:uid="{00000000-0005-0000-0000-000060080000}"/>
    <cellStyle name="20% - Accent2 3 4 4 2 2" xfId="33904" xr:uid="{00000000-0005-0000-0000-000061080000}"/>
    <cellStyle name="20% - Accent2 3 4 4 3" xfId="33905" xr:uid="{00000000-0005-0000-0000-000062080000}"/>
    <cellStyle name="20% - Accent2 3 4 4 3 2" xfId="33906" xr:uid="{00000000-0005-0000-0000-000063080000}"/>
    <cellStyle name="20% - Accent2 3 4 4 4" xfId="33907" xr:uid="{00000000-0005-0000-0000-000064080000}"/>
    <cellStyle name="20% - Accent2 3 4 5" xfId="1323" xr:uid="{00000000-0005-0000-0000-000065080000}"/>
    <cellStyle name="20% - Accent2 3 4 5 2" xfId="33908" xr:uid="{00000000-0005-0000-0000-000066080000}"/>
    <cellStyle name="20% - Accent2 3 4 5 2 2" xfId="33909" xr:uid="{00000000-0005-0000-0000-000067080000}"/>
    <cellStyle name="20% - Accent2 3 4 5 3" xfId="33910" xr:uid="{00000000-0005-0000-0000-000068080000}"/>
    <cellStyle name="20% - Accent2 3 4 5 3 2" xfId="33911" xr:uid="{00000000-0005-0000-0000-000069080000}"/>
    <cellStyle name="20% - Accent2 3 4 5 4" xfId="33912" xr:uid="{00000000-0005-0000-0000-00006A080000}"/>
    <cellStyle name="20% - Accent2 3 4 6" xfId="1324" xr:uid="{00000000-0005-0000-0000-00006B080000}"/>
    <cellStyle name="20% - Accent2 3 4 6 2" xfId="33913" xr:uid="{00000000-0005-0000-0000-00006C080000}"/>
    <cellStyle name="20% - Accent2 3 4 6 2 2" xfId="33914" xr:uid="{00000000-0005-0000-0000-00006D080000}"/>
    <cellStyle name="20% - Accent2 3 4 6 3" xfId="33915" xr:uid="{00000000-0005-0000-0000-00006E080000}"/>
    <cellStyle name="20% - Accent2 3 4 6 3 2" xfId="33916" xr:uid="{00000000-0005-0000-0000-00006F080000}"/>
    <cellStyle name="20% - Accent2 3 4 6 4" xfId="33917" xr:uid="{00000000-0005-0000-0000-000070080000}"/>
    <cellStyle name="20% - Accent2 3 4 7" xfId="33918" xr:uid="{00000000-0005-0000-0000-000071080000}"/>
    <cellStyle name="20% - Accent2 3 4 7 2" xfId="33919" xr:uid="{00000000-0005-0000-0000-000072080000}"/>
    <cellStyle name="20% - Accent2 3 4 8" xfId="33920" xr:uid="{00000000-0005-0000-0000-000073080000}"/>
    <cellStyle name="20% - Accent2 3 4 8 2" xfId="33921" xr:uid="{00000000-0005-0000-0000-000074080000}"/>
    <cellStyle name="20% - Accent2 3 4 9" xfId="33922" xr:uid="{00000000-0005-0000-0000-000075080000}"/>
    <cellStyle name="20% - Accent2 3 5" xfId="1325" xr:uid="{00000000-0005-0000-0000-000076080000}"/>
    <cellStyle name="20% - Accent2 3 5 2" xfId="1326" xr:uid="{00000000-0005-0000-0000-000077080000}"/>
    <cellStyle name="20% - Accent2 3 5 2 2" xfId="1327" xr:uid="{00000000-0005-0000-0000-000078080000}"/>
    <cellStyle name="20% - Accent2 3 5 2 2 2" xfId="33923" xr:uid="{00000000-0005-0000-0000-000079080000}"/>
    <cellStyle name="20% - Accent2 3 5 2 3" xfId="1328" xr:uid="{00000000-0005-0000-0000-00007A080000}"/>
    <cellStyle name="20% - Accent2 3 5 2 3 2" xfId="33924" xr:uid="{00000000-0005-0000-0000-00007B080000}"/>
    <cellStyle name="20% - Accent2 3 5 2 4" xfId="33925" xr:uid="{00000000-0005-0000-0000-00007C080000}"/>
    <cellStyle name="20% - Accent2 3 5 3" xfId="1329" xr:uid="{00000000-0005-0000-0000-00007D080000}"/>
    <cellStyle name="20% - Accent2 3 5 3 2" xfId="33926" xr:uid="{00000000-0005-0000-0000-00007E080000}"/>
    <cellStyle name="20% - Accent2 3 5 3 2 2" xfId="33927" xr:uid="{00000000-0005-0000-0000-00007F080000}"/>
    <cellStyle name="20% - Accent2 3 5 3 3" xfId="33928" xr:uid="{00000000-0005-0000-0000-000080080000}"/>
    <cellStyle name="20% - Accent2 3 5 3 3 2" xfId="33929" xr:uid="{00000000-0005-0000-0000-000081080000}"/>
    <cellStyle name="20% - Accent2 3 5 3 4" xfId="33930" xr:uid="{00000000-0005-0000-0000-000082080000}"/>
    <cellStyle name="20% - Accent2 3 5 4" xfId="1330" xr:uid="{00000000-0005-0000-0000-000083080000}"/>
    <cellStyle name="20% - Accent2 3 5 4 2" xfId="33931" xr:uid="{00000000-0005-0000-0000-000084080000}"/>
    <cellStyle name="20% - Accent2 3 5 4 2 2" xfId="33932" xr:uid="{00000000-0005-0000-0000-000085080000}"/>
    <cellStyle name="20% - Accent2 3 5 4 3" xfId="33933" xr:uid="{00000000-0005-0000-0000-000086080000}"/>
    <cellStyle name="20% - Accent2 3 5 4 3 2" xfId="33934" xr:uid="{00000000-0005-0000-0000-000087080000}"/>
    <cellStyle name="20% - Accent2 3 5 4 4" xfId="33935" xr:uid="{00000000-0005-0000-0000-000088080000}"/>
    <cellStyle name="20% - Accent2 3 5 5" xfId="33936" xr:uid="{00000000-0005-0000-0000-000089080000}"/>
    <cellStyle name="20% - Accent2 3 5 5 2" xfId="33937" xr:uid="{00000000-0005-0000-0000-00008A080000}"/>
    <cellStyle name="20% - Accent2 3 5 5 2 2" xfId="33938" xr:uid="{00000000-0005-0000-0000-00008B080000}"/>
    <cellStyle name="20% - Accent2 3 5 5 3" xfId="33939" xr:uid="{00000000-0005-0000-0000-00008C080000}"/>
    <cellStyle name="20% - Accent2 3 5 5 3 2" xfId="33940" xr:uid="{00000000-0005-0000-0000-00008D080000}"/>
    <cellStyle name="20% - Accent2 3 5 5 4" xfId="33941" xr:uid="{00000000-0005-0000-0000-00008E080000}"/>
    <cellStyle name="20% - Accent2 3 5 6" xfId="33942" xr:uid="{00000000-0005-0000-0000-00008F080000}"/>
    <cellStyle name="20% - Accent2 3 5 6 2" xfId="33943" xr:uid="{00000000-0005-0000-0000-000090080000}"/>
    <cellStyle name="20% - Accent2 3 5 7" xfId="33944" xr:uid="{00000000-0005-0000-0000-000091080000}"/>
    <cellStyle name="20% - Accent2 3 5 7 2" xfId="33945" xr:uid="{00000000-0005-0000-0000-000092080000}"/>
    <cellStyle name="20% - Accent2 3 5 8" xfId="33946" xr:uid="{00000000-0005-0000-0000-000093080000}"/>
    <cellStyle name="20% - Accent2 3 6" xfId="1331" xr:uid="{00000000-0005-0000-0000-000094080000}"/>
    <cellStyle name="20% - Accent2 3 6 2" xfId="1332" xr:uid="{00000000-0005-0000-0000-000095080000}"/>
    <cellStyle name="20% - Accent2 3 6 2 2" xfId="1333" xr:uid="{00000000-0005-0000-0000-000096080000}"/>
    <cellStyle name="20% - Accent2 3 6 2 3" xfId="1334" xr:uid="{00000000-0005-0000-0000-000097080000}"/>
    <cellStyle name="20% - Accent2 3 6 3" xfId="1335" xr:uid="{00000000-0005-0000-0000-000098080000}"/>
    <cellStyle name="20% - Accent2 3 6 3 2" xfId="33947" xr:uid="{00000000-0005-0000-0000-000099080000}"/>
    <cellStyle name="20% - Accent2 3 6 4" xfId="1336" xr:uid="{00000000-0005-0000-0000-00009A080000}"/>
    <cellStyle name="20% - Accent2 3 6 5" xfId="33948" xr:uid="{00000000-0005-0000-0000-00009B080000}"/>
    <cellStyle name="20% - Accent2 3 7" xfId="1337" xr:uid="{00000000-0005-0000-0000-00009C080000}"/>
    <cellStyle name="20% - Accent2 3 7 2" xfId="1338" xr:uid="{00000000-0005-0000-0000-00009D080000}"/>
    <cellStyle name="20% - Accent2 3 7 2 2" xfId="1339" xr:uid="{00000000-0005-0000-0000-00009E080000}"/>
    <cellStyle name="20% - Accent2 3 7 2 3" xfId="1340" xr:uid="{00000000-0005-0000-0000-00009F080000}"/>
    <cellStyle name="20% - Accent2 3 7 3" xfId="1341" xr:uid="{00000000-0005-0000-0000-0000A0080000}"/>
    <cellStyle name="20% - Accent2 3 7 3 2" xfId="33949" xr:uid="{00000000-0005-0000-0000-0000A1080000}"/>
    <cellStyle name="20% - Accent2 3 7 4" xfId="1342" xr:uid="{00000000-0005-0000-0000-0000A2080000}"/>
    <cellStyle name="20% - Accent2 3 8" xfId="1343" xr:uid="{00000000-0005-0000-0000-0000A3080000}"/>
    <cellStyle name="20% - Accent2 3 8 2" xfId="33950" xr:uid="{00000000-0005-0000-0000-0000A4080000}"/>
    <cellStyle name="20% - Accent2 3 8 2 2" xfId="33951" xr:uid="{00000000-0005-0000-0000-0000A5080000}"/>
    <cellStyle name="20% - Accent2 3 8 3" xfId="33952" xr:uid="{00000000-0005-0000-0000-0000A6080000}"/>
    <cellStyle name="20% - Accent2 3 8 3 2" xfId="33953" xr:uid="{00000000-0005-0000-0000-0000A7080000}"/>
    <cellStyle name="20% - Accent2 3 8 4" xfId="33954" xr:uid="{00000000-0005-0000-0000-0000A8080000}"/>
    <cellStyle name="20% - Accent2 3 9" xfId="33955" xr:uid="{00000000-0005-0000-0000-0000A9080000}"/>
    <cellStyle name="20% - Accent2 3_PwrTax 51040" xfId="1344" xr:uid="{00000000-0005-0000-0000-0000AA080000}"/>
    <cellStyle name="20% - Accent2 30" xfId="1345" xr:uid="{00000000-0005-0000-0000-0000AB080000}"/>
    <cellStyle name="20% - Accent2 31" xfId="1346" xr:uid="{00000000-0005-0000-0000-0000AC080000}"/>
    <cellStyle name="20% - Accent2 32" xfId="1347" xr:uid="{00000000-0005-0000-0000-0000AD080000}"/>
    <cellStyle name="20% - Accent2 33" xfId="1348" xr:uid="{00000000-0005-0000-0000-0000AE080000}"/>
    <cellStyle name="20% - Accent2 34" xfId="1349" xr:uid="{00000000-0005-0000-0000-0000AF080000}"/>
    <cellStyle name="20% - Accent2 35" xfId="1350" xr:uid="{00000000-0005-0000-0000-0000B0080000}"/>
    <cellStyle name="20% - Accent2 36" xfId="1351" xr:uid="{00000000-0005-0000-0000-0000B1080000}"/>
    <cellStyle name="20% - Accent2 37" xfId="1352" xr:uid="{00000000-0005-0000-0000-0000B2080000}"/>
    <cellStyle name="20% - Accent2 37 2" xfId="1353" xr:uid="{00000000-0005-0000-0000-0000B3080000}"/>
    <cellStyle name="20% - Accent2 37 2 2" xfId="1354" xr:uid="{00000000-0005-0000-0000-0000B4080000}"/>
    <cellStyle name="20% - Accent2 37 2 3" xfId="33956" xr:uid="{00000000-0005-0000-0000-0000B5080000}"/>
    <cellStyle name="20% - Accent2 37 3" xfId="1355" xr:uid="{00000000-0005-0000-0000-0000B6080000}"/>
    <cellStyle name="20% - Accent2 37 3 2" xfId="1356" xr:uid="{00000000-0005-0000-0000-0000B7080000}"/>
    <cellStyle name="20% - Accent2 37 3 3" xfId="33957" xr:uid="{00000000-0005-0000-0000-0000B8080000}"/>
    <cellStyle name="20% - Accent2 37 4" xfId="1357" xr:uid="{00000000-0005-0000-0000-0000B9080000}"/>
    <cellStyle name="20% - Accent2 37 5" xfId="33958" xr:uid="{00000000-0005-0000-0000-0000BA080000}"/>
    <cellStyle name="20% - Accent2 37_PwrTax 51040" xfId="1358" xr:uid="{00000000-0005-0000-0000-0000BB080000}"/>
    <cellStyle name="20% - Accent2 38" xfId="1359" xr:uid="{00000000-0005-0000-0000-0000BC080000}"/>
    <cellStyle name="20% - Accent2 38 2" xfId="33959" xr:uid="{00000000-0005-0000-0000-0000BD080000}"/>
    <cellStyle name="20% - Accent2 38 2 2" xfId="33960" xr:uid="{00000000-0005-0000-0000-0000BE080000}"/>
    <cellStyle name="20% - Accent2 38 2 2 2" xfId="33961" xr:uid="{00000000-0005-0000-0000-0000BF080000}"/>
    <cellStyle name="20% - Accent2 38 2 3" xfId="33962" xr:uid="{00000000-0005-0000-0000-0000C0080000}"/>
    <cellStyle name="20% - Accent2 38 2 3 2" xfId="33963" xr:uid="{00000000-0005-0000-0000-0000C1080000}"/>
    <cellStyle name="20% - Accent2 38 2 4" xfId="33964" xr:uid="{00000000-0005-0000-0000-0000C2080000}"/>
    <cellStyle name="20% - Accent2 38 3" xfId="33965" xr:uid="{00000000-0005-0000-0000-0000C3080000}"/>
    <cellStyle name="20% - Accent2 38 3 2" xfId="33966" xr:uid="{00000000-0005-0000-0000-0000C4080000}"/>
    <cellStyle name="20% - Accent2 38 3 2 2" xfId="33967" xr:uid="{00000000-0005-0000-0000-0000C5080000}"/>
    <cellStyle name="20% - Accent2 38 3 3" xfId="33968" xr:uid="{00000000-0005-0000-0000-0000C6080000}"/>
    <cellStyle name="20% - Accent2 38 3 3 2" xfId="33969" xr:uid="{00000000-0005-0000-0000-0000C7080000}"/>
    <cellStyle name="20% - Accent2 38 3 4" xfId="33970" xr:uid="{00000000-0005-0000-0000-0000C8080000}"/>
    <cellStyle name="20% - Accent2 38 4" xfId="33971" xr:uid="{00000000-0005-0000-0000-0000C9080000}"/>
    <cellStyle name="20% - Accent2 38 4 2" xfId="33972" xr:uid="{00000000-0005-0000-0000-0000CA080000}"/>
    <cellStyle name="20% - Accent2 38 4 2 2" xfId="33973" xr:uid="{00000000-0005-0000-0000-0000CB080000}"/>
    <cellStyle name="20% - Accent2 38 4 3" xfId="33974" xr:uid="{00000000-0005-0000-0000-0000CC080000}"/>
    <cellStyle name="20% - Accent2 38 4 3 2" xfId="33975" xr:uid="{00000000-0005-0000-0000-0000CD080000}"/>
    <cellStyle name="20% - Accent2 38 4 4" xfId="33976" xr:uid="{00000000-0005-0000-0000-0000CE080000}"/>
    <cellStyle name="20% - Accent2 38 5" xfId="33977" xr:uid="{00000000-0005-0000-0000-0000CF080000}"/>
    <cellStyle name="20% - Accent2 38 5 2" xfId="33978" xr:uid="{00000000-0005-0000-0000-0000D0080000}"/>
    <cellStyle name="20% - Accent2 38 6" xfId="33979" xr:uid="{00000000-0005-0000-0000-0000D1080000}"/>
    <cellStyle name="20% - Accent2 38 6 2" xfId="33980" xr:uid="{00000000-0005-0000-0000-0000D2080000}"/>
    <cellStyle name="20% - Accent2 38 7" xfId="33981" xr:uid="{00000000-0005-0000-0000-0000D3080000}"/>
    <cellStyle name="20% - Accent2 39" xfId="33982" xr:uid="{00000000-0005-0000-0000-0000D4080000}"/>
    <cellStyle name="20% - Accent2 39 2" xfId="33983" xr:uid="{00000000-0005-0000-0000-0000D5080000}"/>
    <cellStyle name="20% - Accent2 4" xfId="1360" xr:uid="{00000000-0005-0000-0000-0000D6080000}"/>
    <cellStyle name="20% - Accent2 4 2" xfId="1361" xr:uid="{00000000-0005-0000-0000-0000D7080000}"/>
    <cellStyle name="20% - Accent2 4 2 2" xfId="1362" xr:uid="{00000000-0005-0000-0000-0000D8080000}"/>
    <cellStyle name="20% - Accent2 4 2 2 2" xfId="33984" xr:uid="{00000000-0005-0000-0000-0000D9080000}"/>
    <cellStyle name="20% - Accent2 4 2 3" xfId="33985" xr:uid="{00000000-0005-0000-0000-0000DA080000}"/>
    <cellStyle name="20% - Accent2 4 3" xfId="1363" xr:uid="{00000000-0005-0000-0000-0000DB080000}"/>
    <cellStyle name="20% - Accent2 4 3 2" xfId="1364" xr:uid="{00000000-0005-0000-0000-0000DC080000}"/>
    <cellStyle name="20% - Accent2 4 3 3" xfId="1365" xr:uid="{00000000-0005-0000-0000-0000DD080000}"/>
    <cellStyle name="20% - Accent2 4 3 4" xfId="33986" xr:uid="{00000000-0005-0000-0000-0000DE080000}"/>
    <cellStyle name="20% - Accent2 4 4" xfId="1366" xr:uid="{00000000-0005-0000-0000-0000DF080000}"/>
    <cellStyle name="20% - Accent2 4 4 2" xfId="1367" xr:uid="{00000000-0005-0000-0000-0000E0080000}"/>
    <cellStyle name="20% - Accent2 4 4 2 2" xfId="1368" xr:uid="{00000000-0005-0000-0000-0000E1080000}"/>
    <cellStyle name="20% - Accent2 4 4 2 3" xfId="1369" xr:uid="{00000000-0005-0000-0000-0000E2080000}"/>
    <cellStyle name="20% - Accent2 4 4 3" xfId="1370" xr:uid="{00000000-0005-0000-0000-0000E3080000}"/>
    <cellStyle name="20% - Accent2 4 4 4" xfId="1371" xr:uid="{00000000-0005-0000-0000-0000E4080000}"/>
    <cellStyle name="20% - Accent2 4 4 5" xfId="1372" xr:uid="{00000000-0005-0000-0000-0000E5080000}"/>
    <cellStyle name="20% - Accent2 4 4 6" xfId="33987" xr:uid="{00000000-0005-0000-0000-0000E6080000}"/>
    <cellStyle name="20% - Accent2 4 5" xfId="1373" xr:uid="{00000000-0005-0000-0000-0000E7080000}"/>
    <cellStyle name="20% - Accent2 4 5 2" xfId="1374" xr:uid="{00000000-0005-0000-0000-0000E8080000}"/>
    <cellStyle name="20% - Accent2 4 5 3" xfId="1375" xr:uid="{00000000-0005-0000-0000-0000E9080000}"/>
    <cellStyle name="20% - Accent2 4 5 4" xfId="33988" xr:uid="{00000000-0005-0000-0000-0000EA080000}"/>
    <cellStyle name="20% - Accent2 4 6" xfId="1376" xr:uid="{00000000-0005-0000-0000-0000EB080000}"/>
    <cellStyle name="20% - Accent2 4 7" xfId="33989" xr:uid="{00000000-0005-0000-0000-0000EC080000}"/>
    <cellStyle name="20% - Accent2 4 8" xfId="43441" xr:uid="{00000000-0005-0000-0000-0000ED080000}"/>
    <cellStyle name="20% - Accent2 4_PwrTax 51040" xfId="1377" xr:uid="{00000000-0005-0000-0000-0000EE080000}"/>
    <cellStyle name="20% - Accent2 40" xfId="33990" xr:uid="{00000000-0005-0000-0000-0000EF080000}"/>
    <cellStyle name="20% - Accent2 41" xfId="33991" xr:uid="{00000000-0005-0000-0000-0000F0080000}"/>
    <cellStyle name="20% - Accent2 42" xfId="33992" xr:uid="{00000000-0005-0000-0000-0000F1080000}"/>
    <cellStyle name="20% - Accent2 43" xfId="33993" xr:uid="{00000000-0005-0000-0000-0000F2080000}"/>
    <cellStyle name="20% - Accent2 44" xfId="33994" xr:uid="{00000000-0005-0000-0000-0000F3080000}"/>
    <cellStyle name="20% - Accent2 45" xfId="33995" xr:uid="{00000000-0005-0000-0000-0000F4080000}"/>
    <cellStyle name="20% - Accent2 46" xfId="33996" xr:uid="{00000000-0005-0000-0000-0000F5080000}"/>
    <cellStyle name="20% - Accent2 47" xfId="33997" xr:uid="{00000000-0005-0000-0000-0000F6080000}"/>
    <cellStyle name="20% - Accent2 48" xfId="33998" xr:uid="{00000000-0005-0000-0000-0000F7080000}"/>
    <cellStyle name="20% - Accent2 49" xfId="33999" xr:uid="{00000000-0005-0000-0000-0000F8080000}"/>
    <cellStyle name="20% - Accent2 5" xfId="1378" xr:uid="{00000000-0005-0000-0000-0000F9080000}"/>
    <cellStyle name="20% - Accent2 5 2" xfId="1379" xr:uid="{00000000-0005-0000-0000-0000FA080000}"/>
    <cellStyle name="20% - Accent2 5 2 2" xfId="34000" xr:uid="{00000000-0005-0000-0000-0000FB080000}"/>
    <cellStyle name="20% - Accent2 5 3" xfId="1380" xr:uid="{00000000-0005-0000-0000-0000FC080000}"/>
    <cellStyle name="20% - Accent2 5 4" xfId="34001" xr:uid="{00000000-0005-0000-0000-0000FD080000}"/>
    <cellStyle name="20% - Accent2 5 5" xfId="43456" xr:uid="{00000000-0005-0000-0000-0000FE080000}"/>
    <cellStyle name="20% - Accent2 50" xfId="34002" xr:uid="{00000000-0005-0000-0000-0000FF080000}"/>
    <cellStyle name="20% - Accent2 51" xfId="34003" xr:uid="{00000000-0005-0000-0000-000000090000}"/>
    <cellStyle name="20% - Accent2 52" xfId="34004" xr:uid="{00000000-0005-0000-0000-000001090000}"/>
    <cellStyle name="20% - Accent2 53" xfId="34005" xr:uid="{00000000-0005-0000-0000-000002090000}"/>
    <cellStyle name="20% - Accent2 54" xfId="34006" xr:uid="{00000000-0005-0000-0000-000003090000}"/>
    <cellStyle name="20% - Accent2 55" xfId="34007" xr:uid="{00000000-0005-0000-0000-000004090000}"/>
    <cellStyle name="20% - Accent2 56" xfId="34008" xr:uid="{00000000-0005-0000-0000-000005090000}"/>
    <cellStyle name="20% - Accent2 57" xfId="34009" xr:uid="{00000000-0005-0000-0000-000006090000}"/>
    <cellStyle name="20% - Accent2 58" xfId="34010" xr:uid="{00000000-0005-0000-0000-000007090000}"/>
    <cellStyle name="20% - Accent2 59" xfId="34011" xr:uid="{00000000-0005-0000-0000-000008090000}"/>
    <cellStyle name="20% - Accent2 6" xfId="1381" xr:uid="{00000000-0005-0000-0000-000009090000}"/>
    <cellStyle name="20% - Accent2 6 2" xfId="1382" xr:uid="{00000000-0005-0000-0000-00000A090000}"/>
    <cellStyle name="20% - Accent2 6 2 2" xfId="34012" xr:uid="{00000000-0005-0000-0000-00000B090000}"/>
    <cellStyle name="20% - Accent2 6 3" xfId="1383" xr:uid="{00000000-0005-0000-0000-00000C090000}"/>
    <cellStyle name="20% - Accent2 6 4" xfId="34013" xr:uid="{00000000-0005-0000-0000-00000D090000}"/>
    <cellStyle name="20% - Accent2 60" xfId="34014" xr:uid="{00000000-0005-0000-0000-00000E090000}"/>
    <cellStyle name="20% - Accent2 61" xfId="34015" xr:uid="{00000000-0005-0000-0000-00000F090000}"/>
    <cellStyle name="20% - Accent2 62" xfId="34016" xr:uid="{00000000-0005-0000-0000-000010090000}"/>
    <cellStyle name="20% - Accent2 63" xfId="34017" xr:uid="{00000000-0005-0000-0000-000011090000}"/>
    <cellStyle name="20% - Accent2 64" xfId="34018" xr:uid="{00000000-0005-0000-0000-000012090000}"/>
    <cellStyle name="20% - Accent2 65" xfId="34019" xr:uid="{00000000-0005-0000-0000-000013090000}"/>
    <cellStyle name="20% - Accent2 66" xfId="34020" xr:uid="{00000000-0005-0000-0000-000014090000}"/>
    <cellStyle name="20% - Accent2 67" xfId="34021" xr:uid="{00000000-0005-0000-0000-000015090000}"/>
    <cellStyle name="20% - Accent2 68" xfId="34022" xr:uid="{00000000-0005-0000-0000-000016090000}"/>
    <cellStyle name="20% - Accent2 69" xfId="34023" xr:uid="{00000000-0005-0000-0000-000017090000}"/>
    <cellStyle name="20% - Accent2 7" xfId="1384" xr:uid="{00000000-0005-0000-0000-000018090000}"/>
    <cellStyle name="20% - Accent2 7 2" xfId="1385" xr:uid="{00000000-0005-0000-0000-000019090000}"/>
    <cellStyle name="20% - Accent2 7 3" xfId="1386" xr:uid="{00000000-0005-0000-0000-00001A090000}"/>
    <cellStyle name="20% - Accent2 7 4" xfId="34024" xr:uid="{00000000-0005-0000-0000-00001B090000}"/>
    <cellStyle name="20% - Accent2 70" xfId="34025" xr:uid="{00000000-0005-0000-0000-00001C090000}"/>
    <cellStyle name="20% - Accent2 71" xfId="34026" xr:uid="{00000000-0005-0000-0000-00001D090000}"/>
    <cellStyle name="20% - Accent2 72" xfId="34027" xr:uid="{00000000-0005-0000-0000-00001E090000}"/>
    <cellStyle name="20% - Accent2 73" xfId="34028" xr:uid="{00000000-0005-0000-0000-00001F090000}"/>
    <cellStyle name="20% - Accent2 74" xfId="34029" xr:uid="{00000000-0005-0000-0000-000020090000}"/>
    <cellStyle name="20% - Accent2 75" xfId="34030" xr:uid="{00000000-0005-0000-0000-000021090000}"/>
    <cellStyle name="20% - Accent2 76" xfId="34031" xr:uid="{00000000-0005-0000-0000-000022090000}"/>
    <cellStyle name="20% - Accent2 77" xfId="34032" xr:uid="{00000000-0005-0000-0000-000023090000}"/>
    <cellStyle name="20% - Accent2 78" xfId="34033" xr:uid="{00000000-0005-0000-0000-000024090000}"/>
    <cellStyle name="20% - Accent2 79" xfId="34034" xr:uid="{00000000-0005-0000-0000-000025090000}"/>
    <cellStyle name="20% - Accent2 8" xfId="1387" xr:uid="{00000000-0005-0000-0000-000026090000}"/>
    <cellStyle name="20% - Accent2 8 2" xfId="1388" xr:uid="{00000000-0005-0000-0000-000027090000}"/>
    <cellStyle name="20% - Accent2 8 3" xfId="1389" xr:uid="{00000000-0005-0000-0000-000028090000}"/>
    <cellStyle name="20% - Accent2 8 4" xfId="34035" xr:uid="{00000000-0005-0000-0000-000029090000}"/>
    <cellStyle name="20% - Accent2 80" xfId="34036" xr:uid="{00000000-0005-0000-0000-00002A090000}"/>
    <cellStyle name="20% - Accent2 81" xfId="34037" xr:uid="{00000000-0005-0000-0000-00002B090000}"/>
    <cellStyle name="20% - Accent2 82" xfId="34038" xr:uid="{00000000-0005-0000-0000-00002C090000}"/>
    <cellStyle name="20% - Accent2 83" xfId="34039" xr:uid="{00000000-0005-0000-0000-00002D090000}"/>
    <cellStyle name="20% - Accent2 84" xfId="34040" xr:uid="{00000000-0005-0000-0000-00002E090000}"/>
    <cellStyle name="20% - Accent2 85" xfId="34041" xr:uid="{00000000-0005-0000-0000-00002F090000}"/>
    <cellStyle name="20% - Accent2 86" xfId="34042" xr:uid="{00000000-0005-0000-0000-000030090000}"/>
    <cellStyle name="20% - Accent2 87" xfId="34043" xr:uid="{00000000-0005-0000-0000-000031090000}"/>
    <cellStyle name="20% - Accent2 88" xfId="34044" xr:uid="{00000000-0005-0000-0000-000032090000}"/>
    <cellStyle name="20% - Accent2 89" xfId="34045" xr:uid="{00000000-0005-0000-0000-000033090000}"/>
    <cellStyle name="20% - Accent2 9" xfId="1390" xr:uid="{00000000-0005-0000-0000-000034090000}"/>
    <cellStyle name="20% - Accent2 9 2" xfId="1391" xr:uid="{00000000-0005-0000-0000-000035090000}"/>
    <cellStyle name="20% - Accent2 9 3" xfId="1392" xr:uid="{00000000-0005-0000-0000-000036090000}"/>
    <cellStyle name="20% - Accent2 9 4" xfId="34046" xr:uid="{00000000-0005-0000-0000-000037090000}"/>
    <cellStyle name="20% - Accent2 90" xfId="34047" xr:uid="{00000000-0005-0000-0000-000038090000}"/>
    <cellStyle name="20% - Accent2 91" xfId="34048" xr:uid="{00000000-0005-0000-0000-000039090000}"/>
    <cellStyle name="20% - Accent2 92" xfId="34049" xr:uid="{00000000-0005-0000-0000-00003A090000}"/>
    <cellStyle name="20% - Accent2 93" xfId="34050" xr:uid="{00000000-0005-0000-0000-00003B090000}"/>
    <cellStyle name="20% - Accent2 94" xfId="34051" xr:uid="{00000000-0005-0000-0000-00003C090000}"/>
    <cellStyle name="20% - Accent2 95" xfId="34052" xr:uid="{00000000-0005-0000-0000-00003D090000}"/>
    <cellStyle name="20% - Accent2 96" xfId="34053" xr:uid="{00000000-0005-0000-0000-00003E090000}"/>
    <cellStyle name="20% - Accent2 97" xfId="34054" xr:uid="{00000000-0005-0000-0000-00003F090000}"/>
    <cellStyle name="20% - Accent2 98" xfId="34055" xr:uid="{00000000-0005-0000-0000-000040090000}"/>
    <cellStyle name="20% - Accent2 99" xfId="34056" xr:uid="{00000000-0005-0000-0000-000041090000}"/>
    <cellStyle name="20% - Accent3" xfId="3" builtinId="38" customBuiltin="1"/>
    <cellStyle name="20% - Accent3 10" xfId="1393" xr:uid="{00000000-0005-0000-0000-000043090000}"/>
    <cellStyle name="20% - Accent3 10 2" xfId="1394" xr:uid="{00000000-0005-0000-0000-000044090000}"/>
    <cellStyle name="20% - Accent3 10 3" xfId="1395" xr:uid="{00000000-0005-0000-0000-000045090000}"/>
    <cellStyle name="20% - Accent3 10 4" xfId="34057" xr:uid="{00000000-0005-0000-0000-000046090000}"/>
    <cellStyle name="20% - Accent3 100" xfId="34058" xr:uid="{00000000-0005-0000-0000-000047090000}"/>
    <cellStyle name="20% - Accent3 101" xfId="34059" xr:uid="{00000000-0005-0000-0000-000048090000}"/>
    <cellStyle name="20% - Accent3 102" xfId="34060" xr:uid="{00000000-0005-0000-0000-000049090000}"/>
    <cellStyle name="20% - Accent3 103" xfId="43370" xr:uid="{00000000-0005-0000-0000-00004A090000}"/>
    <cellStyle name="20% - Accent3 104" xfId="43492" xr:uid="{159A7EA0-A728-4B82-942A-7F0552A934B2}"/>
    <cellStyle name="20% - Accent3 11" xfId="1396" xr:uid="{00000000-0005-0000-0000-00004B090000}"/>
    <cellStyle name="20% - Accent3 11 2" xfId="1397" xr:uid="{00000000-0005-0000-0000-00004C090000}"/>
    <cellStyle name="20% - Accent3 11 3" xfId="1398" xr:uid="{00000000-0005-0000-0000-00004D090000}"/>
    <cellStyle name="20% - Accent3 12" xfId="1399" xr:uid="{00000000-0005-0000-0000-00004E090000}"/>
    <cellStyle name="20% - Accent3 12 2" xfId="1400" xr:uid="{00000000-0005-0000-0000-00004F090000}"/>
    <cellStyle name="20% - Accent3 13" xfId="1401" xr:uid="{00000000-0005-0000-0000-000050090000}"/>
    <cellStyle name="20% - Accent3 13 2" xfId="1402" xr:uid="{00000000-0005-0000-0000-000051090000}"/>
    <cellStyle name="20% - Accent3 14" xfId="1403" xr:uid="{00000000-0005-0000-0000-000052090000}"/>
    <cellStyle name="20% - Accent3 14 2" xfId="1404" xr:uid="{00000000-0005-0000-0000-000053090000}"/>
    <cellStyle name="20% - Accent3 15" xfId="1405" xr:uid="{00000000-0005-0000-0000-000054090000}"/>
    <cellStyle name="20% - Accent3 15 2" xfId="1406" xr:uid="{00000000-0005-0000-0000-000055090000}"/>
    <cellStyle name="20% - Accent3 16" xfId="1407" xr:uid="{00000000-0005-0000-0000-000056090000}"/>
    <cellStyle name="20% - Accent3 16 2" xfId="1408" xr:uid="{00000000-0005-0000-0000-000057090000}"/>
    <cellStyle name="20% - Accent3 17" xfId="1409" xr:uid="{00000000-0005-0000-0000-000058090000}"/>
    <cellStyle name="20% - Accent3 17 2" xfId="1410" xr:uid="{00000000-0005-0000-0000-000059090000}"/>
    <cellStyle name="20% - Accent3 18" xfId="1411" xr:uid="{00000000-0005-0000-0000-00005A090000}"/>
    <cellStyle name="20% - Accent3 18 2" xfId="1412" xr:uid="{00000000-0005-0000-0000-00005B090000}"/>
    <cellStyle name="20% - Accent3 19" xfId="1413" xr:uid="{00000000-0005-0000-0000-00005C090000}"/>
    <cellStyle name="20% - Accent3 19 2" xfId="1414" xr:uid="{00000000-0005-0000-0000-00005D090000}"/>
    <cellStyle name="20% - Accent3 2" xfId="1415" xr:uid="{00000000-0005-0000-0000-00005E090000}"/>
    <cellStyle name="20% - Accent3 2 10" xfId="43400" xr:uid="{00000000-0005-0000-0000-00005F090000}"/>
    <cellStyle name="20% - Accent3 2 2" xfId="1416" xr:uid="{00000000-0005-0000-0000-000060090000}"/>
    <cellStyle name="20% - Accent3 2 2 2" xfId="1417" xr:uid="{00000000-0005-0000-0000-000061090000}"/>
    <cellStyle name="20% - Accent3 2 2 2 2" xfId="1418" xr:uid="{00000000-0005-0000-0000-000062090000}"/>
    <cellStyle name="20% - Accent3 2 2 2 3" xfId="1419" xr:uid="{00000000-0005-0000-0000-000063090000}"/>
    <cellStyle name="20% - Accent3 2 2 2 4" xfId="34061" xr:uid="{00000000-0005-0000-0000-000064090000}"/>
    <cellStyle name="20% - Accent3 2 2 3" xfId="1420" xr:uid="{00000000-0005-0000-0000-000065090000}"/>
    <cellStyle name="20% - Accent3 2 2 3 2" xfId="1421" xr:uid="{00000000-0005-0000-0000-000066090000}"/>
    <cellStyle name="20% - Accent3 2 2 3 3" xfId="34062" xr:uid="{00000000-0005-0000-0000-000067090000}"/>
    <cellStyle name="20% - Accent3 2 2 4" xfId="1422" xr:uid="{00000000-0005-0000-0000-000068090000}"/>
    <cellStyle name="20% - Accent3 2 2 5" xfId="1423" xr:uid="{00000000-0005-0000-0000-000069090000}"/>
    <cellStyle name="20% - Accent3 2 2 6" xfId="1424" xr:uid="{00000000-0005-0000-0000-00006A090000}"/>
    <cellStyle name="20% - Accent3 2 2 7" xfId="34063" xr:uid="{00000000-0005-0000-0000-00006B090000}"/>
    <cellStyle name="20% - Accent3 2 2_PwrTax 51040" xfId="1425" xr:uid="{00000000-0005-0000-0000-00006C090000}"/>
    <cellStyle name="20% - Accent3 2 3" xfId="1426" xr:uid="{00000000-0005-0000-0000-00006D090000}"/>
    <cellStyle name="20% - Accent3 2 3 10" xfId="1427" xr:uid="{00000000-0005-0000-0000-00006E090000}"/>
    <cellStyle name="20% - Accent3 2 3 10 2" xfId="34064" xr:uid="{00000000-0005-0000-0000-00006F090000}"/>
    <cellStyle name="20% - Accent3 2 3 11" xfId="34065" xr:uid="{00000000-0005-0000-0000-000070090000}"/>
    <cellStyle name="20% - Accent3 2 3 12" xfId="34066" xr:uid="{00000000-0005-0000-0000-000071090000}"/>
    <cellStyle name="20% - Accent3 2 3 2" xfId="1428" xr:uid="{00000000-0005-0000-0000-000072090000}"/>
    <cellStyle name="20% - Accent3 2 3 2 10" xfId="34067" xr:uid="{00000000-0005-0000-0000-000073090000}"/>
    <cellStyle name="20% - Accent3 2 3 2 11" xfId="34068" xr:uid="{00000000-0005-0000-0000-000074090000}"/>
    <cellStyle name="20% - Accent3 2 3 2 2" xfId="1429" xr:uid="{00000000-0005-0000-0000-000075090000}"/>
    <cellStyle name="20% - Accent3 2 3 2 2 2" xfId="1430" xr:uid="{00000000-0005-0000-0000-000076090000}"/>
    <cellStyle name="20% - Accent3 2 3 2 2 2 2" xfId="1431" xr:uid="{00000000-0005-0000-0000-000077090000}"/>
    <cellStyle name="20% - Accent3 2 3 2 2 2 2 2" xfId="1432" xr:uid="{00000000-0005-0000-0000-000078090000}"/>
    <cellStyle name="20% - Accent3 2 3 2 2 2 2 2 2" xfId="34069" xr:uid="{00000000-0005-0000-0000-000079090000}"/>
    <cellStyle name="20% - Accent3 2 3 2 2 2 2 3" xfId="1433" xr:uid="{00000000-0005-0000-0000-00007A090000}"/>
    <cellStyle name="20% - Accent3 2 3 2 2 2 2 3 2" xfId="34070" xr:uid="{00000000-0005-0000-0000-00007B090000}"/>
    <cellStyle name="20% - Accent3 2 3 2 2 2 2 4" xfId="34071" xr:uid="{00000000-0005-0000-0000-00007C090000}"/>
    <cellStyle name="20% - Accent3 2 3 2 2 2 3" xfId="1434" xr:uid="{00000000-0005-0000-0000-00007D090000}"/>
    <cellStyle name="20% - Accent3 2 3 2 2 2 3 2" xfId="34072" xr:uid="{00000000-0005-0000-0000-00007E090000}"/>
    <cellStyle name="20% - Accent3 2 3 2 2 2 4" xfId="1435" xr:uid="{00000000-0005-0000-0000-00007F090000}"/>
    <cellStyle name="20% - Accent3 2 3 2 2 2 4 2" xfId="34073" xr:uid="{00000000-0005-0000-0000-000080090000}"/>
    <cellStyle name="20% - Accent3 2 3 2 2 2 5" xfId="34074" xr:uid="{00000000-0005-0000-0000-000081090000}"/>
    <cellStyle name="20% - Accent3 2 3 2 2 3" xfId="1436" xr:uid="{00000000-0005-0000-0000-000082090000}"/>
    <cellStyle name="20% - Accent3 2 3 2 2 3 2" xfId="1437" xr:uid="{00000000-0005-0000-0000-000083090000}"/>
    <cellStyle name="20% - Accent3 2 3 2 2 3 2 2" xfId="34075" xr:uid="{00000000-0005-0000-0000-000084090000}"/>
    <cellStyle name="20% - Accent3 2 3 2 2 3 3" xfId="1438" xr:uid="{00000000-0005-0000-0000-000085090000}"/>
    <cellStyle name="20% - Accent3 2 3 2 2 3 3 2" xfId="34076" xr:uid="{00000000-0005-0000-0000-000086090000}"/>
    <cellStyle name="20% - Accent3 2 3 2 2 3 4" xfId="34077" xr:uid="{00000000-0005-0000-0000-000087090000}"/>
    <cellStyle name="20% - Accent3 2 3 2 2 4" xfId="1439" xr:uid="{00000000-0005-0000-0000-000088090000}"/>
    <cellStyle name="20% - Accent3 2 3 2 2 4 2" xfId="34078" xr:uid="{00000000-0005-0000-0000-000089090000}"/>
    <cellStyle name="20% - Accent3 2 3 2 2 5" xfId="1440" xr:uid="{00000000-0005-0000-0000-00008A090000}"/>
    <cellStyle name="20% - Accent3 2 3 2 2 5 2" xfId="34079" xr:uid="{00000000-0005-0000-0000-00008B090000}"/>
    <cellStyle name="20% - Accent3 2 3 2 2 6" xfId="34080" xr:uid="{00000000-0005-0000-0000-00008C090000}"/>
    <cellStyle name="20% - Accent3 2 3 2 3" xfId="1441" xr:uid="{00000000-0005-0000-0000-00008D090000}"/>
    <cellStyle name="20% - Accent3 2 3 2 3 2" xfId="1442" xr:uid="{00000000-0005-0000-0000-00008E090000}"/>
    <cellStyle name="20% - Accent3 2 3 2 3 2 2" xfId="1443" xr:uid="{00000000-0005-0000-0000-00008F090000}"/>
    <cellStyle name="20% - Accent3 2 3 2 3 2 2 2" xfId="34081" xr:uid="{00000000-0005-0000-0000-000090090000}"/>
    <cellStyle name="20% - Accent3 2 3 2 3 2 3" xfId="1444" xr:uid="{00000000-0005-0000-0000-000091090000}"/>
    <cellStyle name="20% - Accent3 2 3 2 3 2 3 2" xfId="34082" xr:uid="{00000000-0005-0000-0000-000092090000}"/>
    <cellStyle name="20% - Accent3 2 3 2 3 2 4" xfId="34083" xr:uid="{00000000-0005-0000-0000-000093090000}"/>
    <cellStyle name="20% - Accent3 2 3 2 3 3" xfId="1445" xr:uid="{00000000-0005-0000-0000-000094090000}"/>
    <cellStyle name="20% - Accent3 2 3 2 3 3 2" xfId="34084" xr:uid="{00000000-0005-0000-0000-000095090000}"/>
    <cellStyle name="20% - Accent3 2 3 2 3 4" xfId="1446" xr:uid="{00000000-0005-0000-0000-000096090000}"/>
    <cellStyle name="20% - Accent3 2 3 2 3 4 2" xfId="34085" xr:uid="{00000000-0005-0000-0000-000097090000}"/>
    <cellStyle name="20% - Accent3 2 3 2 3 5" xfId="34086" xr:uid="{00000000-0005-0000-0000-000098090000}"/>
    <cellStyle name="20% - Accent3 2 3 2 4" xfId="1447" xr:uid="{00000000-0005-0000-0000-000099090000}"/>
    <cellStyle name="20% - Accent3 2 3 2 4 2" xfId="1448" xr:uid="{00000000-0005-0000-0000-00009A090000}"/>
    <cellStyle name="20% - Accent3 2 3 2 4 2 2" xfId="34087" xr:uid="{00000000-0005-0000-0000-00009B090000}"/>
    <cellStyle name="20% - Accent3 2 3 2 4 3" xfId="1449" xr:uid="{00000000-0005-0000-0000-00009C090000}"/>
    <cellStyle name="20% - Accent3 2 3 2 4 3 2" xfId="34088" xr:uid="{00000000-0005-0000-0000-00009D090000}"/>
    <cellStyle name="20% - Accent3 2 3 2 4 4" xfId="34089" xr:uid="{00000000-0005-0000-0000-00009E090000}"/>
    <cellStyle name="20% - Accent3 2 3 2 5" xfId="1450" xr:uid="{00000000-0005-0000-0000-00009F090000}"/>
    <cellStyle name="20% - Accent3 2 3 2 5 2" xfId="34090" xr:uid="{00000000-0005-0000-0000-0000A0090000}"/>
    <cellStyle name="20% - Accent3 2 3 2 5 2 2" xfId="34091" xr:uid="{00000000-0005-0000-0000-0000A1090000}"/>
    <cellStyle name="20% - Accent3 2 3 2 5 3" xfId="34092" xr:uid="{00000000-0005-0000-0000-0000A2090000}"/>
    <cellStyle name="20% - Accent3 2 3 2 5 3 2" xfId="34093" xr:uid="{00000000-0005-0000-0000-0000A3090000}"/>
    <cellStyle name="20% - Accent3 2 3 2 5 4" xfId="34094" xr:uid="{00000000-0005-0000-0000-0000A4090000}"/>
    <cellStyle name="20% - Accent3 2 3 2 6" xfId="1451" xr:uid="{00000000-0005-0000-0000-0000A5090000}"/>
    <cellStyle name="20% - Accent3 2 3 2 6 2" xfId="34095" xr:uid="{00000000-0005-0000-0000-0000A6090000}"/>
    <cellStyle name="20% - Accent3 2 3 2 6 2 2" xfId="34096" xr:uid="{00000000-0005-0000-0000-0000A7090000}"/>
    <cellStyle name="20% - Accent3 2 3 2 6 3" xfId="34097" xr:uid="{00000000-0005-0000-0000-0000A8090000}"/>
    <cellStyle name="20% - Accent3 2 3 2 6 3 2" xfId="34098" xr:uid="{00000000-0005-0000-0000-0000A9090000}"/>
    <cellStyle name="20% - Accent3 2 3 2 6 4" xfId="34099" xr:uid="{00000000-0005-0000-0000-0000AA090000}"/>
    <cellStyle name="20% - Accent3 2 3 2 7" xfId="1452" xr:uid="{00000000-0005-0000-0000-0000AB090000}"/>
    <cellStyle name="20% - Accent3 2 3 2 7 2" xfId="34100" xr:uid="{00000000-0005-0000-0000-0000AC090000}"/>
    <cellStyle name="20% - Accent3 2 3 2 7 2 2" xfId="34101" xr:uid="{00000000-0005-0000-0000-0000AD090000}"/>
    <cellStyle name="20% - Accent3 2 3 2 7 3" xfId="34102" xr:uid="{00000000-0005-0000-0000-0000AE090000}"/>
    <cellStyle name="20% - Accent3 2 3 2 7 3 2" xfId="34103" xr:uid="{00000000-0005-0000-0000-0000AF090000}"/>
    <cellStyle name="20% - Accent3 2 3 2 7 4" xfId="34104" xr:uid="{00000000-0005-0000-0000-0000B0090000}"/>
    <cellStyle name="20% - Accent3 2 3 2 8" xfId="34105" xr:uid="{00000000-0005-0000-0000-0000B1090000}"/>
    <cellStyle name="20% - Accent3 2 3 2 8 2" xfId="34106" xr:uid="{00000000-0005-0000-0000-0000B2090000}"/>
    <cellStyle name="20% - Accent3 2 3 2 9" xfId="34107" xr:uid="{00000000-0005-0000-0000-0000B3090000}"/>
    <cellStyle name="20% - Accent3 2 3 2 9 2" xfId="34108" xr:uid="{00000000-0005-0000-0000-0000B4090000}"/>
    <cellStyle name="20% - Accent3 2 3 3" xfId="1453" xr:uid="{00000000-0005-0000-0000-0000B5090000}"/>
    <cellStyle name="20% - Accent3 2 3 3 10" xfId="34109" xr:uid="{00000000-0005-0000-0000-0000B6090000}"/>
    <cellStyle name="20% - Accent3 2 3 3 2" xfId="1454" xr:uid="{00000000-0005-0000-0000-0000B7090000}"/>
    <cellStyle name="20% - Accent3 2 3 3 2 2" xfId="1455" xr:uid="{00000000-0005-0000-0000-0000B8090000}"/>
    <cellStyle name="20% - Accent3 2 3 3 2 2 2" xfId="1456" xr:uid="{00000000-0005-0000-0000-0000B9090000}"/>
    <cellStyle name="20% - Accent3 2 3 3 2 2 2 2" xfId="34110" xr:uid="{00000000-0005-0000-0000-0000BA090000}"/>
    <cellStyle name="20% - Accent3 2 3 3 2 2 3" xfId="1457" xr:uid="{00000000-0005-0000-0000-0000BB090000}"/>
    <cellStyle name="20% - Accent3 2 3 3 2 2 3 2" xfId="34111" xr:uid="{00000000-0005-0000-0000-0000BC090000}"/>
    <cellStyle name="20% - Accent3 2 3 3 2 2 4" xfId="34112" xr:uid="{00000000-0005-0000-0000-0000BD090000}"/>
    <cellStyle name="20% - Accent3 2 3 3 2 3" xfId="1458" xr:uid="{00000000-0005-0000-0000-0000BE090000}"/>
    <cellStyle name="20% - Accent3 2 3 3 2 3 2" xfId="34113" xr:uid="{00000000-0005-0000-0000-0000BF090000}"/>
    <cellStyle name="20% - Accent3 2 3 3 2 4" xfId="1459" xr:uid="{00000000-0005-0000-0000-0000C0090000}"/>
    <cellStyle name="20% - Accent3 2 3 3 2 4 2" xfId="34114" xr:uid="{00000000-0005-0000-0000-0000C1090000}"/>
    <cellStyle name="20% - Accent3 2 3 3 2 5" xfId="34115" xr:uid="{00000000-0005-0000-0000-0000C2090000}"/>
    <cellStyle name="20% - Accent3 2 3 3 3" xfId="1460" xr:uid="{00000000-0005-0000-0000-0000C3090000}"/>
    <cellStyle name="20% - Accent3 2 3 3 3 2" xfId="1461" xr:uid="{00000000-0005-0000-0000-0000C4090000}"/>
    <cellStyle name="20% - Accent3 2 3 3 3 2 2" xfId="34116" xr:uid="{00000000-0005-0000-0000-0000C5090000}"/>
    <cellStyle name="20% - Accent3 2 3 3 3 3" xfId="1462" xr:uid="{00000000-0005-0000-0000-0000C6090000}"/>
    <cellStyle name="20% - Accent3 2 3 3 3 3 2" xfId="34117" xr:uid="{00000000-0005-0000-0000-0000C7090000}"/>
    <cellStyle name="20% - Accent3 2 3 3 3 4" xfId="34118" xr:uid="{00000000-0005-0000-0000-0000C8090000}"/>
    <cellStyle name="20% - Accent3 2 3 3 4" xfId="1463" xr:uid="{00000000-0005-0000-0000-0000C9090000}"/>
    <cellStyle name="20% - Accent3 2 3 3 4 2" xfId="34119" xr:uid="{00000000-0005-0000-0000-0000CA090000}"/>
    <cellStyle name="20% - Accent3 2 3 3 4 2 2" xfId="34120" xr:uid="{00000000-0005-0000-0000-0000CB090000}"/>
    <cellStyle name="20% - Accent3 2 3 3 4 3" xfId="34121" xr:uid="{00000000-0005-0000-0000-0000CC090000}"/>
    <cellStyle name="20% - Accent3 2 3 3 4 3 2" xfId="34122" xr:uid="{00000000-0005-0000-0000-0000CD090000}"/>
    <cellStyle name="20% - Accent3 2 3 3 4 4" xfId="34123" xr:uid="{00000000-0005-0000-0000-0000CE090000}"/>
    <cellStyle name="20% - Accent3 2 3 3 5" xfId="1464" xr:uid="{00000000-0005-0000-0000-0000CF090000}"/>
    <cellStyle name="20% - Accent3 2 3 3 5 2" xfId="34124" xr:uid="{00000000-0005-0000-0000-0000D0090000}"/>
    <cellStyle name="20% - Accent3 2 3 3 5 2 2" xfId="34125" xr:uid="{00000000-0005-0000-0000-0000D1090000}"/>
    <cellStyle name="20% - Accent3 2 3 3 5 3" xfId="34126" xr:uid="{00000000-0005-0000-0000-0000D2090000}"/>
    <cellStyle name="20% - Accent3 2 3 3 5 3 2" xfId="34127" xr:uid="{00000000-0005-0000-0000-0000D3090000}"/>
    <cellStyle name="20% - Accent3 2 3 3 5 4" xfId="34128" xr:uid="{00000000-0005-0000-0000-0000D4090000}"/>
    <cellStyle name="20% - Accent3 2 3 3 6" xfId="1465" xr:uid="{00000000-0005-0000-0000-0000D5090000}"/>
    <cellStyle name="20% - Accent3 2 3 3 6 2" xfId="34129" xr:uid="{00000000-0005-0000-0000-0000D6090000}"/>
    <cellStyle name="20% - Accent3 2 3 3 6 2 2" xfId="34130" xr:uid="{00000000-0005-0000-0000-0000D7090000}"/>
    <cellStyle name="20% - Accent3 2 3 3 6 3" xfId="34131" xr:uid="{00000000-0005-0000-0000-0000D8090000}"/>
    <cellStyle name="20% - Accent3 2 3 3 6 3 2" xfId="34132" xr:uid="{00000000-0005-0000-0000-0000D9090000}"/>
    <cellStyle name="20% - Accent3 2 3 3 6 4" xfId="34133" xr:uid="{00000000-0005-0000-0000-0000DA090000}"/>
    <cellStyle name="20% - Accent3 2 3 3 7" xfId="34134" xr:uid="{00000000-0005-0000-0000-0000DB090000}"/>
    <cellStyle name="20% - Accent3 2 3 3 7 2" xfId="34135" xr:uid="{00000000-0005-0000-0000-0000DC090000}"/>
    <cellStyle name="20% - Accent3 2 3 3 8" xfId="34136" xr:uid="{00000000-0005-0000-0000-0000DD090000}"/>
    <cellStyle name="20% - Accent3 2 3 3 8 2" xfId="34137" xr:uid="{00000000-0005-0000-0000-0000DE090000}"/>
    <cellStyle name="20% - Accent3 2 3 3 9" xfId="34138" xr:uid="{00000000-0005-0000-0000-0000DF090000}"/>
    <cellStyle name="20% - Accent3 2 3 4" xfId="1466" xr:uid="{00000000-0005-0000-0000-0000E0090000}"/>
    <cellStyle name="20% - Accent3 2 3 4 2" xfId="1467" xr:uid="{00000000-0005-0000-0000-0000E1090000}"/>
    <cellStyle name="20% - Accent3 2 3 4 2 2" xfId="1468" xr:uid="{00000000-0005-0000-0000-0000E2090000}"/>
    <cellStyle name="20% - Accent3 2 3 4 2 2 2" xfId="34139" xr:uid="{00000000-0005-0000-0000-0000E3090000}"/>
    <cellStyle name="20% - Accent3 2 3 4 2 3" xfId="1469" xr:uid="{00000000-0005-0000-0000-0000E4090000}"/>
    <cellStyle name="20% - Accent3 2 3 4 2 3 2" xfId="34140" xr:uid="{00000000-0005-0000-0000-0000E5090000}"/>
    <cellStyle name="20% - Accent3 2 3 4 2 4" xfId="34141" xr:uid="{00000000-0005-0000-0000-0000E6090000}"/>
    <cellStyle name="20% - Accent3 2 3 4 3" xfId="1470" xr:uid="{00000000-0005-0000-0000-0000E7090000}"/>
    <cellStyle name="20% - Accent3 2 3 4 3 2" xfId="34142" xr:uid="{00000000-0005-0000-0000-0000E8090000}"/>
    <cellStyle name="20% - Accent3 2 3 4 3 2 2" xfId="34143" xr:uid="{00000000-0005-0000-0000-0000E9090000}"/>
    <cellStyle name="20% - Accent3 2 3 4 3 3" xfId="34144" xr:uid="{00000000-0005-0000-0000-0000EA090000}"/>
    <cellStyle name="20% - Accent3 2 3 4 3 3 2" xfId="34145" xr:uid="{00000000-0005-0000-0000-0000EB090000}"/>
    <cellStyle name="20% - Accent3 2 3 4 3 4" xfId="34146" xr:uid="{00000000-0005-0000-0000-0000EC090000}"/>
    <cellStyle name="20% - Accent3 2 3 4 4" xfId="1471" xr:uid="{00000000-0005-0000-0000-0000ED090000}"/>
    <cellStyle name="20% - Accent3 2 3 4 4 2" xfId="34147" xr:uid="{00000000-0005-0000-0000-0000EE090000}"/>
    <cellStyle name="20% - Accent3 2 3 4 4 2 2" xfId="34148" xr:uid="{00000000-0005-0000-0000-0000EF090000}"/>
    <cellStyle name="20% - Accent3 2 3 4 4 3" xfId="34149" xr:uid="{00000000-0005-0000-0000-0000F0090000}"/>
    <cellStyle name="20% - Accent3 2 3 4 4 3 2" xfId="34150" xr:uid="{00000000-0005-0000-0000-0000F1090000}"/>
    <cellStyle name="20% - Accent3 2 3 4 4 4" xfId="34151" xr:uid="{00000000-0005-0000-0000-0000F2090000}"/>
    <cellStyle name="20% - Accent3 2 3 4 5" xfId="34152" xr:uid="{00000000-0005-0000-0000-0000F3090000}"/>
    <cellStyle name="20% - Accent3 2 3 4 5 2" xfId="34153" xr:uid="{00000000-0005-0000-0000-0000F4090000}"/>
    <cellStyle name="20% - Accent3 2 3 4 5 2 2" xfId="34154" xr:uid="{00000000-0005-0000-0000-0000F5090000}"/>
    <cellStyle name="20% - Accent3 2 3 4 5 3" xfId="34155" xr:uid="{00000000-0005-0000-0000-0000F6090000}"/>
    <cellStyle name="20% - Accent3 2 3 4 5 3 2" xfId="34156" xr:uid="{00000000-0005-0000-0000-0000F7090000}"/>
    <cellStyle name="20% - Accent3 2 3 4 5 4" xfId="34157" xr:uid="{00000000-0005-0000-0000-0000F8090000}"/>
    <cellStyle name="20% - Accent3 2 3 4 6" xfId="34158" xr:uid="{00000000-0005-0000-0000-0000F9090000}"/>
    <cellStyle name="20% - Accent3 2 3 4 6 2" xfId="34159" xr:uid="{00000000-0005-0000-0000-0000FA090000}"/>
    <cellStyle name="20% - Accent3 2 3 4 7" xfId="34160" xr:uid="{00000000-0005-0000-0000-0000FB090000}"/>
    <cellStyle name="20% - Accent3 2 3 4 7 2" xfId="34161" xr:uid="{00000000-0005-0000-0000-0000FC090000}"/>
    <cellStyle name="20% - Accent3 2 3 4 8" xfId="34162" xr:uid="{00000000-0005-0000-0000-0000FD090000}"/>
    <cellStyle name="20% - Accent3 2 3 5" xfId="1472" xr:uid="{00000000-0005-0000-0000-0000FE090000}"/>
    <cellStyle name="20% - Accent3 2 3 5 2" xfId="1473" xr:uid="{00000000-0005-0000-0000-0000FF090000}"/>
    <cellStyle name="20% - Accent3 2 3 5 2 2" xfId="1474" xr:uid="{00000000-0005-0000-0000-0000000A0000}"/>
    <cellStyle name="20% - Accent3 2 3 5 2 2 2" xfId="34163" xr:uid="{00000000-0005-0000-0000-0000010A0000}"/>
    <cellStyle name="20% - Accent3 2 3 5 2 3" xfId="1475" xr:uid="{00000000-0005-0000-0000-0000020A0000}"/>
    <cellStyle name="20% - Accent3 2 3 5 2 3 2" xfId="34164" xr:uid="{00000000-0005-0000-0000-0000030A0000}"/>
    <cellStyle name="20% - Accent3 2 3 5 2 4" xfId="34165" xr:uid="{00000000-0005-0000-0000-0000040A0000}"/>
    <cellStyle name="20% - Accent3 2 3 5 3" xfId="1476" xr:uid="{00000000-0005-0000-0000-0000050A0000}"/>
    <cellStyle name="20% - Accent3 2 3 5 3 2" xfId="34166" xr:uid="{00000000-0005-0000-0000-0000060A0000}"/>
    <cellStyle name="20% - Accent3 2 3 5 3 2 2" xfId="34167" xr:uid="{00000000-0005-0000-0000-0000070A0000}"/>
    <cellStyle name="20% - Accent3 2 3 5 3 3" xfId="34168" xr:uid="{00000000-0005-0000-0000-0000080A0000}"/>
    <cellStyle name="20% - Accent3 2 3 5 3 3 2" xfId="34169" xr:uid="{00000000-0005-0000-0000-0000090A0000}"/>
    <cellStyle name="20% - Accent3 2 3 5 3 4" xfId="34170" xr:uid="{00000000-0005-0000-0000-00000A0A0000}"/>
    <cellStyle name="20% - Accent3 2 3 5 4" xfId="1477" xr:uid="{00000000-0005-0000-0000-00000B0A0000}"/>
    <cellStyle name="20% - Accent3 2 3 5 4 2" xfId="34171" xr:uid="{00000000-0005-0000-0000-00000C0A0000}"/>
    <cellStyle name="20% - Accent3 2 3 5 4 2 2" xfId="34172" xr:uid="{00000000-0005-0000-0000-00000D0A0000}"/>
    <cellStyle name="20% - Accent3 2 3 5 4 3" xfId="34173" xr:uid="{00000000-0005-0000-0000-00000E0A0000}"/>
    <cellStyle name="20% - Accent3 2 3 5 4 3 2" xfId="34174" xr:uid="{00000000-0005-0000-0000-00000F0A0000}"/>
    <cellStyle name="20% - Accent3 2 3 5 4 4" xfId="34175" xr:uid="{00000000-0005-0000-0000-0000100A0000}"/>
    <cellStyle name="20% - Accent3 2 3 5 5" xfId="34176" xr:uid="{00000000-0005-0000-0000-0000110A0000}"/>
    <cellStyle name="20% - Accent3 2 3 5 5 2" xfId="34177" xr:uid="{00000000-0005-0000-0000-0000120A0000}"/>
    <cellStyle name="20% - Accent3 2 3 5 6" xfId="34178" xr:uid="{00000000-0005-0000-0000-0000130A0000}"/>
    <cellStyle name="20% - Accent3 2 3 5 6 2" xfId="34179" xr:uid="{00000000-0005-0000-0000-0000140A0000}"/>
    <cellStyle name="20% - Accent3 2 3 5 7" xfId="34180" xr:uid="{00000000-0005-0000-0000-0000150A0000}"/>
    <cellStyle name="20% - Accent3 2 3 6" xfId="1478" xr:uid="{00000000-0005-0000-0000-0000160A0000}"/>
    <cellStyle name="20% - Accent3 2 3 6 2" xfId="1479" xr:uid="{00000000-0005-0000-0000-0000170A0000}"/>
    <cellStyle name="20% - Accent3 2 3 6 2 2" xfId="34181" xr:uid="{00000000-0005-0000-0000-0000180A0000}"/>
    <cellStyle name="20% - Accent3 2 3 6 3" xfId="1480" xr:uid="{00000000-0005-0000-0000-0000190A0000}"/>
    <cellStyle name="20% - Accent3 2 3 6 3 2" xfId="34182" xr:uid="{00000000-0005-0000-0000-00001A0A0000}"/>
    <cellStyle name="20% - Accent3 2 3 6 4" xfId="34183" xr:uid="{00000000-0005-0000-0000-00001B0A0000}"/>
    <cellStyle name="20% - Accent3 2 3 7" xfId="1481" xr:uid="{00000000-0005-0000-0000-00001C0A0000}"/>
    <cellStyle name="20% - Accent3 2 3 7 2" xfId="34184" xr:uid="{00000000-0005-0000-0000-00001D0A0000}"/>
    <cellStyle name="20% - Accent3 2 3 7 2 2" xfId="34185" xr:uid="{00000000-0005-0000-0000-00001E0A0000}"/>
    <cellStyle name="20% - Accent3 2 3 7 3" xfId="34186" xr:uid="{00000000-0005-0000-0000-00001F0A0000}"/>
    <cellStyle name="20% - Accent3 2 3 7 3 2" xfId="34187" xr:uid="{00000000-0005-0000-0000-0000200A0000}"/>
    <cellStyle name="20% - Accent3 2 3 7 4" xfId="34188" xr:uid="{00000000-0005-0000-0000-0000210A0000}"/>
    <cellStyle name="20% - Accent3 2 3 8" xfId="1482" xr:uid="{00000000-0005-0000-0000-0000220A0000}"/>
    <cellStyle name="20% - Accent3 2 3 8 2" xfId="34189" xr:uid="{00000000-0005-0000-0000-0000230A0000}"/>
    <cellStyle name="20% - Accent3 2 3 8 2 2" xfId="34190" xr:uid="{00000000-0005-0000-0000-0000240A0000}"/>
    <cellStyle name="20% - Accent3 2 3 8 3" xfId="34191" xr:uid="{00000000-0005-0000-0000-0000250A0000}"/>
    <cellStyle name="20% - Accent3 2 3 8 3 2" xfId="34192" xr:uid="{00000000-0005-0000-0000-0000260A0000}"/>
    <cellStyle name="20% - Accent3 2 3 8 4" xfId="34193" xr:uid="{00000000-0005-0000-0000-0000270A0000}"/>
    <cellStyle name="20% - Accent3 2 3 9" xfId="1483" xr:uid="{00000000-0005-0000-0000-0000280A0000}"/>
    <cellStyle name="20% - Accent3 2 3 9 2" xfId="34194" xr:uid="{00000000-0005-0000-0000-0000290A0000}"/>
    <cellStyle name="20% - Accent3 2 4" xfId="1484" xr:uid="{00000000-0005-0000-0000-00002A0A0000}"/>
    <cellStyle name="20% - Accent3 2 4 2" xfId="1485" xr:uid="{00000000-0005-0000-0000-00002B0A0000}"/>
    <cellStyle name="20% - Accent3 2 4 2 2" xfId="1486" xr:uid="{00000000-0005-0000-0000-00002C0A0000}"/>
    <cellStyle name="20% - Accent3 2 4 2 2 2" xfId="34195" xr:uid="{00000000-0005-0000-0000-00002D0A0000}"/>
    <cellStyle name="20% - Accent3 2 4 2 2 2 2" xfId="34196" xr:uid="{00000000-0005-0000-0000-00002E0A0000}"/>
    <cellStyle name="20% - Accent3 2 4 2 2 3" xfId="34197" xr:uid="{00000000-0005-0000-0000-00002F0A0000}"/>
    <cellStyle name="20% - Accent3 2 4 2 2 3 2" xfId="34198" xr:uid="{00000000-0005-0000-0000-0000300A0000}"/>
    <cellStyle name="20% - Accent3 2 4 2 2 4" xfId="34199" xr:uid="{00000000-0005-0000-0000-0000310A0000}"/>
    <cellStyle name="20% - Accent3 2 4 2 3" xfId="1487" xr:uid="{00000000-0005-0000-0000-0000320A0000}"/>
    <cellStyle name="20% - Accent3 2 4 2 3 2" xfId="34200" xr:uid="{00000000-0005-0000-0000-0000330A0000}"/>
    <cellStyle name="20% - Accent3 2 4 2 3 2 2" xfId="34201" xr:uid="{00000000-0005-0000-0000-0000340A0000}"/>
    <cellStyle name="20% - Accent3 2 4 2 3 3" xfId="34202" xr:uid="{00000000-0005-0000-0000-0000350A0000}"/>
    <cellStyle name="20% - Accent3 2 4 2 3 3 2" xfId="34203" xr:uid="{00000000-0005-0000-0000-0000360A0000}"/>
    <cellStyle name="20% - Accent3 2 4 2 3 4" xfId="34204" xr:uid="{00000000-0005-0000-0000-0000370A0000}"/>
    <cellStyle name="20% - Accent3 2 4 2 4" xfId="34205" xr:uid="{00000000-0005-0000-0000-0000380A0000}"/>
    <cellStyle name="20% - Accent3 2 4 2 4 2" xfId="34206" xr:uid="{00000000-0005-0000-0000-0000390A0000}"/>
    <cellStyle name="20% - Accent3 2 4 2 4 2 2" xfId="34207" xr:uid="{00000000-0005-0000-0000-00003A0A0000}"/>
    <cellStyle name="20% - Accent3 2 4 2 4 3" xfId="34208" xr:uid="{00000000-0005-0000-0000-00003B0A0000}"/>
    <cellStyle name="20% - Accent3 2 4 2 4 3 2" xfId="34209" xr:uid="{00000000-0005-0000-0000-00003C0A0000}"/>
    <cellStyle name="20% - Accent3 2 4 2 4 4" xfId="34210" xr:uid="{00000000-0005-0000-0000-00003D0A0000}"/>
    <cellStyle name="20% - Accent3 2 4 2 5" xfId="34211" xr:uid="{00000000-0005-0000-0000-00003E0A0000}"/>
    <cellStyle name="20% - Accent3 2 4 2 5 2" xfId="34212" xr:uid="{00000000-0005-0000-0000-00003F0A0000}"/>
    <cellStyle name="20% - Accent3 2 4 2 6" xfId="34213" xr:uid="{00000000-0005-0000-0000-0000400A0000}"/>
    <cellStyle name="20% - Accent3 2 4 2 6 2" xfId="34214" xr:uid="{00000000-0005-0000-0000-0000410A0000}"/>
    <cellStyle name="20% - Accent3 2 4 2 7" xfId="34215" xr:uid="{00000000-0005-0000-0000-0000420A0000}"/>
    <cellStyle name="20% - Accent3 2 4 3" xfId="1488" xr:uid="{00000000-0005-0000-0000-0000430A0000}"/>
    <cellStyle name="20% - Accent3 2 4 3 2" xfId="34216" xr:uid="{00000000-0005-0000-0000-0000440A0000}"/>
    <cellStyle name="20% - Accent3 2 4 3 2 2" xfId="34217" xr:uid="{00000000-0005-0000-0000-0000450A0000}"/>
    <cellStyle name="20% - Accent3 2 4 3 2 2 2" xfId="34218" xr:uid="{00000000-0005-0000-0000-0000460A0000}"/>
    <cellStyle name="20% - Accent3 2 4 3 2 3" xfId="34219" xr:uid="{00000000-0005-0000-0000-0000470A0000}"/>
    <cellStyle name="20% - Accent3 2 4 3 2 3 2" xfId="34220" xr:uid="{00000000-0005-0000-0000-0000480A0000}"/>
    <cellStyle name="20% - Accent3 2 4 3 2 4" xfId="34221" xr:uid="{00000000-0005-0000-0000-0000490A0000}"/>
    <cellStyle name="20% - Accent3 2 4 3 3" xfId="34222" xr:uid="{00000000-0005-0000-0000-00004A0A0000}"/>
    <cellStyle name="20% - Accent3 2 4 3 3 2" xfId="34223" xr:uid="{00000000-0005-0000-0000-00004B0A0000}"/>
    <cellStyle name="20% - Accent3 2 4 3 3 2 2" xfId="34224" xr:uid="{00000000-0005-0000-0000-00004C0A0000}"/>
    <cellStyle name="20% - Accent3 2 4 3 3 3" xfId="34225" xr:uid="{00000000-0005-0000-0000-00004D0A0000}"/>
    <cellStyle name="20% - Accent3 2 4 3 3 3 2" xfId="34226" xr:uid="{00000000-0005-0000-0000-00004E0A0000}"/>
    <cellStyle name="20% - Accent3 2 4 3 3 4" xfId="34227" xr:uid="{00000000-0005-0000-0000-00004F0A0000}"/>
    <cellStyle name="20% - Accent3 2 4 3 4" xfId="34228" xr:uid="{00000000-0005-0000-0000-0000500A0000}"/>
    <cellStyle name="20% - Accent3 2 4 3 4 2" xfId="34229" xr:uid="{00000000-0005-0000-0000-0000510A0000}"/>
    <cellStyle name="20% - Accent3 2 4 3 4 2 2" xfId="34230" xr:uid="{00000000-0005-0000-0000-0000520A0000}"/>
    <cellStyle name="20% - Accent3 2 4 3 4 3" xfId="34231" xr:uid="{00000000-0005-0000-0000-0000530A0000}"/>
    <cellStyle name="20% - Accent3 2 4 3 4 3 2" xfId="34232" xr:uid="{00000000-0005-0000-0000-0000540A0000}"/>
    <cellStyle name="20% - Accent3 2 4 3 4 4" xfId="34233" xr:uid="{00000000-0005-0000-0000-0000550A0000}"/>
    <cellStyle name="20% - Accent3 2 4 3 5" xfId="34234" xr:uid="{00000000-0005-0000-0000-0000560A0000}"/>
    <cellStyle name="20% - Accent3 2 4 3 5 2" xfId="34235" xr:uid="{00000000-0005-0000-0000-0000570A0000}"/>
    <cellStyle name="20% - Accent3 2 4 3 6" xfId="34236" xr:uid="{00000000-0005-0000-0000-0000580A0000}"/>
    <cellStyle name="20% - Accent3 2 4 3 6 2" xfId="34237" xr:uid="{00000000-0005-0000-0000-0000590A0000}"/>
    <cellStyle name="20% - Accent3 2 4 3 7" xfId="34238" xr:uid="{00000000-0005-0000-0000-00005A0A0000}"/>
    <cellStyle name="20% - Accent3 2 4 4" xfId="1489" xr:uid="{00000000-0005-0000-0000-00005B0A0000}"/>
    <cellStyle name="20% - Accent3 2 4 4 2" xfId="34239" xr:uid="{00000000-0005-0000-0000-00005C0A0000}"/>
    <cellStyle name="20% - Accent3 2 4 4 2 2" xfId="34240" xr:uid="{00000000-0005-0000-0000-00005D0A0000}"/>
    <cellStyle name="20% - Accent3 2 4 4 3" xfId="34241" xr:uid="{00000000-0005-0000-0000-00005E0A0000}"/>
    <cellStyle name="20% - Accent3 2 4 4 3 2" xfId="34242" xr:uid="{00000000-0005-0000-0000-00005F0A0000}"/>
    <cellStyle name="20% - Accent3 2 4 4 4" xfId="34243" xr:uid="{00000000-0005-0000-0000-0000600A0000}"/>
    <cellStyle name="20% - Accent3 2 4 5" xfId="1490" xr:uid="{00000000-0005-0000-0000-0000610A0000}"/>
    <cellStyle name="20% - Accent3 2 4 5 2" xfId="34244" xr:uid="{00000000-0005-0000-0000-0000620A0000}"/>
    <cellStyle name="20% - Accent3 2 4 5 2 2" xfId="34245" xr:uid="{00000000-0005-0000-0000-0000630A0000}"/>
    <cellStyle name="20% - Accent3 2 4 5 3" xfId="34246" xr:uid="{00000000-0005-0000-0000-0000640A0000}"/>
    <cellStyle name="20% - Accent3 2 4 5 3 2" xfId="34247" xr:uid="{00000000-0005-0000-0000-0000650A0000}"/>
    <cellStyle name="20% - Accent3 2 4 5 4" xfId="34248" xr:uid="{00000000-0005-0000-0000-0000660A0000}"/>
    <cellStyle name="20% - Accent3 2 4 6" xfId="34249" xr:uid="{00000000-0005-0000-0000-0000670A0000}"/>
    <cellStyle name="20% - Accent3 2 4 6 2" xfId="34250" xr:uid="{00000000-0005-0000-0000-0000680A0000}"/>
    <cellStyle name="20% - Accent3 2 4 6 2 2" xfId="34251" xr:uid="{00000000-0005-0000-0000-0000690A0000}"/>
    <cellStyle name="20% - Accent3 2 4 6 3" xfId="34252" xr:uid="{00000000-0005-0000-0000-00006A0A0000}"/>
    <cellStyle name="20% - Accent3 2 4 6 3 2" xfId="34253" xr:uid="{00000000-0005-0000-0000-00006B0A0000}"/>
    <cellStyle name="20% - Accent3 2 4 6 4" xfId="34254" xr:uid="{00000000-0005-0000-0000-00006C0A0000}"/>
    <cellStyle name="20% - Accent3 2 4 7" xfId="34255" xr:uid="{00000000-0005-0000-0000-00006D0A0000}"/>
    <cellStyle name="20% - Accent3 2 4 7 2" xfId="34256" xr:uid="{00000000-0005-0000-0000-00006E0A0000}"/>
    <cellStyle name="20% - Accent3 2 4 8" xfId="34257" xr:uid="{00000000-0005-0000-0000-00006F0A0000}"/>
    <cellStyle name="20% - Accent3 2 4 8 2" xfId="34258" xr:uid="{00000000-0005-0000-0000-0000700A0000}"/>
    <cellStyle name="20% - Accent3 2 4 9" xfId="34259" xr:uid="{00000000-0005-0000-0000-0000710A0000}"/>
    <cellStyle name="20% - Accent3 2 5" xfId="34260" xr:uid="{00000000-0005-0000-0000-0000720A0000}"/>
    <cellStyle name="20% - Accent3 2 5 2" xfId="34261" xr:uid="{00000000-0005-0000-0000-0000730A0000}"/>
    <cellStyle name="20% - Accent3 2 5 2 2" xfId="34262" xr:uid="{00000000-0005-0000-0000-0000740A0000}"/>
    <cellStyle name="20% - Accent3 2 5 2 2 2" xfId="34263" xr:uid="{00000000-0005-0000-0000-0000750A0000}"/>
    <cellStyle name="20% - Accent3 2 5 2 3" xfId="34264" xr:uid="{00000000-0005-0000-0000-0000760A0000}"/>
    <cellStyle name="20% - Accent3 2 5 2 3 2" xfId="34265" xr:uid="{00000000-0005-0000-0000-0000770A0000}"/>
    <cellStyle name="20% - Accent3 2 5 2 4" xfId="34266" xr:uid="{00000000-0005-0000-0000-0000780A0000}"/>
    <cellStyle name="20% - Accent3 2 5 3" xfId="34267" xr:uid="{00000000-0005-0000-0000-0000790A0000}"/>
    <cellStyle name="20% - Accent3 2 5 3 2" xfId="34268" xr:uid="{00000000-0005-0000-0000-00007A0A0000}"/>
    <cellStyle name="20% - Accent3 2 5 3 2 2" xfId="34269" xr:uid="{00000000-0005-0000-0000-00007B0A0000}"/>
    <cellStyle name="20% - Accent3 2 5 3 3" xfId="34270" xr:uid="{00000000-0005-0000-0000-00007C0A0000}"/>
    <cellStyle name="20% - Accent3 2 5 3 3 2" xfId="34271" xr:uid="{00000000-0005-0000-0000-00007D0A0000}"/>
    <cellStyle name="20% - Accent3 2 5 3 4" xfId="34272" xr:uid="{00000000-0005-0000-0000-00007E0A0000}"/>
    <cellStyle name="20% - Accent3 2 5 4" xfId="34273" xr:uid="{00000000-0005-0000-0000-00007F0A0000}"/>
    <cellStyle name="20% - Accent3 2 5 4 2" xfId="34274" xr:uid="{00000000-0005-0000-0000-0000800A0000}"/>
    <cellStyle name="20% - Accent3 2 5 4 2 2" xfId="34275" xr:uid="{00000000-0005-0000-0000-0000810A0000}"/>
    <cellStyle name="20% - Accent3 2 5 4 3" xfId="34276" xr:uid="{00000000-0005-0000-0000-0000820A0000}"/>
    <cellStyle name="20% - Accent3 2 5 4 3 2" xfId="34277" xr:uid="{00000000-0005-0000-0000-0000830A0000}"/>
    <cellStyle name="20% - Accent3 2 5 4 4" xfId="34278" xr:uid="{00000000-0005-0000-0000-0000840A0000}"/>
    <cellStyle name="20% - Accent3 2 5 5" xfId="34279" xr:uid="{00000000-0005-0000-0000-0000850A0000}"/>
    <cellStyle name="20% - Accent3 2 5 5 2" xfId="34280" xr:uid="{00000000-0005-0000-0000-0000860A0000}"/>
    <cellStyle name="20% - Accent3 2 5 6" xfId="34281" xr:uid="{00000000-0005-0000-0000-0000870A0000}"/>
    <cellStyle name="20% - Accent3 2 5 6 2" xfId="34282" xr:uid="{00000000-0005-0000-0000-0000880A0000}"/>
    <cellStyle name="20% - Accent3 2 5 7" xfId="34283" xr:uid="{00000000-0005-0000-0000-0000890A0000}"/>
    <cellStyle name="20% - Accent3 2 6" xfId="34284" xr:uid="{00000000-0005-0000-0000-00008A0A0000}"/>
    <cellStyle name="20% - Accent3 2 6 2" xfId="34285" xr:uid="{00000000-0005-0000-0000-00008B0A0000}"/>
    <cellStyle name="20% - Accent3 2 6 2 2" xfId="34286" xr:uid="{00000000-0005-0000-0000-00008C0A0000}"/>
    <cellStyle name="20% - Accent3 2 6 3" xfId="34287" xr:uid="{00000000-0005-0000-0000-00008D0A0000}"/>
    <cellStyle name="20% - Accent3 2 6 3 2" xfId="34288" xr:uid="{00000000-0005-0000-0000-00008E0A0000}"/>
    <cellStyle name="20% - Accent3 2 6 4" xfId="34289" xr:uid="{00000000-0005-0000-0000-00008F0A0000}"/>
    <cellStyle name="20% - Accent3 2 7" xfId="34290" xr:uid="{00000000-0005-0000-0000-0000900A0000}"/>
    <cellStyle name="20% - Accent3 2 7 2" xfId="34291" xr:uid="{00000000-0005-0000-0000-0000910A0000}"/>
    <cellStyle name="20% - Accent3 2 7 2 2" xfId="34292" xr:uid="{00000000-0005-0000-0000-0000920A0000}"/>
    <cellStyle name="20% - Accent3 2 7 3" xfId="34293" xr:uid="{00000000-0005-0000-0000-0000930A0000}"/>
    <cellStyle name="20% - Accent3 2 7 3 2" xfId="34294" xr:uid="{00000000-0005-0000-0000-0000940A0000}"/>
    <cellStyle name="20% - Accent3 2 7 4" xfId="34295" xr:uid="{00000000-0005-0000-0000-0000950A0000}"/>
    <cellStyle name="20% - Accent3 2 8" xfId="34296" xr:uid="{00000000-0005-0000-0000-0000960A0000}"/>
    <cellStyle name="20% - Accent3 2 9" xfId="34297" xr:uid="{00000000-0005-0000-0000-0000970A0000}"/>
    <cellStyle name="20% - Accent3 2_PwrTax 51040" xfId="1491" xr:uid="{00000000-0005-0000-0000-0000980A0000}"/>
    <cellStyle name="20% - Accent3 20" xfId="1492" xr:uid="{00000000-0005-0000-0000-0000990A0000}"/>
    <cellStyle name="20% - Accent3 21" xfId="1493" xr:uid="{00000000-0005-0000-0000-00009A0A0000}"/>
    <cellStyle name="20% - Accent3 22" xfId="1494" xr:uid="{00000000-0005-0000-0000-00009B0A0000}"/>
    <cellStyle name="20% - Accent3 23" xfId="1495" xr:uid="{00000000-0005-0000-0000-00009C0A0000}"/>
    <cellStyle name="20% - Accent3 24" xfId="1496" xr:uid="{00000000-0005-0000-0000-00009D0A0000}"/>
    <cellStyle name="20% - Accent3 25" xfId="1497" xr:uid="{00000000-0005-0000-0000-00009E0A0000}"/>
    <cellStyle name="20% - Accent3 26" xfId="1498" xr:uid="{00000000-0005-0000-0000-00009F0A0000}"/>
    <cellStyle name="20% - Accent3 27" xfId="1499" xr:uid="{00000000-0005-0000-0000-0000A00A0000}"/>
    <cellStyle name="20% - Accent3 28" xfId="1500" xr:uid="{00000000-0005-0000-0000-0000A10A0000}"/>
    <cellStyle name="20% - Accent3 29" xfId="1501" xr:uid="{00000000-0005-0000-0000-0000A20A0000}"/>
    <cellStyle name="20% - Accent3 3" xfId="1502" xr:uid="{00000000-0005-0000-0000-0000A30A0000}"/>
    <cellStyle name="20% - Accent3 3 10" xfId="34298" xr:uid="{00000000-0005-0000-0000-0000A40A0000}"/>
    <cellStyle name="20% - Accent3 3 11" xfId="43429" xr:uid="{00000000-0005-0000-0000-0000A50A0000}"/>
    <cellStyle name="20% - Accent3 3 2" xfId="1503" xr:uid="{00000000-0005-0000-0000-0000A60A0000}"/>
    <cellStyle name="20% - Accent3 3 2 2" xfId="34299" xr:uid="{00000000-0005-0000-0000-0000A70A0000}"/>
    <cellStyle name="20% - Accent3 3 2 2 2" xfId="34300" xr:uid="{00000000-0005-0000-0000-0000A80A0000}"/>
    <cellStyle name="20% - Accent3 3 2 3" xfId="34301" xr:uid="{00000000-0005-0000-0000-0000A90A0000}"/>
    <cellStyle name="20% - Accent3 3 3" xfId="1504" xr:uid="{00000000-0005-0000-0000-0000AA0A0000}"/>
    <cellStyle name="20% - Accent3 3 3 10" xfId="34302" xr:uid="{00000000-0005-0000-0000-0000AB0A0000}"/>
    <cellStyle name="20% - Accent3 3 3 10 2" xfId="34303" xr:uid="{00000000-0005-0000-0000-0000AC0A0000}"/>
    <cellStyle name="20% - Accent3 3 3 11" xfId="34304" xr:uid="{00000000-0005-0000-0000-0000AD0A0000}"/>
    <cellStyle name="20% - Accent3 3 3 12" xfId="34305" xr:uid="{00000000-0005-0000-0000-0000AE0A0000}"/>
    <cellStyle name="20% - Accent3 3 3 2" xfId="1505" xr:uid="{00000000-0005-0000-0000-0000AF0A0000}"/>
    <cellStyle name="20% - Accent3 3 3 2 2" xfId="1506" xr:uid="{00000000-0005-0000-0000-0000B00A0000}"/>
    <cellStyle name="20% - Accent3 3 3 2 2 2" xfId="1507" xr:uid="{00000000-0005-0000-0000-0000B10A0000}"/>
    <cellStyle name="20% - Accent3 3 3 2 2 2 2" xfId="1508" xr:uid="{00000000-0005-0000-0000-0000B20A0000}"/>
    <cellStyle name="20% - Accent3 3 3 2 2 2 2 2" xfId="34306" xr:uid="{00000000-0005-0000-0000-0000B30A0000}"/>
    <cellStyle name="20% - Accent3 3 3 2 2 2 3" xfId="1509" xr:uid="{00000000-0005-0000-0000-0000B40A0000}"/>
    <cellStyle name="20% - Accent3 3 3 2 2 2 3 2" xfId="34307" xr:uid="{00000000-0005-0000-0000-0000B50A0000}"/>
    <cellStyle name="20% - Accent3 3 3 2 2 2 4" xfId="34308" xr:uid="{00000000-0005-0000-0000-0000B60A0000}"/>
    <cellStyle name="20% - Accent3 3 3 2 2 3" xfId="1510" xr:uid="{00000000-0005-0000-0000-0000B70A0000}"/>
    <cellStyle name="20% - Accent3 3 3 2 2 3 2" xfId="34309" xr:uid="{00000000-0005-0000-0000-0000B80A0000}"/>
    <cellStyle name="20% - Accent3 3 3 2 2 4" xfId="1511" xr:uid="{00000000-0005-0000-0000-0000B90A0000}"/>
    <cellStyle name="20% - Accent3 3 3 2 2 4 2" xfId="34310" xr:uid="{00000000-0005-0000-0000-0000BA0A0000}"/>
    <cellStyle name="20% - Accent3 3 3 2 2 5" xfId="34311" xr:uid="{00000000-0005-0000-0000-0000BB0A0000}"/>
    <cellStyle name="20% - Accent3 3 3 2 3" xfId="1512" xr:uid="{00000000-0005-0000-0000-0000BC0A0000}"/>
    <cellStyle name="20% - Accent3 3 3 2 3 2" xfId="1513" xr:uid="{00000000-0005-0000-0000-0000BD0A0000}"/>
    <cellStyle name="20% - Accent3 3 3 2 3 2 2" xfId="34312" xr:uid="{00000000-0005-0000-0000-0000BE0A0000}"/>
    <cellStyle name="20% - Accent3 3 3 2 3 3" xfId="1514" xr:uid="{00000000-0005-0000-0000-0000BF0A0000}"/>
    <cellStyle name="20% - Accent3 3 3 2 3 3 2" xfId="34313" xr:uid="{00000000-0005-0000-0000-0000C00A0000}"/>
    <cellStyle name="20% - Accent3 3 3 2 3 4" xfId="34314" xr:uid="{00000000-0005-0000-0000-0000C10A0000}"/>
    <cellStyle name="20% - Accent3 3 3 2 4" xfId="1515" xr:uid="{00000000-0005-0000-0000-0000C20A0000}"/>
    <cellStyle name="20% - Accent3 3 3 2 4 2" xfId="34315" xr:uid="{00000000-0005-0000-0000-0000C30A0000}"/>
    <cellStyle name="20% - Accent3 3 3 2 4 2 2" xfId="34316" xr:uid="{00000000-0005-0000-0000-0000C40A0000}"/>
    <cellStyle name="20% - Accent3 3 3 2 4 3" xfId="34317" xr:uid="{00000000-0005-0000-0000-0000C50A0000}"/>
    <cellStyle name="20% - Accent3 3 3 2 4 3 2" xfId="34318" xr:uid="{00000000-0005-0000-0000-0000C60A0000}"/>
    <cellStyle name="20% - Accent3 3 3 2 4 4" xfId="34319" xr:uid="{00000000-0005-0000-0000-0000C70A0000}"/>
    <cellStyle name="20% - Accent3 3 3 2 5" xfId="1516" xr:uid="{00000000-0005-0000-0000-0000C80A0000}"/>
    <cellStyle name="20% - Accent3 3 3 2 5 2" xfId="34320" xr:uid="{00000000-0005-0000-0000-0000C90A0000}"/>
    <cellStyle name="20% - Accent3 3 3 2 5 2 2" xfId="34321" xr:uid="{00000000-0005-0000-0000-0000CA0A0000}"/>
    <cellStyle name="20% - Accent3 3 3 2 5 3" xfId="34322" xr:uid="{00000000-0005-0000-0000-0000CB0A0000}"/>
    <cellStyle name="20% - Accent3 3 3 2 5 3 2" xfId="34323" xr:uid="{00000000-0005-0000-0000-0000CC0A0000}"/>
    <cellStyle name="20% - Accent3 3 3 2 5 4" xfId="34324" xr:uid="{00000000-0005-0000-0000-0000CD0A0000}"/>
    <cellStyle name="20% - Accent3 3 3 2 6" xfId="1517" xr:uid="{00000000-0005-0000-0000-0000CE0A0000}"/>
    <cellStyle name="20% - Accent3 3 3 2 6 2" xfId="34325" xr:uid="{00000000-0005-0000-0000-0000CF0A0000}"/>
    <cellStyle name="20% - Accent3 3 3 2 6 2 2" xfId="34326" xr:uid="{00000000-0005-0000-0000-0000D00A0000}"/>
    <cellStyle name="20% - Accent3 3 3 2 6 3" xfId="34327" xr:uid="{00000000-0005-0000-0000-0000D10A0000}"/>
    <cellStyle name="20% - Accent3 3 3 2 6 3 2" xfId="34328" xr:uid="{00000000-0005-0000-0000-0000D20A0000}"/>
    <cellStyle name="20% - Accent3 3 3 2 6 4" xfId="34329" xr:uid="{00000000-0005-0000-0000-0000D30A0000}"/>
    <cellStyle name="20% - Accent3 3 3 2 7" xfId="34330" xr:uid="{00000000-0005-0000-0000-0000D40A0000}"/>
    <cellStyle name="20% - Accent3 3 3 2 7 2" xfId="34331" xr:uid="{00000000-0005-0000-0000-0000D50A0000}"/>
    <cellStyle name="20% - Accent3 3 3 2 8" xfId="34332" xr:uid="{00000000-0005-0000-0000-0000D60A0000}"/>
    <cellStyle name="20% - Accent3 3 3 2 8 2" xfId="34333" xr:uid="{00000000-0005-0000-0000-0000D70A0000}"/>
    <cellStyle name="20% - Accent3 3 3 2 9" xfId="34334" xr:uid="{00000000-0005-0000-0000-0000D80A0000}"/>
    <cellStyle name="20% - Accent3 3 3 3" xfId="1518" xr:uid="{00000000-0005-0000-0000-0000D90A0000}"/>
    <cellStyle name="20% - Accent3 3 3 3 2" xfId="1519" xr:uid="{00000000-0005-0000-0000-0000DA0A0000}"/>
    <cellStyle name="20% - Accent3 3 3 3 2 2" xfId="1520" xr:uid="{00000000-0005-0000-0000-0000DB0A0000}"/>
    <cellStyle name="20% - Accent3 3 3 3 2 2 2" xfId="34335" xr:uid="{00000000-0005-0000-0000-0000DC0A0000}"/>
    <cellStyle name="20% - Accent3 3 3 3 2 3" xfId="1521" xr:uid="{00000000-0005-0000-0000-0000DD0A0000}"/>
    <cellStyle name="20% - Accent3 3 3 3 2 3 2" xfId="34336" xr:uid="{00000000-0005-0000-0000-0000DE0A0000}"/>
    <cellStyle name="20% - Accent3 3 3 3 2 4" xfId="34337" xr:uid="{00000000-0005-0000-0000-0000DF0A0000}"/>
    <cellStyle name="20% - Accent3 3 3 3 3" xfId="1522" xr:uid="{00000000-0005-0000-0000-0000E00A0000}"/>
    <cellStyle name="20% - Accent3 3 3 3 3 2" xfId="34338" xr:uid="{00000000-0005-0000-0000-0000E10A0000}"/>
    <cellStyle name="20% - Accent3 3 3 3 3 2 2" xfId="34339" xr:uid="{00000000-0005-0000-0000-0000E20A0000}"/>
    <cellStyle name="20% - Accent3 3 3 3 3 3" xfId="34340" xr:uid="{00000000-0005-0000-0000-0000E30A0000}"/>
    <cellStyle name="20% - Accent3 3 3 3 3 3 2" xfId="34341" xr:uid="{00000000-0005-0000-0000-0000E40A0000}"/>
    <cellStyle name="20% - Accent3 3 3 3 3 4" xfId="34342" xr:uid="{00000000-0005-0000-0000-0000E50A0000}"/>
    <cellStyle name="20% - Accent3 3 3 3 4" xfId="1523" xr:uid="{00000000-0005-0000-0000-0000E60A0000}"/>
    <cellStyle name="20% - Accent3 3 3 3 4 2" xfId="34343" xr:uid="{00000000-0005-0000-0000-0000E70A0000}"/>
    <cellStyle name="20% - Accent3 3 3 3 4 2 2" xfId="34344" xr:uid="{00000000-0005-0000-0000-0000E80A0000}"/>
    <cellStyle name="20% - Accent3 3 3 3 4 3" xfId="34345" xr:uid="{00000000-0005-0000-0000-0000E90A0000}"/>
    <cellStyle name="20% - Accent3 3 3 3 4 3 2" xfId="34346" xr:uid="{00000000-0005-0000-0000-0000EA0A0000}"/>
    <cellStyle name="20% - Accent3 3 3 3 4 4" xfId="34347" xr:uid="{00000000-0005-0000-0000-0000EB0A0000}"/>
    <cellStyle name="20% - Accent3 3 3 3 5" xfId="1524" xr:uid="{00000000-0005-0000-0000-0000EC0A0000}"/>
    <cellStyle name="20% - Accent3 3 3 3 5 2" xfId="34348" xr:uid="{00000000-0005-0000-0000-0000ED0A0000}"/>
    <cellStyle name="20% - Accent3 3 3 3 5 2 2" xfId="34349" xr:uid="{00000000-0005-0000-0000-0000EE0A0000}"/>
    <cellStyle name="20% - Accent3 3 3 3 5 3" xfId="34350" xr:uid="{00000000-0005-0000-0000-0000EF0A0000}"/>
    <cellStyle name="20% - Accent3 3 3 3 5 3 2" xfId="34351" xr:uid="{00000000-0005-0000-0000-0000F00A0000}"/>
    <cellStyle name="20% - Accent3 3 3 3 5 4" xfId="34352" xr:uid="{00000000-0005-0000-0000-0000F10A0000}"/>
    <cellStyle name="20% - Accent3 3 3 3 6" xfId="34353" xr:uid="{00000000-0005-0000-0000-0000F20A0000}"/>
    <cellStyle name="20% - Accent3 3 3 3 6 2" xfId="34354" xr:uid="{00000000-0005-0000-0000-0000F30A0000}"/>
    <cellStyle name="20% - Accent3 3 3 3 7" xfId="34355" xr:uid="{00000000-0005-0000-0000-0000F40A0000}"/>
    <cellStyle name="20% - Accent3 3 3 3 7 2" xfId="34356" xr:uid="{00000000-0005-0000-0000-0000F50A0000}"/>
    <cellStyle name="20% - Accent3 3 3 3 8" xfId="34357" xr:uid="{00000000-0005-0000-0000-0000F60A0000}"/>
    <cellStyle name="20% - Accent3 3 3 4" xfId="1525" xr:uid="{00000000-0005-0000-0000-0000F70A0000}"/>
    <cellStyle name="20% - Accent3 3 3 4 2" xfId="1526" xr:uid="{00000000-0005-0000-0000-0000F80A0000}"/>
    <cellStyle name="20% - Accent3 3 3 4 2 2" xfId="1527" xr:uid="{00000000-0005-0000-0000-0000F90A0000}"/>
    <cellStyle name="20% - Accent3 3 3 4 2 2 2" xfId="34358" xr:uid="{00000000-0005-0000-0000-0000FA0A0000}"/>
    <cellStyle name="20% - Accent3 3 3 4 2 3" xfId="1528" xr:uid="{00000000-0005-0000-0000-0000FB0A0000}"/>
    <cellStyle name="20% - Accent3 3 3 4 2 3 2" xfId="34359" xr:uid="{00000000-0005-0000-0000-0000FC0A0000}"/>
    <cellStyle name="20% - Accent3 3 3 4 2 4" xfId="34360" xr:uid="{00000000-0005-0000-0000-0000FD0A0000}"/>
    <cellStyle name="20% - Accent3 3 3 4 3" xfId="1529" xr:uid="{00000000-0005-0000-0000-0000FE0A0000}"/>
    <cellStyle name="20% - Accent3 3 3 4 3 2" xfId="34361" xr:uid="{00000000-0005-0000-0000-0000FF0A0000}"/>
    <cellStyle name="20% - Accent3 3 3 4 3 2 2" xfId="34362" xr:uid="{00000000-0005-0000-0000-0000000B0000}"/>
    <cellStyle name="20% - Accent3 3 3 4 3 3" xfId="34363" xr:uid="{00000000-0005-0000-0000-0000010B0000}"/>
    <cellStyle name="20% - Accent3 3 3 4 3 3 2" xfId="34364" xr:uid="{00000000-0005-0000-0000-0000020B0000}"/>
    <cellStyle name="20% - Accent3 3 3 4 3 4" xfId="34365" xr:uid="{00000000-0005-0000-0000-0000030B0000}"/>
    <cellStyle name="20% - Accent3 3 3 4 4" xfId="1530" xr:uid="{00000000-0005-0000-0000-0000040B0000}"/>
    <cellStyle name="20% - Accent3 3 3 4 4 2" xfId="34366" xr:uid="{00000000-0005-0000-0000-0000050B0000}"/>
    <cellStyle name="20% - Accent3 3 3 4 4 2 2" xfId="34367" xr:uid="{00000000-0005-0000-0000-0000060B0000}"/>
    <cellStyle name="20% - Accent3 3 3 4 4 3" xfId="34368" xr:uid="{00000000-0005-0000-0000-0000070B0000}"/>
    <cellStyle name="20% - Accent3 3 3 4 4 3 2" xfId="34369" xr:uid="{00000000-0005-0000-0000-0000080B0000}"/>
    <cellStyle name="20% - Accent3 3 3 4 4 4" xfId="34370" xr:uid="{00000000-0005-0000-0000-0000090B0000}"/>
    <cellStyle name="20% - Accent3 3 3 4 5" xfId="34371" xr:uid="{00000000-0005-0000-0000-00000A0B0000}"/>
    <cellStyle name="20% - Accent3 3 3 4 5 2" xfId="34372" xr:uid="{00000000-0005-0000-0000-00000B0B0000}"/>
    <cellStyle name="20% - Accent3 3 3 4 6" xfId="34373" xr:uid="{00000000-0005-0000-0000-00000C0B0000}"/>
    <cellStyle name="20% - Accent3 3 3 4 6 2" xfId="34374" xr:uid="{00000000-0005-0000-0000-00000D0B0000}"/>
    <cellStyle name="20% - Accent3 3 3 4 7" xfId="34375" xr:uid="{00000000-0005-0000-0000-00000E0B0000}"/>
    <cellStyle name="20% - Accent3 3 3 5" xfId="1531" xr:uid="{00000000-0005-0000-0000-00000F0B0000}"/>
    <cellStyle name="20% - Accent3 3 3 5 2" xfId="1532" xr:uid="{00000000-0005-0000-0000-0000100B0000}"/>
    <cellStyle name="20% - Accent3 3 3 5 2 2" xfId="34376" xr:uid="{00000000-0005-0000-0000-0000110B0000}"/>
    <cellStyle name="20% - Accent3 3 3 5 2 2 2" xfId="34377" xr:uid="{00000000-0005-0000-0000-0000120B0000}"/>
    <cellStyle name="20% - Accent3 3 3 5 2 3" xfId="34378" xr:uid="{00000000-0005-0000-0000-0000130B0000}"/>
    <cellStyle name="20% - Accent3 3 3 5 2 3 2" xfId="34379" xr:uid="{00000000-0005-0000-0000-0000140B0000}"/>
    <cellStyle name="20% - Accent3 3 3 5 2 4" xfId="34380" xr:uid="{00000000-0005-0000-0000-0000150B0000}"/>
    <cellStyle name="20% - Accent3 3 3 5 3" xfId="1533" xr:uid="{00000000-0005-0000-0000-0000160B0000}"/>
    <cellStyle name="20% - Accent3 3 3 5 3 2" xfId="34381" xr:uid="{00000000-0005-0000-0000-0000170B0000}"/>
    <cellStyle name="20% - Accent3 3 3 5 3 2 2" xfId="34382" xr:uid="{00000000-0005-0000-0000-0000180B0000}"/>
    <cellStyle name="20% - Accent3 3 3 5 3 3" xfId="34383" xr:uid="{00000000-0005-0000-0000-0000190B0000}"/>
    <cellStyle name="20% - Accent3 3 3 5 3 3 2" xfId="34384" xr:uid="{00000000-0005-0000-0000-00001A0B0000}"/>
    <cellStyle name="20% - Accent3 3 3 5 3 4" xfId="34385" xr:uid="{00000000-0005-0000-0000-00001B0B0000}"/>
    <cellStyle name="20% - Accent3 3 3 5 4" xfId="34386" xr:uid="{00000000-0005-0000-0000-00001C0B0000}"/>
    <cellStyle name="20% - Accent3 3 3 5 4 2" xfId="34387" xr:uid="{00000000-0005-0000-0000-00001D0B0000}"/>
    <cellStyle name="20% - Accent3 3 3 5 4 2 2" xfId="34388" xr:uid="{00000000-0005-0000-0000-00001E0B0000}"/>
    <cellStyle name="20% - Accent3 3 3 5 4 3" xfId="34389" xr:uid="{00000000-0005-0000-0000-00001F0B0000}"/>
    <cellStyle name="20% - Accent3 3 3 5 4 3 2" xfId="34390" xr:uid="{00000000-0005-0000-0000-0000200B0000}"/>
    <cellStyle name="20% - Accent3 3 3 5 4 4" xfId="34391" xr:uid="{00000000-0005-0000-0000-0000210B0000}"/>
    <cellStyle name="20% - Accent3 3 3 5 5" xfId="34392" xr:uid="{00000000-0005-0000-0000-0000220B0000}"/>
    <cellStyle name="20% - Accent3 3 3 5 5 2" xfId="34393" xr:uid="{00000000-0005-0000-0000-0000230B0000}"/>
    <cellStyle name="20% - Accent3 3 3 5 6" xfId="34394" xr:uid="{00000000-0005-0000-0000-0000240B0000}"/>
    <cellStyle name="20% - Accent3 3 3 5 6 2" xfId="34395" xr:uid="{00000000-0005-0000-0000-0000250B0000}"/>
    <cellStyle name="20% - Accent3 3 3 5 7" xfId="34396" xr:uid="{00000000-0005-0000-0000-0000260B0000}"/>
    <cellStyle name="20% - Accent3 3 3 6" xfId="1534" xr:uid="{00000000-0005-0000-0000-0000270B0000}"/>
    <cellStyle name="20% - Accent3 3 3 6 2" xfId="34397" xr:uid="{00000000-0005-0000-0000-0000280B0000}"/>
    <cellStyle name="20% - Accent3 3 3 6 2 2" xfId="34398" xr:uid="{00000000-0005-0000-0000-0000290B0000}"/>
    <cellStyle name="20% - Accent3 3 3 6 3" xfId="34399" xr:uid="{00000000-0005-0000-0000-00002A0B0000}"/>
    <cellStyle name="20% - Accent3 3 3 6 3 2" xfId="34400" xr:uid="{00000000-0005-0000-0000-00002B0B0000}"/>
    <cellStyle name="20% - Accent3 3 3 6 4" xfId="34401" xr:uid="{00000000-0005-0000-0000-00002C0B0000}"/>
    <cellStyle name="20% - Accent3 3 3 7" xfId="1535" xr:uid="{00000000-0005-0000-0000-00002D0B0000}"/>
    <cellStyle name="20% - Accent3 3 3 7 2" xfId="34402" xr:uid="{00000000-0005-0000-0000-00002E0B0000}"/>
    <cellStyle name="20% - Accent3 3 3 7 2 2" xfId="34403" xr:uid="{00000000-0005-0000-0000-00002F0B0000}"/>
    <cellStyle name="20% - Accent3 3 3 7 3" xfId="34404" xr:uid="{00000000-0005-0000-0000-0000300B0000}"/>
    <cellStyle name="20% - Accent3 3 3 7 3 2" xfId="34405" xr:uid="{00000000-0005-0000-0000-0000310B0000}"/>
    <cellStyle name="20% - Accent3 3 3 7 4" xfId="34406" xr:uid="{00000000-0005-0000-0000-0000320B0000}"/>
    <cellStyle name="20% - Accent3 3 3 8" xfId="1536" xr:uid="{00000000-0005-0000-0000-0000330B0000}"/>
    <cellStyle name="20% - Accent3 3 3 8 2" xfId="34407" xr:uid="{00000000-0005-0000-0000-0000340B0000}"/>
    <cellStyle name="20% - Accent3 3 3 8 2 2" xfId="34408" xr:uid="{00000000-0005-0000-0000-0000350B0000}"/>
    <cellStyle name="20% - Accent3 3 3 8 3" xfId="34409" xr:uid="{00000000-0005-0000-0000-0000360B0000}"/>
    <cellStyle name="20% - Accent3 3 3 8 3 2" xfId="34410" xr:uid="{00000000-0005-0000-0000-0000370B0000}"/>
    <cellStyle name="20% - Accent3 3 3 8 4" xfId="34411" xr:uid="{00000000-0005-0000-0000-0000380B0000}"/>
    <cellStyle name="20% - Accent3 3 3 9" xfId="34412" xr:uid="{00000000-0005-0000-0000-0000390B0000}"/>
    <cellStyle name="20% - Accent3 3 3 9 2" xfId="34413" xr:uid="{00000000-0005-0000-0000-00003A0B0000}"/>
    <cellStyle name="20% - Accent3 3 4" xfId="1537" xr:uid="{00000000-0005-0000-0000-00003B0B0000}"/>
    <cellStyle name="20% - Accent3 3 4 10" xfId="34414" xr:uid="{00000000-0005-0000-0000-00003C0B0000}"/>
    <cellStyle name="20% - Accent3 3 4 2" xfId="1538" xr:uid="{00000000-0005-0000-0000-00003D0B0000}"/>
    <cellStyle name="20% - Accent3 3 4 2 2" xfId="1539" xr:uid="{00000000-0005-0000-0000-00003E0B0000}"/>
    <cellStyle name="20% - Accent3 3 4 2 2 2" xfId="1540" xr:uid="{00000000-0005-0000-0000-00003F0B0000}"/>
    <cellStyle name="20% - Accent3 3 4 2 2 2 2" xfId="34415" xr:uid="{00000000-0005-0000-0000-0000400B0000}"/>
    <cellStyle name="20% - Accent3 3 4 2 2 3" xfId="1541" xr:uid="{00000000-0005-0000-0000-0000410B0000}"/>
    <cellStyle name="20% - Accent3 3 4 2 2 3 2" xfId="34416" xr:uid="{00000000-0005-0000-0000-0000420B0000}"/>
    <cellStyle name="20% - Accent3 3 4 2 2 4" xfId="34417" xr:uid="{00000000-0005-0000-0000-0000430B0000}"/>
    <cellStyle name="20% - Accent3 3 4 2 3" xfId="1542" xr:uid="{00000000-0005-0000-0000-0000440B0000}"/>
    <cellStyle name="20% - Accent3 3 4 2 3 2" xfId="34418" xr:uid="{00000000-0005-0000-0000-0000450B0000}"/>
    <cellStyle name="20% - Accent3 3 4 2 3 2 2" xfId="34419" xr:uid="{00000000-0005-0000-0000-0000460B0000}"/>
    <cellStyle name="20% - Accent3 3 4 2 3 3" xfId="34420" xr:uid="{00000000-0005-0000-0000-0000470B0000}"/>
    <cellStyle name="20% - Accent3 3 4 2 3 3 2" xfId="34421" xr:uid="{00000000-0005-0000-0000-0000480B0000}"/>
    <cellStyle name="20% - Accent3 3 4 2 3 4" xfId="34422" xr:uid="{00000000-0005-0000-0000-0000490B0000}"/>
    <cellStyle name="20% - Accent3 3 4 2 4" xfId="1543" xr:uid="{00000000-0005-0000-0000-00004A0B0000}"/>
    <cellStyle name="20% - Accent3 3 4 2 4 2" xfId="34423" xr:uid="{00000000-0005-0000-0000-00004B0B0000}"/>
    <cellStyle name="20% - Accent3 3 4 2 4 2 2" xfId="34424" xr:uid="{00000000-0005-0000-0000-00004C0B0000}"/>
    <cellStyle name="20% - Accent3 3 4 2 4 3" xfId="34425" xr:uid="{00000000-0005-0000-0000-00004D0B0000}"/>
    <cellStyle name="20% - Accent3 3 4 2 4 3 2" xfId="34426" xr:uid="{00000000-0005-0000-0000-00004E0B0000}"/>
    <cellStyle name="20% - Accent3 3 4 2 4 4" xfId="34427" xr:uid="{00000000-0005-0000-0000-00004F0B0000}"/>
    <cellStyle name="20% - Accent3 3 4 2 5" xfId="34428" xr:uid="{00000000-0005-0000-0000-0000500B0000}"/>
    <cellStyle name="20% - Accent3 3 4 2 5 2" xfId="34429" xr:uid="{00000000-0005-0000-0000-0000510B0000}"/>
    <cellStyle name="20% - Accent3 3 4 2 5 2 2" xfId="34430" xr:uid="{00000000-0005-0000-0000-0000520B0000}"/>
    <cellStyle name="20% - Accent3 3 4 2 5 3" xfId="34431" xr:uid="{00000000-0005-0000-0000-0000530B0000}"/>
    <cellStyle name="20% - Accent3 3 4 2 5 3 2" xfId="34432" xr:uid="{00000000-0005-0000-0000-0000540B0000}"/>
    <cellStyle name="20% - Accent3 3 4 2 5 4" xfId="34433" xr:uid="{00000000-0005-0000-0000-0000550B0000}"/>
    <cellStyle name="20% - Accent3 3 4 2 6" xfId="34434" xr:uid="{00000000-0005-0000-0000-0000560B0000}"/>
    <cellStyle name="20% - Accent3 3 4 2 6 2" xfId="34435" xr:uid="{00000000-0005-0000-0000-0000570B0000}"/>
    <cellStyle name="20% - Accent3 3 4 2 7" xfId="34436" xr:uid="{00000000-0005-0000-0000-0000580B0000}"/>
    <cellStyle name="20% - Accent3 3 4 2 7 2" xfId="34437" xr:uid="{00000000-0005-0000-0000-0000590B0000}"/>
    <cellStyle name="20% - Accent3 3 4 2 8" xfId="34438" xr:uid="{00000000-0005-0000-0000-00005A0B0000}"/>
    <cellStyle name="20% - Accent3 3 4 3" xfId="1544" xr:uid="{00000000-0005-0000-0000-00005B0B0000}"/>
    <cellStyle name="20% - Accent3 3 4 3 2" xfId="1545" xr:uid="{00000000-0005-0000-0000-00005C0B0000}"/>
    <cellStyle name="20% - Accent3 3 4 3 2 2" xfId="34439" xr:uid="{00000000-0005-0000-0000-00005D0B0000}"/>
    <cellStyle name="20% - Accent3 3 4 3 2 2 2" xfId="34440" xr:uid="{00000000-0005-0000-0000-00005E0B0000}"/>
    <cellStyle name="20% - Accent3 3 4 3 2 3" xfId="34441" xr:uid="{00000000-0005-0000-0000-00005F0B0000}"/>
    <cellStyle name="20% - Accent3 3 4 3 2 3 2" xfId="34442" xr:uid="{00000000-0005-0000-0000-0000600B0000}"/>
    <cellStyle name="20% - Accent3 3 4 3 2 4" xfId="34443" xr:uid="{00000000-0005-0000-0000-0000610B0000}"/>
    <cellStyle name="20% - Accent3 3 4 3 3" xfId="1546" xr:uid="{00000000-0005-0000-0000-0000620B0000}"/>
    <cellStyle name="20% - Accent3 3 4 3 3 2" xfId="34444" xr:uid="{00000000-0005-0000-0000-0000630B0000}"/>
    <cellStyle name="20% - Accent3 3 4 3 3 2 2" xfId="34445" xr:uid="{00000000-0005-0000-0000-0000640B0000}"/>
    <cellStyle name="20% - Accent3 3 4 3 3 3" xfId="34446" xr:uid="{00000000-0005-0000-0000-0000650B0000}"/>
    <cellStyle name="20% - Accent3 3 4 3 3 3 2" xfId="34447" xr:uid="{00000000-0005-0000-0000-0000660B0000}"/>
    <cellStyle name="20% - Accent3 3 4 3 3 4" xfId="34448" xr:uid="{00000000-0005-0000-0000-0000670B0000}"/>
    <cellStyle name="20% - Accent3 3 4 3 4" xfId="34449" xr:uid="{00000000-0005-0000-0000-0000680B0000}"/>
    <cellStyle name="20% - Accent3 3 4 3 4 2" xfId="34450" xr:uid="{00000000-0005-0000-0000-0000690B0000}"/>
    <cellStyle name="20% - Accent3 3 4 3 4 2 2" xfId="34451" xr:uid="{00000000-0005-0000-0000-00006A0B0000}"/>
    <cellStyle name="20% - Accent3 3 4 3 4 3" xfId="34452" xr:uid="{00000000-0005-0000-0000-00006B0B0000}"/>
    <cellStyle name="20% - Accent3 3 4 3 4 3 2" xfId="34453" xr:uid="{00000000-0005-0000-0000-00006C0B0000}"/>
    <cellStyle name="20% - Accent3 3 4 3 4 4" xfId="34454" xr:uid="{00000000-0005-0000-0000-00006D0B0000}"/>
    <cellStyle name="20% - Accent3 3 4 3 5" xfId="34455" xr:uid="{00000000-0005-0000-0000-00006E0B0000}"/>
    <cellStyle name="20% - Accent3 3 4 3 5 2" xfId="34456" xr:uid="{00000000-0005-0000-0000-00006F0B0000}"/>
    <cellStyle name="20% - Accent3 3 4 3 6" xfId="34457" xr:uid="{00000000-0005-0000-0000-0000700B0000}"/>
    <cellStyle name="20% - Accent3 3 4 3 6 2" xfId="34458" xr:uid="{00000000-0005-0000-0000-0000710B0000}"/>
    <cellStyle name="20% - Accent3 3 4 3 7" xfId="34459" xr:uid="{00000000-0005-0000-0000-0000720B0000}"/>
    <cellStyle name="20% - Accent3 3 4 4" xfId="1547" xr:uid="{00000000-0005-0000-0000-0000730B0000}"/>
    <cellStyle name="20% - Accent3 3 4 4 2" xfId="34460" xr:uid="{00000000-0005-0000-0000-0000740B0000}"/>
    <cellStyle name="20% - Accent3 3 4 4 2 2" xfId="34461" xr:uid="{00000000-0005-0000-0000-0000750B0000}"/>
    <cellStyle name="20% - Accent3 3 4 4 3" xfId="34462" xr:uid="{00000000-0005-0000-0000-0000760B0000}"/>
    <cellStyle name="20% - Accent3 3 4 4 3 2" xfId="34463" xr:uid="{00000000-0005-0000-0000-0000770B0000}"/>
    <cellStyle name="20% - Accent3 3 4 4 4" xfId="34464" xr:uid="{00000000-0005-0000-0000-0000780B0000}"/>
    <cellStyle name="20% - Accent3 3 4 5" xfId="1548" xr:uid="{00000000-0005-0000-0000-0000790B0000}"/>
    <cellStyle name="20% - Accent3 3 4 5 2" xfId="34465" xr:uid="{00000000-0005-0000-0000-00007A0B0000}"/>
    <cellStyle name="20% - Accent3 3 4 5 2 2" xfId="34466" xr:uid="{00000000-0005-0000-0000-00007B0B0000}"/>
    <cellStyle name="20% - Accent3 3 4 5 3" xfId="34467" xr:uid="{00000000-0005-0000-0000-00007C0B0000}"/>
    <cellStyle name="20% - Accent3 3 4 5 3 2" xfId="34468" xr:uid="{00000000-0005-0000-0000-00007D0B0000}"/>
    <cellStyle name="20% - Accent3 3 4 5 4" xfId="34469" xr:uid="{00000000-0005-0000-0000-00007E0B0000}"/>
    <cellStyle name="20% - Accent3 3 4 6" xfId="1549" xr:uid="{00000000-0005-0000-0000-00007F0B0000}"/>
    <cellStyle name="20% - Accent3 3 4 6 2" xfId="34470" xr:uid="{00000000-0005-0000-0000-0000800B0000}"/>
    <cellStyle name="20% - Accent3 3 4 6 2 2" xfId="34471" xr:uid="{00000000-0005-0000-0000-0000810B0000}"/>
    <cellStyle name="20% - Accent3 3 4 6 3" xfId="34472" xr:uid="{00000000-0005-0000-0000-0000820B0000}"/>
    <cellStyle name="20% - Accent3 3 4 6 3 2" xfId="34473" xr:uid="{00000000-0005-0000-0000-0000830B0000}"/>
    <cellStyle name="20% - Accent3 3 4 6 4" xfId="34474" xr:uid="{00000000-0005-0000-0000-0000840B0000}"/>
    <cellStyle name="20% - Accent3 3 4 7" xfId="34475" xr:uid="{00000000-0005-0000-0000-0000850B0000}"/>
    <cellStyle name="20% - Accent3 3 4 7 2" xfId="34476" xr:uid="{00000000-0005-0000-0000-0000860B0000}"/>
    <cellStyle name="20% - Accent3 3 4 8" xfId="34477" xr:uid="{00000000-0005-0000-0000-0000870B0000}"/>
    <cellStyle name="20% - Accent3 3 4 8 2" xfId="34478" xr:uid="{00000000-0005-0000-0000-0000880B0000}"/>
    <cellStyle name="20% - Accent3 3 4 9" xfId="34479" xr:uid="{00000000-0005-0000-0000-0000890B0000}"/>
    <cellStyle name="20% - Accent3 3 5" xfId="1550" xr:uid="{00000000-0005-0000-0000-00008A0B0000}"/>
    <cellStyle name="20% - Accent3 3 5 2" xfId="1551" xr:uid="{00000000-0005-0000-0000-00008B0B0000}"/>
    <cellStyle name="20% - Accent3 3 5 2 2" xfId="1552" xr:uid="{00000000-0005-0000-0000-00008C0B0000}"/>
    <cellStyle name="20% - Accent3 3 5 2 2 2" xfId="34480" xr:uid="{00000000-0005-0000-0000-00008D0B0000}"/>
    <cellStyle name="20% - Accent3 3 5 2 3" xfId="1553" xr:uid="{00000000-0005-0000-0000-00008E0B0000}"/>
    <cellStyle name="20% - Accent3 3 5 2 3 2" xfId="34481" xr:uid="{00000000-0005-0000-0000-00008F0B0000}"/>
    <cellStyle name="20% - Accent3 3 5 2 4" xfId="34482" xr:uid="{00000000-0005-0000-0000-0000900B0000}"/>
    <cellStyle name="20% - Accent3 3 5 3" xfId="1554" xr:uid="{00000000-0005-0000-0000-0000910B0000}"/>
    <cellStyle name="20% - Accent3 3 5 3 2" xfId="34483" xr:uid="{00000000-0005-0000-0000-0000920B0000}"/>
    <cellStyle name="20% - Accent3 3 5 3 2 2" xfId="34484" xr:uid="{00000000-0005-0000-0000-0000930B0000}"/>
    <cellStyle name="20% - Accent3 3 5 3 3" xfId="34485" xr:uid="{00000000-0005-0000-0000-0000940B0000}"/>
    <cellStyle name="20% - Accent3 3 5 3 3 2" xfId="34486" xr:uid="{00000000-0005-0000-0000-0000950B0000}"/>
    <cellStyle name="20% - Accent3 3 5 3 4" xfId="34487" xr:uid="{00000000-0005-0000-0000-0000960B0000}"/>
    <cellStyle name="20% - Accent3 3 5 4" xfId="1555" xr:uid="{00000000-0005-0000-0000-0000970B0000}"/>
    <cellStyle name="20% - Accent3 3 5 4 2" xfId="34488" xr:uid="{00000000-0005-0000-0000-0000980B0000}"/>
    <cellStyle name="20% - Accent3 3 5 4 2 2" xfId="34489" xr:uid="{00000000-0005-0000-0000-0000990B0000}"/>
    <cellStyle name="20% - Accent3 3 5 4 3" xfId="34490" xr:uid="{00000000-0005-0000-0000-00009A0B0000}"/>
    <cellStyle name="20% - Accent3 3 5 4 3 2" xfId="34491" xr:uid="{00000000-0005-0000-0000-00009B0B0000}"/>
    <cellStyle name="20% - Accent3 3 5 4 4" xfId="34492" xr:uid="{00000000-0005-0000-0000-00009C0B0000}"/>
    <cellStyle name="20% - Accent3 3 5 5" xfId="34493" xr:uid="{00000000-0005-0000-0000-00009D0B0000}"/>
    <cellStyle name="20% - Accent3 3 5 5 2" xfId="34494" xr:uid="{00000000-0005-0000-0000-00009E0B0000}"/>
    <cellStyle name="20% - Accent3 3 5 5 2 2" xfId="34495" xr:uid="{00000000-0005-0000-0000-00009F0B0000}"/>
    <cellStyle name="20% - Accent3 3 5 5 3" xfId="34496" xr:uid="{00000000-0005-0000-0000-0000A00B0000}"/>
    <cellStyle name="20% - Accent3 3 5 5 3 2" xfId="34497" xr:uid="{00000000-0005-0000-0000-0000A10B0000}"/>
    <cellStyle name="20% - Accent3 3 5 5 4" xfId="34498" xr:uid="{00000000-0005-0000-0000-0000A20B0000}"/>
    <cellStyle name="20% - Accent3 3 5 6" xfId="34499" xr:uid="{00000000-0005-0000-0000-0000A30B0000}"/>
    <cellStyle name="20% - Accent3 3 5 6 2" xfId="34500" xr:uid="{00000000-0005-0000-0000-0000A40B0000}"/>
    <cellStyle name="20% - Accent3 3 5 7" xfId="34501" xr:uid="{00000000-0005-0000-0000-0000A50B0000}"/>
    <cellStyle name="20% - Accent3 3 5 7 2" xfId="34502" xr:uid="{00000000-0005-0000-0000-0000A60B0000}"/>
    <cellStyle name="20% - Accent3 3 5 8" xfId="34503" xr:uid="{00000000-0005-0000-0000-0000A70B0000}"/>
    <cellStyle name="20% - Accent3 3 6" xfId="1556" xr:uid="{00000000-0005-0000-0000-0000A80B0000}"/>
    <cellStyle name="20% - Accent3 3 6 2" xfId="1557" xr:uid="{00000000-0005-0000-0000-0000A90B0000}"/>
    <cellStyle name="20% - Accent3 3 6 2 2" xfId="1558" xr:uid="{00000000-0005-0000-0000-0000AA0B0000}"/>
    <cellStyle name="20% - Accent3 3 6 2 3" xfId="1559" xr:uid="{00000000-0005-0000-0000-0000AB0B0000}"/>
    <cellStyle name="20% - Accent3 3 6 3" xfId="1560" xr:uid="{00000000-0005-0000-0000-0000AC0B0000}"/>
    <cellStyle name="20% - Accent3 3 6 3 2" xfId="34504" xr:uid="{00000000-0005-0000-0000-0000AD0B0000}"/>
    <cellStyle name="20% - Accent3 3 6 4" xfId="1561" xr:uid="{00000000-0005-0000-0000-0000AE0B0000}"/>
    <cellStyle name="20% - Accent3 3 6 5" xfId="34505" xr:uid="{00000000-0005-0000-0000-0000AF0B0000}"/>
    <cellStyle name="20% - Accent3 3 7" xfId="1562" xr:uid="{00000000-0005-0000-0000-0000B00B0000}"/>
    <cellStyle name="20% - Accent3 3 7 2" xfId="1563" xr:uid="{00000000-0005-0000-0000-0000B10B0000}"/>
    <cellStyle name="20% - Accent3 3 7 2 2" xfId="1564" xr:uid="{00000000-0005-0000-0000-0000B20B0000}"/>
    <cellStyle name="20% - Accent3 3 7 2 3" xfId="1565" xr:uid="{00000000-0005-0000-0000-0000B30B0000}"/>
    <cellStyle name="20% - Accent3 3 7 3" xfId="1566" xr:uid="{00000000-0005-0000-0000-0000B40B0000}"/>
    <cellStyle name="20% - Accent3 3 7 3 2" xfId="34506" xr:uid="{00000000-0005-0000-0000-0000B50B0000}"/>
    <cellStyle name="20% - Accent3 3 7 4" xfId="1567" xr:uid="{00000000-0005-0000-0000-0000B60B0000}"/>
    <cellStyle name="20% - Accent3 3 8" xfId="1568" xr:uid="{00000000-0005-0000-0000-0000B70B0000}"/>
    <cellStyle name="20% - Accent3 3 8 2" xfId="34507" xr:uid="{00000000-0005-0000-0000-0000B80B0000}"/>
    <cellStyle name="20% - Accent3 3 8 2 2" xfId="34508" xr:uid="{00000000-0005-0000-0000-0000B90B0000}"/>
    <cellStyle name="20% - Accent3 3 8 3" xfId="34509" xr:uid="{00000000-0005-0000-0000-0000BA0B0000}"/>
    <cellStyle name="20% - Accent3 3 8 3 2" xfId="34510" xr:uid="{00000000-0005-0000-0000-0000BB0B0000}"/>
    <cellStyle name="20% - Accent3 3 8 4" xfId="34511" xr:uid="{00000000-0005-0000-0000-0000BC0B0000}"/>
    <cellStyle name="20% - Accent3 3 9" xfId="34512" xr:uid="{00000000-0005-0000-0000-0000BD0B0000}"/>
    <cellStyle name="20% - Accent3 3_PwrTax 51040" xfId="1569" xr:uid="{00000000-0005-0000-0000-0000BE0B0000}"/>
    <cellStyle name="20% - Accent3 30" xfId="1570" xr:uid="{00000000-0005-0000-0000-0000BF0B0000}"/>
    <cellStyle name="20% - Accent3 31" xfId="1571" xr:uid="{00000000-0005-0000-0000-0000C00B0000}"/>
    <cellStyle name="20% - Accent3 32" xfId="1572" xr:uid="{00000000-0005-0000-0000-0000C10B0000}"/>
    <cellStyle name="20% - Accent3 33" xfId="1573" xr:uid="{00000000-0005-0000-0000-0000C20B0000}"/>
    <cellStyle name="20% - Accent3 34" xfId="1574" xr:uid="{00000000-0005-0000-0000-0000C30B0000}"/>
    <cellStyle name="20% - Accent3 35" xfId="1575" xr:uid="{00000000-0005-0000-0000-0000C40B0000}"/>
    <cellStyle name="20% - Accent3 36" xfId="1576" xr:uid="{00000000-0005-0000-0000-0000C50B0000}"/>
    <cellStyle name="20% - Accent3 37" xfId="1577" xr:uid="{00000000-0005-0000-0000-0000C60B0000}"/>
    <cellStyle name="20% - Accent3 37 2" xfId="1578" xr:uid="{00000000-0005-0000-0000-0000C70B0000}"/>
    <cellStyle name="20% - Accent3 37 2 2" xfId="1579" xr:uid="{00000000-0005-0000-0000-0000C80B0000}"/>
    <cellStyle name="20% - Accent3 37 2 3" xfId="34513" xr:uid="{00000000-0005-0000-0000-0000C90B0000}"/>
    <cellStyle name="20% - Accent3 37 3" xfId="1580" xr:uid="{00000000-0005-0000-0000-0000CA0B0000}"/>
    <cellStyle name="20% - Accent3 37 3 2" xfId="1581" xr:uid="{00000000-0005-0000-0000-0000CB0B0000}"/>
    <cellStyle name="20% - Accent3 37 3 3" xfId="34514" xr:uid="{00000000-0005-0000-0000-0000CC0B0000}"/>
    <cellStyle name="20% - Accent3 37 4" xfId="1582" xr:uid="{00000000-0005-0000-0000-0000CD0B0000}"/>
    <cellStyle name="20% - Accent3 37 5" xfId="34515" xr:uid="{00000000-0005-0000-0000-0000CE0B0000}"/>
    <cellStyle name="20% - Accent3 37_PwrTax 51040" xfId="1583" xr:uid="{00000000-0005-0000-0000-0000CF0B0000}"/>
    <cellStyle name="20% - Accent3 38" xfId="1584" xr:uid="{00000000-0005-0000-0000-0000D00B0000}"/>
    <cellStyle name="20% - Accent3 38 2" xfId="34516" xr:uid="{00000000-0005-0000-0000-0000D10B0000}"/>
    <cellStyle name="20% - Accent3 38 2 2" xfId="34517" xr:uid="{00000000-0005-0000-0000-0000D20B0000}"/>
    <cellStyle name="20% - Accent3 38 2 2 2" xfId="34518" xr:uid="{00000000-0005-0000-0000-0000D30B0000}"/>
    <cellStyle name="20% - Accent3 38 2 3" xfId="34519" xr:uid="{00000000-0005-0000-0000-0000D40B0000}"/>
    <cellStyle name="20% - Accent3 38 2 3 2" xfId="34520" xr:uid="{00000000-0005-0000-0000-0000D50B0000}"/>
    <cellStyle name="20% - Accent3 38 2 4" xfId="34521" xr:uid="{00000000-0005-0000-0000-0000D60B0000}"/>
    <cellStyle name="20% - Accent3 38 3" xfId="34522" xr:uid="{00000000-0005-0000-0000-0000D70B0000}"/>
    <cellStyle name="20% - Accent3 38 3 2" xfId="34523" xr:uid="{00000000-0005-0000-0000-0000D80B0000}"/>
    <cellStyle name="20% - Accent3 38 3 2 2" xfId="34524" xr:uid="{00000000-0005-0000-0000-0000D90B0000}"/>
    <cellStyle name="20% - Accent3 38 3 3" xfId="34525" xr:uid="{00000000-0005-0000-0000-0000DA0B0000}"/>
    <cellStyle name="20% - Accent3 38 3 3 2" xfId="34526" xr:uid="{00000000-0005-0000-0000-0000DB0B0000}"/>
    <cellStyle name="20% - Accent3 38 3 4" xfId="34527" xr:uid="{00000000-0005-0000-0000-0000DC0B0000}"/>
    <cellStyle name="20% - Accent3 38 4" xfId="34528" xr:uid="{00000000-0005-0000-0000-0000DD0B0000}"/>
    <cellStyle name="20% - Accent3 38 4 2" xfId="34529" xr:uid="{00000000-0005-0000-0000-0000DE0B0000}"/>
    <cellStyle name="20% - Accent3 38 4 2 2" xfId="34530" xr:uid="{00000000-0005-0000-0000-0000DF0B0000}"/>
    <cellStyle name="20% - Accent3 38 4 3" xfId="34531" xr:uid="{00000000-0005-0000-0000-0000E00B0000}"/>
    <cellStyle name="20% - Accent3 38 4 3 2" xfId="34532" xr:uid="{00000000-0005-0000-0000-0000E10B0000}"/>
    <cellStyle name="20% - Accent3 38 4 4" xfId="34533" xr:uid="{00000000-0005-0000-0000-0000E20B0000}"/>
    <cellStyle name="20% - Accent3 38 5" xfId="34534" xr:uid="{00000000-0005-0000-0000-0000E30B0000}"/>
    <cellStyle name="20% - Accent3 38 5 2" xfId="34535" xr:uid="{00000000-0005-0000-0000-0000E40B0000}"/>
    <cellStyle name="20% - Accent3 38 6" xfId="34536" xr:uid="{00000000-0005-0000-0000-0000E50B0000}"/>
    <cellStyle name="20% - Accent3 38 6 2" xfId="34537" xr:uid="{00000000-0005-0000-0000-0000E60B0000}"/>
    <cellStyle name="20% - Accent3 38 7" xfId="34538" xr:uid="{00000000-0005-0000-0000-0000E70B0000}"/>
    <cellStyle name="20% - Accent3 39" xfId="34539" xr:uid="{00000000-0005-0000-0000-0000E80B0000}"/>
    <cellStyle name="20% - Accent3 39 2" xfId="34540" xr:uid="{00000000-0005-0000-0000-0000E90B0000}"/>
    <cellStyle name="20% - Accent3 4" xfId="1585" xr:uid="{00000000-0005-0000-0000-0000EA0B0000}"/>
    <cellStyle name="20% - Accent3 4 2" xfId="1586" xr:uid="{00000000-0005-0000-0000-0000EB0B0000}"/>
    <cellStyle name="20% - Accent3 4 2 2" xfId="1587" xr:uid="{00000000-0005-0000-0000-0000EC0B0000}"/>
    <cellStyle name="20% - Accent3 4 2 2 2" xfId="34541" xr:uid="{00000000-0005-0000-0000-0000ED0B0000}"/>
    <cellStyle name="20% - Accent3 4 2 3" xfId="34542" xr:uid="{00000000-0005-0000-0000-0000EE0B0000}"/>
    <cellStyle name="20% - Accent3 4 3" xfId="1588" xr:uid="{00000000-0005-0000-0000-0000EF0B0000}"/>
    <cellStyle name="20% - Accent3 4 3 2" xfId="1589" xr:uid="{00000000-0005-0000-0000-0000F00B0000}"/>
    <cellStyle name="20% - Accent3 4 3 3" xfId="1590" xr:uid="{00000000-0005-0000-0000-0000F10B0000}"/>
    <cellStyle name="20% - Accent3 4 3 4" xfId="34543" xr:uid="{00000000-0005-0000-0000-0000F20B0000}"/>
    <cellStyle name="20% - Accent3 4 4" xfId="1591" xr:uid="{00000000-0005-0000-0000-0000F30B0000}"/>
    <cellStyle name="20% - Accent3 4 4 2" xfId="1592" xr:uid="{00000000-0005-0000-0000-0000F40B0000}"/>
    <cellStyle name="20% - Accent3 4 4 2 2" xfId="1593" xr:uid="{00000000-0005-0000-0000-0000F50B0000}"/>
    <cellStyle name="20% - Accent3 4 4 2 3" xfId="1594" xr:uid="{00000000-0005-0000-0000-0000F60B0000}"/>
    <cellStyle name="20% - Accent3 4 4 3" xfId="1595" xr:uid="{00000000-0005-0000-0000-0000F70B0000}"/>
    <cellStyle name="20% - Accent3 4 4 4" xfId="1596" xr:uid="{00000000-0005-0000-0000-0000F80B0000}"/>
    <cellStyle name="20% - Accent3 4 4 5" xfId="1597" xr:uid="{00000000-0005-0000-0000-0000F90B0000}"/>
    <cellStyle name="20% - Accent3 4 4 6" xfId="34544" xr:uid="{00000000-0005-0000-0000-0000FA0B0000}"/>
    <cellStyle name="20% - Accent3 4 5" xfId="1598" xr:uid="{00000000-0005-0000-0000-0000FB0B0000}"/>
    <cellStyle name="20% - Accent3 4 5 2" xfId="1599" xr:uid="{00000000-0005-0000-0000-0000FC0B0000}"/>
    <cellStyle name="20% - Accent3 4 5 3" xfId="1600" xr:uid="{00000000-0005-0000-0000-0000FD0B0000}"/>
    <cellStyle name="20% - Accent3 4 5 4" xfId="34545" xr:uid="{00000000-0005-0000-0000-0000FE0B0000}"/>
    <cellStyle name="20% - Accent3 4 6" xfId="1601" xr:uid="{00000000-0005-0000-0000-0000FF0B0000}"/>
    <cellStyle name="20% - Accent3 4 7" xfId="34546" xr:uid="{00000000-0005-0000-0000-0000000C0000}"/>
    <cellStyle name="20% - Accent3 4 8" xfId="43443" xr:uid="{00000000-0005-0000-0000-0000010C0000}"/>
    <cellStyle name="20% - Accent3 4_PwrTax 51040" xfId="1602" xr:uid="{00000000-0005-0000-0000-0000020C0000}"/>
    <cellStyle name="20% - Accent3 40" xfId="34547" xr:uid="{00000000-0005-0000-0000-0000030C0000}"/>
    <cellStyle name="20% - Accent3 41" xfId="34548" xr:uid="{00000000-0005-0000-0000-0000040C0000}"/>
    <cellStyle name="20% - Accent3 42" xfId="34549" xr:uid="{00000000-0005-0000-0000-0000050C0000}"/>
    <cellStyle name="20% - Accent3 43" xfId="34550" xr:uid="{00000000-0005-0000-0000-0000060C0000}"/>
    <cellStyle name="20% - Accent3 44" xfId="34551" xr:uid="{00000000-0005-0000-0000-0000070C0000}"/>
    <cellStyle name="20% - Accent3 45" xfId="34552" xr:uid="{00000000-0005-0000-0000-0000080C0000}"/>
    <cellStyle name="20% - Accent3 46" xfId="34553" xr:uid="{00000000-0005-0000-0000-0000090C0000}"/>
    <cellStyle name="20% - Accent3 47" xfId="34554" xr:uid="{00000000-0005-0000-0000-00000A0C0000}"/>
    <cellStyle name="20% - Accent3 48" xfId="34555" xr:uid="{00000000-0005-0000-0000-00000B0C0000}"/>
    <cellStyle name="20% - Accent3 49" xfId="34556" xr:uid="{00000000-0005-0000-0000-00000C0C0000}"/>
    <cellStyle name="20% - Accent3 5" xfId="1603" xr:uid="{00000000-0005-0000-0000-00000D0C0000}"/>
    <cellStyle name="20% - Accent3 5 2" xfId="1604" xr:uid="{00000000-0005-0000-0000-00000E0C0000}"/>
    <cellStyle name="20% - Accent3 5 2 2" xfId="34557" xr:uid="{00000000-0005-0000-0000-00000F0C0000}"/>
    <cellStyle name="20% - Accent3 5 3" xfId="1605" xr:uid="{00000000-0005-0000-0000-0000100C0000}"/>
    <cellStyle name="20% - Accent3 5 4" xfId="34558" xr:uid="{00000000-0005-0000-0000-0000110C0000}"/>
    <cellStyle name="20% - Accent3 5 5" xfId="43458" xr:uid="{00000000-0005-0000-0000-0000120C0000}"/>
    <cellStyle name="20% - Accent3 50" xfId="34559" xr:uid="{00000000-0005-0000-0000-0000130C0000}"/>
    <cellStyle name="20% - Accent3 51" xfId="34560" xr:uid="{00000000-0005-0000-0000-0000140C0000}"/>
    <cellStyle name="20% - Accent3 52" xfId="34561" xr:uid="{00000000-0005-0000-0000-0000150C0000}"/>
    <cellStyle name="20% - Accent3 53" xfId="34562" xr:uid="{00000000-0005-0000-0000-0000160C0000}"/>
    <cellStyle name="20% - Accent3 54" xfId="34563" xr:uid="{00000000-0005-0000-0000-0000170C0000}"/>
    <cellStyle name="20% - Accent3 55" xfId="34564" xr:uid="{00000000-0005-0000-0000-0000180C0000}"/>
    <cellStyle name="20% - Accent3 56" xfId="34565" xr:uid="{00000000-0005-0000-0000-0000190C0000}"/>
    <cellStyle name="20% - Accent3 57" xfId="34566" xr:uid="{00000000-0005-0000-0000-00001A0C0000}"/>
    <cellStyle name="20% - Accent3 58" xfId="34567" xr:uid="{00000000-0005-0000-0000-00001B0C0000}"/>
    <cellStyle name="20% - Accent3 59" xfId="34568" xr:uid="{00000000-0005-0000-0000-00001C0C0000}"/>
    <cellStyle name="20% - Accent3 6" xfId="1606" xr:uid="{00000000-0005-0000-0000-00001D0C0000}"/>
    <cellStyle name="20% - Accent3 6 2" xfId="1607" xr:uid="{00000000-0005-0000-0000-00001E0C0000}"/>
    <cellStyle name="20% - Accent3 6 2 2" xfId="34569" xr:uid="{00000000-0005-0000-0000-00001F0C0000}"/>
    <cellStyle name="20% - Accent3 6 3" xfId="1608" xr:uid="{00000000-0005-0000-0000-0000200C0000}"/>
    <cellStyle name="20% - Accent3 6 4" xfId="34570" xr:uid="{00000000-0005-0000-0000-0000210C0000}"/>
    <cellStyle name="20% - Accent3 60" xfId="34571" xr:uid="{00000000-0005-0000-0000-0000220C0000}"/>
    <cellStyle name="20% - Accent3 61" xfId="34572" xr:uid="{00000000-0005-0000-0000-0000230C0000}"/>
    <cellStyle name="20% - Accent3 62" xfId="34573" xr:uid="{00000000-0005-0000-0000-0000240C0000}"/>
    <cellStyle name="20% - Accent3 63" xfId="34574" xr:uid="{00000000-0005-0000-0000-0000250C0000}"/>
    <cellStyle name="20% - Accent3 64" xfId="34575" xr:uid="{00000000-0005-0000-0000-0000260C0000}"/>
    <cellStyle name="20% - Accent3 65" xfId="34576" xr:uid="{00000000-0005-0000-0000-0000270C0000}"/>
    <cellStyle name="20% - Accent3 66" xfId="34577" xr:uid="{00000000-0005-0000-0000-0000280C0000}"/>
    <cellStyle name="20% - Accent3 67" xfId="34578" xr:uid="{00000000-0005-0000-0000-0000290C0000}"/>
    <cellStyle name="20% - Accent3 68" xfId="34579" xr:uid="{00000000-0005-0000-0000-00002A0C0000}"/>
    <cellStyle name="20% - Accent3 69" xfId="34580" xr:uid="{00000000-0005-0000-0000-00002B0C0000}"/>
    <cellStyle name="20% - Accent3 7" xfId="1609" xr:uid="{00000000-0005-0000-0000-00002C0C0000}"/>
    <cellStyle name="20% - Accent3 7 2" xfId="1610" xr:uid="{00000000-0005-0000-0000-00002D0C0000}"/>
    <cellStyle name="20% - Accent3 7 3" xfId="1611" xr:uid="{00000000-0005-0000-0000-00002E0C0000}"/>
    <cellStyle name="20% - Accent3 7 4" xfId="34581" xr:uid="{00000000-0005-0000-0000-00002F0C0000}"/>
    <cellStyle name="20% - Accent3 70" xfId="34582" xr:uid="{00000000-0005-0000-0000-0000300C0000}"/>
    <cellStyle name="20% - Accent3 71" xfId="34583" xr:uid="{00000000-0005-0000-0000-0000310C0000}"/>
    <cellStyle name="20% - Accent3 72" xfId="34584" xr:uid="{00000000-0005-0000-0000-0000320C0000}"/>
    <cellStyle name="20% - Accent3 73" xfId="34585" xr:uid="{00000000-0005-0000-0000-0000330C0000}"/>
    <cellStyle name="20% - Accent3 74" xfId="34586" xr:uid="{00000000-0005-0000-0000-0000340C0000}"/>
    <cellStyle name="20% - Accent3 75" xfId="34587" xr:uid="{00000000-0005-0000-0000-0000350C0000}"/>
    <cellStyle name="20% - Accent3 76" xfId="34588" xr:uid="{00000000-0005-0000-0000-0000360C0000}"/>
    <cellStyle name="20% - Accent3 77" xfId="34589" xr:uid="{00000000-0005-0000-0000-0000370C0000}"/>
    <cellStyle name="20% - Accent3 78" xfId="34590" xr:uid="{00000000-0005-0000-0000-0000380C0000}"/>
    <cellStyle name="20% - Accent3 79" xfId="34591" xr:uid="{00000000-0005-0000-0000-0000390C0000}"/>
    <cellStyle name="20% - Accent3 8" xfId="1612" xr:uid="{00000000-0005-0000-0000-00003A0C0000}"/>
    <cellStyle name="20% - Accent3 8 2" xfId="1613" xr:uid="{00000000-0005-0000-0000-00003B0C0000}"/>
    <cellStyle name="20% - Accent3 8 3" xfId="1614" xr:uid="{00000000-0005-0000-0000-00003C0C0000}"/>
    <cellStyle name="20% - Accent3 8 4" xfId="34592" xr:uid="{00000000-0005-0000-0000-00003D0C0000}"/>
    <cellStyle name="20% - Accent3 80" xfId="34593" xr:uid="{00000000-0005-0000-0000-00003E0C0000}"/>
    <cellStyle name="20% - Accent3 81" xfId="34594" xr:uid="{00000000-0005-0000-0000-00003F0C0000}"/>
    <cellStyle name="20% - Accent3 82" xfId="34595" xr:uid="{00000000-0005-0000-0000-0000400C0000}"/>
    <cellStyle name="20% - Accent3 83" xfId="34596" xr:uid="{00000000-0005-0000-0000-0000410C0000}"/>
    <cellStyle name="20% - Accent3 84" xfId="34597" xr:uid="{00000000-0005-0000-0000-0000420C0000}"/>
    <cellStyle name="20% - Accent3 85" xfId="34598" xr:uid="{00000000-0005-0000-0000-0000430C0000}"/>
    <cellStyle name="20% - Accent3 86" xfId="34599" xr:uid="{00000000-0005-0000-0000-0000440C0000}"/>
    <cellStyle name="20% - Accent3 87" xfId="34600" xr:uid="{00000000-0005-0000-0000-0000450C0000}"/>
    <cellStyle name="20% - Accent3 88" xfId="34601" xr:uid="{00000000-0005-0000-0000-0000460C0000}"/>
    <cellStyle name="20% - Accent3 89" xfId="34602" xr:uid="{00000000-0005-0000-0000-0000470C0000}"/>
    <cellStyle name="20% - Accent3 9" xfId="1615" xr:uid="{00000000-0005-0000-0000-0000480C0000}"/>
    <cellStyle name="20% - Accent3 9 2" xfId="1616" xr:uid="{00000000-0005-0000-0000-0000490C0000}"/>
    <cellStyle name="20% - Accent3 9 3" xfId="1617" xr:uid="{00000000-0005-0000-0000-00004A0C0000}"/>
    <cellStyle name="20% - Accent3 9 4" xfId="34603" xr:uid="{00000000-0005-0000-0000-00004B0C0000}"/>
    <cellStyle name="20% - Accent3 90" xfId="34604" xr:uid="{00000000-0005-0000-0000-00004C0C0000}"/>
    <cellStyle name="20% - Accent3 91" xfId="34605" xr:uid="{00000000-0005-0000-0000-00004D0C0000}"/>
    <cellStyle name="20% - Accent3 92" xfId="34606" xr:uid="{00000000-0005-0000-0000-00004E0C0000}"/>
    <cellStyle name="20% - Accent3 93" xfId="34607" xr:uid="{00000000-0005-0000-0000-00004F0C0000}"/>
    <cellStyle name="20% - Accent3 94" xfId="34608" xr:uid="{00000000-0005-0000-0000-0000500C0000}"/>
    <cellStyle name="20% - Accent3 95" xfId="34609" xr:uid="{00000000-0005-0000-0000-0000510C0000}"/>
    <cellStyle name="20% - Accent3 96" xfId="34610" xr:uid="{00000000-0005-0000-0000-0000520C0000}"/>
    <cellStyle name="20% - Accent3 97" xfId="34611" xr:uid="{00000000-0005-0000-0000-0000530C0000}"/>
    <cellStyle name="20% - Accent3 98" xfId="34612" xr:uid="{00000000-0005-0000-0000-0000540C0000}"/>
    <cellStyle name="20% - Accent3 99" xfId="34613" xr:uid="{00000000-0005-0000-0000-0000550C0000}"/>
    <cellStyle name="20% - Accent4" xfId="4" builtinId="42" customBuiltin="1"/>
    <cellStyle name="20% - Accent4 10" xfId="1618" xr:uid="{00000000-0005-0000-0000-0000570C0000}"/>
    <cellStyle name="20% - Accent4 10 2" xfId="1619" xr:uid="{00000000-0005-0000-0000-0000580C0000}"/>
    <cellStyle name="20% - Accent4 10 3" xfId="1620" xr:uid="{00000000-0005-0000-0000-0000590C0000}"/>
    <cellStyle name="20% - Accent4 10 4" xfId="34614" xr:uid="{00000000-0005-0000-0000-00005A0C0000}"/>
    <cellStyle name="20% - Accent4 100" xfId="34615" xr:uid="{00000000-0005-0000-0000-00005B0C0000}"/>
    <cellStyle name="20% - Accent4 101" xfId="34616" xr:uid="{00000000-0005-0000-0000-00005C0C0000}"/>
    <cellStyle name="20% - Accent4 102" xfId="34617" xr:uid="{00000000-0005-0000-0000-00005D0C0000}"/>
    <cellStyle name="20% - Accent4 103" xfId="43374" xr:uid="{00000000-0005-0000-0000-00005E0C0000}"/>
    <cellStyle name="20% - Accent4 104" xfId="43495" xr:uid="{B7B0B6C5-7BB1-4AD9-9F94-485BD0E46266}"/>
    <cellStyle name="20% - Accent4 11" xfId="1621" xr:uid="{00000000-0005-0000-0000-00005F0C0000}"/>
    <cellStyle name="20% - Accent4 11 2" xfId="1622" xr:uid="{00000000-0005-0000-0000-0000600C0000}"/>
    <cellStyle name="20% - Accent4 11 3" xfId="1623" xr:uid="{00000000-0005-0000-0000-0000610C0000}"/>
    <cellStyle name="20% - Accent4 12" xfId="1624" xr:uid="{00000000-0005-0000-0000-0000620C0000}"/>
    <cellStyle name="20% - Accent4 12 2" xfId="1625" xr:uid="{00000000-0005-0000-0000-0000630C0000}"/>
    <cellStyle name="20% - Accent4 13" xfId="1626" xr:uid="{00000000-0005-0000-0000-0000640C0000}"/>
    <cellStyle name="20% - Accent4 13 2" xfId="1627" xr:uid="{00000000-0005-0000-0000-0000650C0000}"/>
    <cellStyle name="20% - Accent4 14" xfId="1628" xr:uid="{00000000-0005-0000-0000-0000660C0000}"/>
    <cellStyle name="20% - Accent4 14 2" xfId="1629" xr:uid="{00000000-0005-0000-0000-0000670C0000}"/>
    <cellStyle name="20% - Accent4 15" xfId="1630" xr:uid="{00000000-0005-0000-0000-0000680C0000}"/>
    <cellStyle name="20% - Accent4 15 2" xfId="1631" xr:uid="{00000000-0005-0000-0000-0000690C0000}"/>
    <cellStyle name="20% - Accent4 16" xfId="1632" xr:uid="{00000000-0005-0000-0000-00006A0C0000}"/>
    <cellStyle name="20% - Accent4 16 2" xfId="1633" xr:uid="{00000000-0005-0000-0000-00006B0C0000}"/>
    <cellStyle name="20% - Accent4 17" xfId="1634" xr:uid="{00000000-0005-0000-0000-00006C0C0000}"/>
    <cellStyle name="20% - Accent4 17 2" xfId="1635" xr:uid="{00000000-0005-0000-0000-00006D0C0000}"/>
    <cellStyle name="20% - Accent4 18" xfId="1636" xr:uid="{00000000-0005-0000-0000-00006E0C0000}"/>
    <cellStyle name="20% - Accent4 18 2" xfId="1637" xr:uid="{00000000-0005-0000-0000-00006F0C0000}"/>
    <cellStyle name="20% - Accent4 19" xfId="1638" xr:uid="{00000000-0005-0000-0000-0000700C0000}"/>
    <cellStyle name="20% - Accent4 19 2" xfId="1639" xr:uid="{00000000-0005-0000-0000-0000710C0000}"/>
    <cellStyle name="20% - Accent4 2" xfId="1640" xr:uid="{00000000-0005-0000-0000-0000720C0000}"/>
    <cellStyle name="20% - Accent4 2 10" xfId="43406" xr:uid="{00000000-0005-0000-0000-0000730C0000}"/>
    <cellStyle name="20% - Accent4 2 2" xfId="1641" xr:uid="{00000000-0005-0000-0000-0000740C0000}"/>
    <cellStyle name="20% - Accent4 2 2 2" xfId="1642" xr:uid="{00000000-0005-0000-0000-0000750C0000}"/>
    <cellStyle name="20% - Accent4 2 2 2 2" xfId="1643" xr:uid="{00000000-0005-0000-0000-0000760C0000}"/>
    <cellStyle name="20% - Accent4 2 2 2 3" xfId="1644" xr:uid="{00000000-0005-0000-0000-0000770C0000}"/>
    <cellStyle name="20% - Accent4 2 2 2 4" xfId="34618" xr:uid="{00000000-0005-0000-0000-0000780C0000}"/>
    <cellStyle name="20% - Accent4 2 2 3" xfId="1645" xr:uid="{00000000-0005-0000-0000-0000790C0000}"/>
    <cellStyle name="20% - Accent4 2 2 3 2" xfId="1646" xr:uid="{00000000-0005-0000-0000-00007A0C0000}"/>
    <cellStyle name="20% - Accent4 2 2 3 3" xfId="34619" xr:uid="{00000000-0005-0000-0000-00007B0C0000}"/>
    <cellStyle name="20% - Accent4 2 2 4" xfId="1647" xr:uid="{00000000-0005-0000-0000-00007C0C0000}"/>
    <cellStyle name="20% - Accent4 2 2 5" xfId="1648" xr:uid="{00000000-0005-0000-0000-00007D0C0000}"/>
    <cellStyle name="20% - Accent4 2 2 6" xfId="1649" xr:uid="{00000000-0005-0000-0000-00007E0C0000}"/>
    <cellStyle name="20% - Accent4 2 2 7" xfId="34620" xr:uid="{00000000-0005-0000-0000-00007F0C0000}"/>
    <cellStyle name="20% - Accent4 2 2_PwrTax 51040" xfId="1650" xr:uid="{00000000-0005-0000-0000-0000800C0000}"/>
    <cellStyle name="20% - Accent4 2 3" xfId="1651" xr:uid="{00000000-0005-0000-0000-0000810C0000}"/>
    <cellStyle name="20% - Accent4 2 3 10" xfId="1652" xr:uid="{00000000-0005-0000-0000-0000820C0000}"/>
    <cellStyle name="20% - Accent4 2 3 10 2" xfId="34621" xr:uid="{00000000-0005-0000-0000-0000830C0000}"/>
    <cellStyle name="20% - Accent4 2 3 11" xfId="34622" xr:uid="{00000000-0005-0000-0000-0000840C0000}"/>
    <cellStyle name="20% - Accent4 2 3 12" xfId="34623" xr:uid="{00000000-0005-0000-0000-0000850C0000}"/>
    <cellStyle name="20% - Accent4 2 3 2" xfId="1653" xr:uid="{00000000-0005-0000-0000-0000860C0000}"/>
    <cellStyle name="20% - Accent4 2 3 2 10" xfId="34624" xr:uid="{00000000-0005-0000-0000-0000870C0000}"/>
    <cellStyle name="20% - Accent4 2 3 2 11" xfId="34625" xr:uid="{00000000-0005-0000-0000-0000880C0000}"/>
    <cellStyle name="20% - Accent4 2 3 2 2" xfId="1654" xr:uid="{00000000-0005-0000-0000-0000890C0000}"/>
    <cellStyle name="20% - Accent4 2 3 2 2 2" xfId="1655" xr:uid="{00000000-0005-0000-0000-00008A0C0000}"/>
    <cellStyle name="20% - Accent4 2 3 2 2 2 2" xfId="1656" xr:uid="{00000000-0005-0000-0000-00008B0C0000}"/>
    <cellStyle name="20% - Accent4 2 3 2 2 2 2 2" xfId="1657" xr:uid="{00000000-0005-0000-0000-00008C0C0000}"/>
    <cellStyle name="20% - Accent4 2 3 2 2 2 2 2 2" xfId="34626" xr:uid="{00000000-0005-0000-0000-00008D0C0000}"/>
    <cellStyle name="20% - Accent4 2 3 2 2 2 2 3" xfId="1658" xr:uid="{00000000-0005-0000-0000-00008E0C0000}"/>
    <cellStyle name="20% - Accent4 2 3 2 2 2 2 3 2" xfId="34627" xr:uid="{00000000-0005-0000-0000-00008F0C0000}"/>
    <cellStyle name="20% - Accent4 2 3 2 2 2 2 4" xfId="34628" xr:uid="{00000000-0005-0000-0000-0000900C0000}"/>
    <cellStyle name="20% - Accent4 2 3 2 2 2 3" xfId="1659" xr:uid="{00000000-0005-0000-0000-0000910C0000}"/>
    <cellStyle name="20% - Accent4 2 3 2 2 2 3 2" xfId="34629" xr:uid="{00000000-0005-0000-0000-0000920C0000}"/>
    <cellStyle name="20% - Accent4 2 3 2 2 2 4" xfId="1660" xr:uid="{00000000-0005-0000-0000-0000930C0000}"/>
    <cellStyle name="20% - Accent4 2 3 2 2 2 4 2" xfId="34630" xr:uid="{00000000-0005-0000-0000-0000940C0000}"/>
    <cellStyle name="20% - Accent4 2 3 2 2 2 5" xfId="34631" xr:uid="{00000000-0005-0000-0000-0000950C0000}"/>
    <cellStyle name="20% - Accent4 2 3 2 2 3" xfId="1661" xr:uid="{00000000-0005-0000-0000-0000960C0000}"/>
    <cellStyle name="20% - Accent4 2 3 2 2 3 2" xfId="1662" xr:uid="{00000000-0005-0000-0000-0000970C0000}"/>
    <cellStyle name="20% - Accent4 2 3 2 2 3 2 2" xfId="34632" xr:uid="{00000000-0005-0000-0000-0000980C0000}"/>
    <cellStyle name="20% - Accent4 2 3 2 2 3 3" xfId="1663" xr:uid="{00000000-0005-0000-0000-0000990C0000}"/>
    <cellStyle name="20% - Accent4 2 3 2 2 3 3 2" xfId="34633" xr:uid="{00000000-0005-0000-0000-00009A0C0000}"/>
    <cellStyle name="20% - Accent4 2 3 2 2 3 4" xfId="34634" xr:uid="{00000000-0005-0000-0000-00009B0C0000}"/>
    <cellStyle name="20% - Accent4 2 3 2 2 4" xfId="1664" xr:uid="{00000000-0005-0000-0000-00009C0C0000}"/>
    <cellStyle name="20% - Accent4 2 3 2 2 4 2" xfId="34635" xr:uid="{00000000-0005-0000-0000-00009D0C0000}"/>
    <cellStyle name="20% - Accent4 2 3 2 2 5" xfId="1665" xr:uid="{00000000-0005-0000-0000-00009E0C0000}"/>
    <cellStyle name="20% - Accent4 2 3 2 2 5 2" xfId="34636" xr:uid="{00000000-0005-0000-0000-00009F0C0000}"/>
    <cellStyle name="20% - Accent4 2 3 2 2 6" xfId="34637" xr:uid="{00000000-0005-0000-0000-0000A00C0000}"/>
    <cellStyle name="20% - Accent4 2 3 2 3" xfId="1666" xr:uid="{00000000-0005-0000-0000-0000A10C0000}"/>
    <cellStyle name="20% - Accent4 2 3 2 3 2" xfId="1667" xr:uid="{00000000-0005-0000-0000-0000A20C0000}"/>
    <cellStyle name="20% - Accent4 2 3 2 3 2 2" xfId="1668" xr:uid="{00000000-0005-0000-0000-0000A30C0000}"/>
    <cellStyle name="20% - Accent4 2 3 2 3 2 2 2" xfId="34638" xr:uid="{00000000-0005-0000-0000-0000A40C0000}"/>
    <cellStyle name="20% - Accent4 2 3 2 3 2 3" xfId="1669" xr:uid="{00000000-0005-0000-0000-0000A50C0000}"/>
    <cellStyle name="20% - Accent4 2 3 2 3 2 3 2" xfId="34639" xr:uid="{00000000-0005-0000-0000-0000A60C0000}"/>
    <cellStyle name="20% - Accent4 2 3 2 3 2 4" xfId="34640" xr:uid="{00000000-0005-0000-0000-0000A70C0000}"/>
    <cellStyle name="20% - Accent4 2 3 2 3 3" xfId="1670" xr:uid="{00000000-0005-0000-0000-0000A80C0000}"/>
    <cellStyle name="20% - Accent4 2 3 2 3 3 2" xfId="34641" xr:uid="{00000000-0005-0000-0000-0000A90C0000}"/>
    <cellStyle name="20% - Accent4 2 3 2 3 4" xfId="1671" xr:uid="{00000000-0005-0000-0000-0000AA0C0000}"/>
    <cellStyle name="20% - Accent4 2 3 2 3 4 2" xfId="34642" xr:uid="{00000000-0005-0000-0000-0000AB0C0000}"/>
    <cellStyle name="20% - Accent4 2 3 2 3 5" xfId="34643" xr:uid="{00000000-0005-0000-0000-0000AC0C0000}"/>
    <cellStyle name="20% - Accent4 2 3 2 4" xfId="1672" xr:uid="{00000000-0005-0000-0000-0000AD0C0000}"/>
    <cellStyle name="20% - Accent4 2 3 2 4 2" xfId="1673" xr:uid="{00000000-0005-0000-0000-0000AE0C0000}"/>
    <cellStyle name="20% - Accent4 2 3 2 4 2 2" xfId="34644" xr:uid="{00000000-0005-0000-0000-0000AF0C0000}"/>
    <cellStyle name="20% - Accent4 2 3 2 4 3" xfId="1674" xr:uid="{00000000-0005-0000-0000-0000B00C0000}"/>
    <cellStyle name="20% - Accent4 2 3 2 4 3 2" xfId="34645" xr:uid="{00000000-0005-0000-0000-0000B10C0000}"/>
    <cellStyle name="20% - Accent4 2 3 2 4 4" xfId="34646" xr:uid="{00000000-0005-0000-0000-0000B20C0000}"/>
    <cellStyle name="20% - Accent4 2 3 2 5" xfId="1675" xr:uid="{00000000-0005-0000-0000-0000B30C0000}"/>
    <cellStyle name="20% - Accent4 2 3 2 5 2" xfId="34647" xr:uid="{00000000-0005-0000-0000-0000B40C0000}"/>
    <cellStyle name="20% - Accent4 2 3 2 5 2 2" xfId="34648" xr:uid="{00000000-0005-0000-0000-0000B50C0000}"/>
    <cellStyle name="20% - Accent4 2 3 2 5 3" xfId="34649" xr:uid="{00000000-0005-0000-0000-0000B60C0000}"/>
    <cellStyle name="20% - Accent4 2 3 2 5 3 2" xfId="34650" xr:uid="{00000000-0005-0000-0000-0000B70C0000}"/>
    <cellStyle name="20% - Accent4 2 3 2 5 4" xfId="34651" xr:uid="{00000000-0005-0000-0000-0000B80C0000}"/>
    <cellStyle name="20% - Accent4 2 3 2 6" xfId="1676" xr:uid="{00000000-0005-0000-0000-0000B90C0000}"/>
    <cellStyle name="20% - Accent4 2 3 2 6 2" xfId="34652" xr:uid="{00000000-0005-0000-0000-0000BA0C0000}"/>
    <cellStyle name="20% - Accent4 2 3 2 6 2 2" xfId="34653" xr:uid="{00000000-0005-0000-0000-0000BB0C0000}"/>
    <cellStyle name="20% - Accent4 2 3 2 6 3" xfId="34654" xr:uid="{00000000-0005-0000-0000-0000BC0C0000}"/>
    <cellStyle name="20% - Accent4 2 3 2 6 3 2" xfId="34655" xr:uid="{00000000-0005-0000-0000-0000BD0C0000}"/>
    <cellStyle name="20% - Accent4 2 3 2 6 4" xfId="34656" xr:uid="{00000000-0005-0000-0000-0000BE0C0000}"/>
    <cellStyle name="20% - Accent4 2 3 2 7" xfId="1677" xr:uid="{00000000-0005-0000-0000-0000BF0C0000}"/>
    <cellStyle name="20% - Accent4 2 3 2 7 2" xfId="34657" xr:uid="{00000000-0005-0000-0000-0000C00C0000}"/>
    <cellStyle name="20% - Accent4 2 3 2 7 2 2" xfId="34658" xr:uid="{00000000-0005-0000-0000-0000C10C0000}"/>
    <cellStyle name="20% - Accent4 2 3 2 7 3" xfId="34659" xr:uid="{00000000-0005-0000-0000-0000C20C0000}"/>
    <cellStyle name="20% - Accent4 2 3 2 7 3 2" xfId="34660" xr:uid="{00000000-0005-0000-0000-0000C30C0000}"/>
    <cellStyle name="20% - Accent4 2 3 2 7 4" xfId="34661" xr:uid="{00000000-0005-0000-0000-0000C40C0000}"/>
    <cellStyle name="20% - Accent4 2 3 2 8" xfId="34662" xr:uid="{00000000-0005-0000-0000-0000C50C0000}"/>
    <cellStyle name="20% - Accent4 2 3 2 8 2" xfId="34663" xr:uid="{00000000-0005-0000-0000-0000C60C0000}"/>
    <cellStyle name="20% - Accent4 2 3 2 9" xfId="34664" xr:uid="{00000000-0005-0000-0000-0000C70C0000}"/>
    <cellStyle name="20% - Accent4 2 3 2 9 2" xfId="34665" xr:uid="{00000000-0005-0000-0000-0000C80C0000}"/>
    <cellStyle name="20% - Accent4 2 3 3" xfId="1678" xr:uid="{00000000-0005-0000-0000-0000C90C0000}"/>
    <cellStyle name="20% - Accent4 2 3 3 10" xfId="34666" xr:uid="{00000000-0005-0000-0000-0000CA0C0000}"/>
    <cellStyle name="20% - Accent4 2 3 3 2" xfId="1679" xr:uid="{00000000-0005-0000-0000-0000CB0C0000}"/>
    <cellStyle name="20% - Accent4 2 3 3 2 2" xfId="1680" xr:uid="{00000000-0005-0000-0000-0000CC0C0000}"/>
    <cellStyle name="20% - Accent4 2 3 3 2 2 2" xfId="1681" xr:uid="{00000000-0005-0000-0000-0000CD0C0000}"/>
    <cellStyle name="20% - Accent4 2 3 3 2 2 2 2" xfId="34667" xr:uid="{00000000-0005-0000-0000-0000CE0C0000}"/>
    <cellStyle name="20% - Accent4 2 3 3 2 2 3" xfId="1682" xr:uid="{00000000-0005-0000-0000-0000CF0C0000}"/>
    <cellStyle name="20% - Accent4 2 3 3 2 2 3 2" xfId="34668" xr:uid="{00000000-0005-0000-0000-0000D00C0000}"/>
    <cellStyle name="20% - Accent4 2 3 3 2 2 4" xfId="34669" xr:uid="{00000000-0005-0000-0000-0000D10C0000}"/>
    <cellStyle name="20% - Accent4 2 3 3 2 3" xfId="1683" xr:uid="{00000000-0005-0000-0000-0000D20C0000}"/>
    <cellStyle name="20% - Accent4 2 3 3 2 3 2" xfId="34670" xr:uid="{00000000-0005-0000-0000-0000D30C0000}"/>
    <cellStyle name="20% - Accent4 2 3 3 2 4" xfId="1684" xr:uid="{00000000-0005-0000-0000-0000D40C0000}"/>
    <cellStyle name="20% - Accent4 2 3 3 2 4 2" xfId="34671" xr:uid="{00000000-0005-0000-0000-0000D50C0000}"/>
    <cellStyle name="20% - Accent4 2 3 3 2 5" xfId="34672" xr:uid="{00000000-0005-0000-0000-0000D60C0000}"/>
    <cellStyle name="20% - Accent4 2 3 3 3" xfId="1685" xr:uid="{00000000-0005-0000-0000-0000D70C0000}"/>
    <cellStyle name="20% - Accent4 2 3 3 3 2" xfId="1686" xr:uid="{00000000-0005-0000-0000-0000D80C0000}"/>
    <cellStyle name="20% - Accent4 2 3 3 3 2 2" xfId="34673" xr:uid="{00000000-0005-0000-0000-0000D90C0000}"/>
    <cellStyle name="20% - Accent4 2 3 3 3 3" xfId="1687" xr:uid="{00000000-0005-0000-0000-0000DA0C0000}"/>
    <cellStyle name="20% - Accent4 2 3 3 3 3 2" xfId="34674" xr:uid="{00000000-0005-0000-0000-0000DB0C0000}"/>
    <cellStyle name="20% - Accent4 2 3 3 3 4" xfId="34675" xr:uid="{00000000-0005-0000-0000-0000DC0C0000}"/>
    <cellStyle name="20% - Accent4 2 3 3 4" xfId="1688" xr:uid="{00000000-0005-0000-0000-0000DD0C0000}"/>
    <cellStyle name="20% - Accent4 2 3 3 4 2" xfId="34676" xr:uid="{00000000-0005-0000-0000-0000DE0C0000}"/>
    <cellStyle name="20% - Accent4 2 3 3 4 2 2" xfId="34677" xr:uid="{00000000-0005-0000-0000-0000DF0C0000}"/>
    <cellStyle name="20% - Accent4 2 3 3 4 3" xfId="34678" xr:uid="{00000000-0005-0000-0000-0000E00C0000}"/>
    <cellStyle name="20% - Accent4 2 3 3 4 3 2" xfId="34679" xr:uid="{00000000-0005-0000-0000-0000E10C0000}"/>
    <cellStyle name="20% - Accent4 2 3 3 4 4" xfId="34680" xr:uid="{00000000-0005-0000-0000-0000E20C0000}"/>
    <cellStyle name="20% - Accent4 2 3 3 5" xfId="1689" xr:uid="{00000000-0005-0000-0000-0000E30C0000}"/>
    <cellStyle name="20% - Accent4 2 3 3 5 2" xfId="34681" xr:uid="{00000000-0005-0000-0000-0000E40C0000}"/>
    <cellStyle name="20% - Accent4 2 3 3 5 2 2" xfId="34682" xr:uid="{00000000-0005-0000-0000-0000E50C0000}"/>
    <cellStyle name="20% - Accent4 2 3 3 5 3" xfId="34683" xr:uid="{00000000-0005-0000-0000-0000E60C0000}"/>
    <cellStyle name="20% - Accent4 2 3 3 5 3 2" xfId="34684" xr:uid="{00000000-0005-0000-0000-0000E70C0000}"/>
    <cellStyle name="20% - Accent4 2 3 3 5 4" xfId="34685" xr:uid="{00000000-0005-0000-0000-0000E80C0000}"/>
    <cellStyle name="20% - Accent4 2 3 3 6" xfId="1690" xr:uid="{00000000-0005-0000-0000-0000E90C0000}"/>
    <cellStyle name="20% - Accent4 2 3 3 6 2" xfId="34686" xr:uid="{00000000-0005-0000-0000-0000EA0C0000}"/>
    <cellStyle name="20% - Accent4 2 3 3 6 2 2" xfId="34687" xr:uid="{00000000-0005-0000-0000-0000EB0C0000}"/>
    <cellStyle name="20% - Accent4 2 3 3 6 3" xfId="34688" xr:uid="{00000000-0005-0000-0000-0000EC0C0000}"/>
    <cellStyle name="20% - Accent4 2 3 3 6 3 2" xfId="34689" xr:uid="{00000000-0005-0000-0000-0000ED0C0000}"/>
    <cellStyle name="20% - Accent4 2 3 3 6 4" xfId="34690" xr:uid="{00000000-0005-0000-0000-0000EE0C0000}"/>
    <cellStyle name="20% - Accent4 2 3 3 7" xfId="34691" xr:uid="{00000000-0005-0000-0000-0000EF0C0000}"/>
    <cellStyle name="20% - Accent4 2 3 3 7 2" xfId="34692" xr:uid="{00000000-0005-0000-0000-0000F00C0000}"/>
    <cellStyle name="20% - Accent4 2 3 3 8" xfId="34693" xr:uid="{00000000-0005-0000-0000-0000F10C0000}"/>
    <cellStyle name="20% - Accent4 2 3 3 8 2" xfId="34694" xr:uid="{00000000-0005-0000-0000-0000F20C0000}"/>
    <cellStyle name="20% - Accent4 2 3 3 9" xfId="34695" xr:uid="{00000000-0005-0000-0000-0000F30C0000}"/>
    <cellStyle name="20% - Accent4 2 3 4" xfId="1691" xr:uid="{00000000-0005-0000-0000-0000F40C0000}"/>
    <cellStyle name="20% - Accent4 2 3 4 2" xfId="1692" xr:uid="{00000000-0005-0000-0000-0000F50C0000}"/>
    <cellStyle name="20% - Accent4 2 3 4 2 2" xfId="1693" xr:uid="{00000000-0005-0000-0000-0000F60C0000}"/>
    <cellStyle name="20% - Accent4 2 3 4 2 2 2" xfId="34696" xr:uid="{00000000-0005-0000-0000-0000F70C0000}"/>
    <cellStyle name="20% - Accent4 2 3 4 2 3" xfId="1694" xr:uid="{00000000-0005-0000-0000-0000F80C0000}"/>
    <cellStyle name="20% - Accent4 2 3 4 2 3 2" xfId="34697" xr:uid="{00000000-0005-0000-0000-0000F90C0000}"/>
    <cellStyle name="20% - Accent4 2 3 4 2 4" xfId="34698" xr:uid="{00000000-0005-0000-0000-0000FA0C0000}"/>
    <cellStyle name="20% - Accent4 2 3 4 3" xfId="1695" xr:uid="{00000000-0005-0000-0000-0000FB0C0000}"/>
    <cellStyle name="20% - Accent4 2 3 4 3 2" xfId="34699" xr:uid="{00000000-0005-0000-0000-0000FC0C0000}"/>
    <cellStyle name="20% - Accent4 2 3 4 3 2 2" xfId="34700" xr:uid="{00000000-0005-0000-0000-0000FD0C0000}"/>
    <cellStyle name="20% - Accent4 2 3 4 3 3" xfId="34701" xr:uid="{00000000-0005-0000-0000-0000FE0C0000}"/>
    <cellStyle name="20% - Accent4 2 3 4 3 3 2" xfId="34702" xr:uid="{00000000-0005-0000-0000-0000FF0C0000}"/>
    <cellStyle name="20% - Accent4 2 3 4 3 4" xfId="34703" xr:uid="{00000000-0005-0000-0000-0000000D0000}"/>
    <cellStyle name="20% - Accent4 2 3 4 4" xfId="1696" xr:uid="{00000000-0005-0000-0000-0000010D0000}"/>
    <cellStyle name="20% - Accent4 2 3 4 4 2" xfId="34704" xr:uid="{00000000-0005-0000-0000-0000020D0000}"/>
    <cellStyle name="20% - Accent4 2 3 4 4 2 2" xfId="34705" xr:uid="{00000000-0005-0000-0000-0000030D0000}"/>
    <cellStyle name="20% - Accent4 2 3 4 4 3" xfId="34706" xr:uid="{00000000-0005-0000-0000-0000040D0000}"/>
    <cellStyle name="20% - Accent4 2 3 4 4 3 2" xfId="34707" xr:uid="{00000000-0005-0000-0000-0000050D0000}"/>
    <cellStyle name="20% - Accent4 2 3 4 4 4" xfId="34708" xr:uid="{00000000-0005-0000-0000-0000060D0000}"/>
    <cellStyle name="20% - Accent4 2 3 4 5" xfId="34709" xr:uid="{00000000-0005-0000-0000-0000070D0000}"/>
    <cellStyle name="20% - Accent4 2 3 4 5 2" xfId="34710" xr:uid="{00000000-0005-0000-0000-0000080D0000}"/>
    <cellStyle name="20% - Accent4 2 3 4 5 2 2" xfId="34711" xr:uid="{00000000-0005-0000-0000-0000090D0000}"/>
    <cellStyle name="20% - Accent4 2 3 4 5 3" xfId="34712" xr:uid="{00000000-0005-0000-0000-00000A0D0000}"/>
    <cellStyle name="20% - Accent4 2 3 4 5 3 2" xfId="34713" xr:uid="{00000000-0005-0000-0000-00000B0D0000}"/>
    <cellStyle name="20% - Accent4 2 3 4 5 4" xfId="34714" xr:uid="{00000000-0005-0000-0000-00000C0D0000}"/>
    <cellStyle name="20% - Accent4 2 3 4 6" xfId="34715" xr:uid="{00000000-0005-0000-0000-00000D0D0000}"/>
    <cellStyle name="20% - Accent4 2 3 4 6 2" xfId="34716" xr:uid="{00000000-0005-0000-0000-00000E0D0000}"/>
    <cellStyle name="20% - Accent4 2 3 4 7" xfId="34717" xr:uid="{00000000-0005-0000-0000-00000F0D0000}"/>
    <cellStyle name="20% - Accent4 2 3 4 7 2" xfId="34718" xr:uid="{00000000-0005-0000-0000-0000100D0000}"/>
    <cellStyle name="20% - Accent4 2 3 4 8" xfId="34719" xr:uid="{00000000-0005-0000-0000-0000110D0000}"/>
    <cellStyle name="20% - Accent4 2 3 5" xfId="1697" xr:uid="{00000000-0005-0000-0000-0000120D0000}"/>
    <cellStyle name="20% - Accent4 2 3 5 2" xfId="1698" xr:uid="{00000000-0005-0000-0000-0000130D0000}"/>
    <cellStyle name="20% - Accent4 2 3 5 2 2" xfId="1699" xr:uid="{00000000-0005-0000-0000-0000140D0000}"/>
    <cellStyle name="20% - Accent4 2 3 5 2 2 2" xfId="34720" xr:uid="{00000000-0005-0000-0000-0000150D0000}"/>
    <cellStyle name="20% - Accent4 2 3 5 2 3" xfId="1700" xr:uid="{00000000-0005-0000-0000-0000160D0000}"/>
    <cellStyle name="20% - Accent4 2 3 5 2 3 2" xfId="34721" xr:uid="{00000000-0005-0000-0000-0000170D0000}"/>
    <cellStyle name="20% - Accent4 2 3 5 2 4" xfId="34722" xr:uid="{00000000-0005-0000-0000-0000180D0000}"/>
    <cellStyle name="20% - Accent4 2 3 5 3" xfId="1701" xr:uid="{00000000-0005-0000-0000-0000190D0000}"/>
    <cellStyle name="20% - Accent4 2 3 5 3 2" xfId="34723" xr:uid="{00000000-0005-0000-0000-00001A0D0000}"/>
    <cellStyle name="20% - Accent4 2 3 5 3 2 2" xfId="34724" xr:uid="{00000000-0005-0000-0000-00001B0D0000}"/>
    <cellStyle name="20% - Accent4 2 3 5 3 3" xfId="34725" xr:uid="{00000000-0005-0000-0000-00001C0D0000}"/>
    <cellStyle name="20% - Accent4 2 3 5 3 3 2" xfId="34726" xr:uid="{00000000-0005-0000-0000-00001D0D0000}"/>
    <cellStyle name="20% - Accent4 2 3 5 3 4" xfId="34727" xr:uid="{00000000-0005-0000-0000-00001E0D0000}"/>
    <cellStyle name="20% - Accent4 2 3 5 4" xfId="1702" xr:uid="{00000000-0005-0000-0000-00001F0D0000}"/>
    <cellStyle name="20% - Accent4 2 3 5 4 2" xfId="34728" xr:uid="{00000000-0005-0000-0000-0000200D0000}"/>
    <cellStyle name="20% - Accent4 2 3 5 4 2 2" xfId="34729" xr:uid="{00000000-0005-0000-0000-0000210D0000}"/>
    <cellStyle name="20% - Accent4 2 3 5 4 3" xfId="34730" xr:uid="{00000000-0005-0000-0000-0000220D0000}"/>
    <cellStyle name="20% - Accent4 2 3 5 4 3 2" xfId="34731" xr:uid="{00000000-0005-0000-0000-0000230D0000}"/>
    <cellStyle name="20% - Accent4 2 3 5 4 4" xfId="34732" xr:uid="{00000000-0005-0000-0000-0000240D0000}"/>
    <cellStyle name="20% - Accent4 2 3 5 5" xfId="34733" xr:uid="{00000000-0005-0000-0000-0000250D0000}"/>
    <cellStyle name="20% - Accent4 2 3 5 5 2" xfId="34734" xr:uid="{00000000-0005-0000-0000-0000260D0000}"/>
    <cellStyle name="20% - Accent4 2 3 5 6" xfId="34735" xr:uid="{00000000-0005-0000-0000-0000270D0000}"/>
    <cellStyle name="20% - Accent4 2 3 5 6 2" xfId="34736" xr:uid="{00000000-0005-0000-0000-0000280D0000}"/>
    <cellStyle name="20% - Accent4 2 3 5 7" xfId="34737" xr:uid="{00000000-0005-0000-0000-0000290D0000}"/>
    <cellStyle name="20% - Accent4 2 3 6" xfId="1703" xr:uid="{00000000-0005-0000-0000-00002A0D0000}"/>
    <cellStyle name="20% - Accent4 2 3 6 2" xfId="1704" xr:uid="{00000000-0005-0000-0000-00002B0D0000}"/>
    <cellStyle name="20% - Accent4 2 3 6 2 2" xfId="34738" xr:uid="{00000000-0005-0000-0000-00002C0D0000}"/>
    <cellStyle name="20% - Accent4 2 3 6 3" xfId="1705" xr:uid="{00000000-0005-0000-0000-00002D0D0000}"/>
    <cellStyle name="20% - Accent4 2 3 6 3 2" xfId="34739" xr:uid="{00000000-0005-0000-0000-00002E0D0000}"/>
    <cellStyle name="20% - Accent4 2 3 6 4" xfId="34740" xr:uid="{00000000-0005-0000-0000-00002F0D0000}"/>
    <cellStyle name="20% - Accent4 2 3 7" xfId="1706" xr:uid="{00000000-0005-0000-0000-0000300D0000}"/>
    <cellStyle name="20% - Accent4 2 3 7 2" xfId="34741" xr:uid="{00000000-0005-0000-0000-0000310D0000}"/>
    <cellStyle name="20% - Accent4 2 3 7 2 2" xfId="34742" xr:uid="{00000000-0005-0000-0000-0000320D0000}"/>
    <cellStyle name="20% - Accent4 2 3 7 3" xfId="34743" xr:uid="{00000000-0005-0000-0000-0000330D0000}"/>
    <cellStyle name="20% - Accent4 2 3 7 3 2" xfId="34744" xr:uid="{00000000-0005-0000-0000-0000340D0000}"/>
    <cellStyle name="20% - Accent4 2 3 7 4" xfId="34745" xr:uid="{00000000-0005-0000-0000-0000350D0000}"/>
    <cellStyle name="20% - Accent4 2 3 8" xfId="1707" xr:uid="{00000000-0005-0000-0000-0000360D0000}"/>
    <cellStyle name="20% - Accent4 2 3 8 2" xfId="34746" xr:uid="{00000000-0005-0000-0000-0000370D0000}"/>
    <cellStyle name="20% - Accent4 2 3 8 2 2" xfId="34747" xr:uid="{00000000-0005-0000-0000-0000380D0000}"/>
    <cellStyle name="20% - Accent4 2 3 8 3" xfId="34748" xr:uid="{00000000-0005-0000-0000-0000390D0000}"/>
    <cellStyle name="20% - Accent4 2 3 8 3 2" xfId="34749" xr:uid="{00000000-0005-0000-0000-00003A0D0000}"/>
    <cellStyle name="20% - Accent4 2 3 8 4" xfId="34750" xr:uid="{00000000-0005-0000-0000-00003B0D0000}"/>
    <cellStyle name="20% - Accent4 2 3 9" xfId="1708" xr:uid="{00000000-0005-0000-0000-00003C0D0000}"/>
    <cellStyle name="20% - Accent4 2 3 9 2" xfId="34751" xr:uid="{00000000-0005-0000-0000-00003D0D0000}"/>
    <cellStyle name="20% - Accent4 2 4" xfId="1709" xr:uid="{00000000-0005-0000-0000-00003E0D0000}"/>
    <cellStyle name="20% - Accent4 2 4 2" xfId="1710" xr:uid="{00000000-0005-0000-0000-00003F0D0000}"/>
    <cellStyle name="20% - Accent4 2 4 2 2" xfId="1711" xr:uid="{00000000-0005-0000-0000-0000400D0000}"/>
    <cellStyle name="20% - Accent4 2 4 2 2 2" xfId="34752" xr:uid="{00000000-0005-0000-0000-0000410D0000}"/>
    <cellStyle name="20% - Accent4 2 4 2 2 2 2" xfId="34753" xr:uid="{00000000-0005-0000-0000-0000420D0000}"/>
    <cellStyle name="20% - Accent4 2 4 2 2 3" xfId="34754" xr:uid="{00000000-0005-0000-0000-0000430D0000}"/>
    <cellStyle name="20% - Accent4 2 4 2 2 3 2" xfId="34755" xr:uid="{00000000-0005-0000-0000-0000440D0000}"/>
    <cellStyle name="20% - Accent4 2 4 2 2 4" xfId="34756" xr:uid="{00000000-0005-0000-0000-0000450D0000}"/>
    <cellStyle name="20% - Accent4 2 4 2 3" xfId="1712" xr:uid="{00000000-0005-0000-0000-0000460D0000}"/>
    <cellStyle name="20% - Accent4 2 4 2 3 2" xfId="34757" xr:uid="{00000000-0005-0000-0000-0000470D0000}"/>
    <cellStyle name="20% - Accent4 2 4 2 3 2 2" xfId="34758" xr:uid="{00000000-0005-0000-0000-0000480D0000}"/>
    <cellStyle name="20% - Accent4 2 4 2 3 3" xfId="34759" xr:uid="{00000000-0005-0000-0000-0000490D0000}"/>
    <cellStyle name="20% - Accent4 2 4 2 3 3 2" xfId="34760" xr:uid="{00000000-0005-0000-0000-00004A0D0000}"/>
    <cellStyle name="20% - Accent4 2 4 2 3 4" xfId="34761" xr:uid="{00000000-0005-0000-0000-00004B0D0000}"/>
    <cellStyle name="20% - Accent4 2 4 2 4" xfId="34762" xr:uid="{00000000-0005-0000-0000-00004C0D0000}"/>
    <cellStyle name="20% - Accent4 2 4 2 4 2" xfId="34763" xr:uid="{00000000-0005-0000-0000-00004D0D0000}"/>
    <cellStyle name="20% - Accent4 2 4 2 4 2 2" xfId="34764" xr:uid="{00000000-0005-0000-0000-00004E0D0000}"/>
    <cellStyle name="20% - Accent4 2 4 2 4 3" xfId="34765" xr:uid="{00000000-0005-0000-0000-00004F0D0000}"/>
    <cellStyle name="20% - Accent4 2 4 2 4 3 2" xfId="34766" xr:uid="{00000000-0005-0000-0000-0000500D0000}"/>
    <cellStyle name="20% - Accent4 2 4 2 4 4" xfId="34767" xr:uid="{00000000-0005-0000-0000-0000510D0000}"/>
    <cellStyle name="20% - Accent4 2 4 2 5" xfId="34768" xr:uid="{00000000-0005-0000-0000-0000520D0000}"/>
    <cellStyle name="20% - Accent4 2 4 2 5 2" xfId="34769" xr:uid="{00000000-0005-0000-0000-0000530D0000}"/>
    <cellStyle name="20% - Accent4 2 4 2 6" xfId="34770" xr:uid="{00000000-0005-0000-0000-0000540D0000}"/>
    <cellStyle name="20% - Accent4 2 4 2 6 2" xfId="34771" xr:uid="{00000000-0005-0000-0000-0000550D0000}"/>
    <cellStyle name="20% - Accent4 2 4 2 7" xfId="34772" xr:uid="{00000000-0005-0000-0000-0000560D0000}"/>
    <cellStyle name="20% - Accent4 2 4 3" xfId="1713" xr:uid="{00000000-0005-0000-0000-0000570D0000}"/>
    <cellStyle name="20% - Accent4 2 4 3 2" xfId="34773" xr:uid="{00000000-0005-0000-0000-0000580D0000}"/>
    <cellStyle name="20% - Accent4 2 4 3 2 2" xfId="34774" xr:uid="{00000000-0005-0000-0000-0000590D0000}"/>
    <cellStyle name="20% - Accent4 2 4 3 2 2 2" xfId="34775" xr:uid="{00000000-0005-0000-0000-00005A0D0000}"/>
    <cellStyle name="20% - Accent4 2 4 3 2 3" xfId="34776" xr:uid="{00000000-0005-0000-0000-00005B0D0000}"/>
    <cellStyle name="20% - Accent4 2 4 3 2 3 2" xfId="34777" xr:uid="{00000000-0005-0000-0000-00005C0D0000}"/>
    <cellStyle name="20% - Accent4 2 4 3 2 4" xfId="34778" xr:uid="{00000000-0005-0000-0000-00005D0D0000}"/>
    <cellStyle name="20% - Accent4 2 4 3 3" xfId="34779" xr:uid="{00000000-0005-0000-0000-00005E0D0000}"/>
    <cellStyle name="20% - Accent4 2 4 3 3 2" xfId="34780" xr:uid="{00000000-0005-0000-0000-00005F0D0000}"/>
    <cellStyle name="20% - Accent4 2 4 3 3 2 2" xfId="34781" xr:uid="{00000000-0005-0000-0000-0000600D0000}"/>
    <cellStyle name="20% - Accent4 2 4 3 3 3" xfId="34782" xr:uid="{00000000-0005-0000-0000-0000610D0000}"/>
    <cellStyle name="20% - Accent4 2 4 3 3 3 2" xfId="34783" xr:uid="{00000000-0005-0000-0000-0000620D0000}"/>
    <cellStyle name="20% - Accent4 2 4 3 3 4" xfId="34784" xr:uid="{00000000-0005-0000-0000-0000630D0000}"/>
    <cellStyle name="20% - Accent4 2 4 3 4" xfId="34785" xr:uid="{00000000-0005-0000-0000-0000640D0000}"/>
    <cellStyle name="20% - Accent4 2 4 3 4 2" xfId="34786" xr:uid="{00000000-0005-0000-0000-0000650D0000}"/>
    <cellStyle name="20% - Accent4 2 4 3 4 2 2" xfId="34787" xr:uid="{00000000-0005-0000-0000-0000660D0000}"/>
    <cellStyle name="20% - Accent4 2 4 3 4 3" xfId="34788" xr:uid="{00000000-0005-0000-0000-0000670D0000}"/>
    <cellStyle name="20% - Accent4 2 4 3 4 3 2" xfId="34789" xr:uid="{00000000-0005-0000-0000-0000680D0000}"/>
    <cellStyle name="20% - Accent4 2 4 3 4 4" xfId="34790" xr:uid="{00000000-0005-0000-0000-0000690D0000}"/>
    <cellStyle name="20% - Accent4 2 4 3 5" xfId="34791" xr:uid="{00000000-0005-0000-0000-00006A0D0000}"/>
    <cellStyle name="20% - Accent4 2 4 3 5 2" xfId="34792" xr:uid="{00000000-0005-0000-0000-00006B0D0000}"/>
    <cellStyle name="20% - Accent4 2 4 3 6" xfId="34793" xr:uid="{00000000-0005-0000-0000-00006C0D0000}"/>
    <cellStyle name="20% - Accent4 2 4 3 6 2" xfId="34794" xr:uid="{00000000-0005-0000-0000-00006D0D0000}"/>
    <cellStyle name="20% - Accent4 2 4 3 7" xfId="34795" xr:uid="{00000000-0005-0000-0000-00006E0D0000}"/>
    <cellStyle name="20% - Accent4 2 4 4" xfId="1714" xr:uid="{00000000-0005-0000-0000-00006F0D0000}"/>
    <cellStyle name="20% - Accent4 2 4 4 2" xfId="34796" xr:uid="{00000000-0005-0000-0000-0000700D0000}"/>
    <cellStyle name="20% - Accent4 2 4 4 2 2" xfId="34797" xr:uid="{00000000-0005-0000-0000-0000710D0000}"/>
    <cellStyle name="20% - Accent4 2 4 4 3" xfId="34798" xr:uid="{00000000-0005-0000-0000-0000720D0000}"/>
    <cellStyle name="20% - Accent4 2 4 4 3 2" xfId="34799" xr:uid="{00000000-0005-0000-0000-0000730D0000}"/>
    <cellStyle name="20% - Accent4 2 4 4 4" xfId="34800" xr:uid="{00000000-0005-0000-0000-0000740D0000}"/>
    <cellStyle name="20% - Accent4 2 4 5" xfId="1715" xr:uid="{00000000-0005-0000-0000-0000750D0000}"/>
    <cellStyle name="20% - Accent4 2 4 5 2" xfId="34801" xr:uid="{00000000-0005-0000-0000-0000760D0000}"/>
    <cellStyle name="20% - Accent4 2 4 5 2 2" xfId="34802" xr:uid="{00000000-0005-0000-0000-0000770D0000}"/>
    <cellStyle name="20% - Accent4 2 4 5 3" xfId="34803" xr:uid="{00000000-0005-0000-0000-0000780D0000}"/>
    <cellStyle name="20% - Accent4 2 4 5 3 2" xfId="34804" xr:uid="{00000000-0005-0000-0000-0000790D0000}"/>
    <cellStyle name="20% - Accent4 2 4 5 4" xfId="34805" xr:uid="{00000000-0005-0000-0000-00007A0D0000}"/>
    <cellStyle name="20% - Accent4 2 4 6" xfId="34806" xr:uid="{00000000-0005-0000-0000-00007B0D0000}"/>
    <cellStyle name="20% - Accent4 2 4 6 2" xfId="34807" xr:uid="{00000000-0005-0000-0000-00007C0D0000}"/>
    <cellStyle name="20% - Accent4 2 4 6 2 2" xfId="34808" xr:uid="{00000000-0005-0000-0000-00007D0D0000}"/>
    <cellStyle name="20% - Accent4 2 4 6 3" xfId="34809" xr:uid="{00000000-0005-0000-0000-00007E0D0000}"/>
    <cellStyle name="20% - Accent4 2 4 6 3 2" xfId="34810" xr:uid="{00000000-0005-0000-0000-00007F0D0000}"/>
    <cellStyle name="20% - Accent4 2 4 6 4" xfId="34811" xr:uid="{00000000-0005-0000-0000-0000800D0000}"/>
    <cellStyle name="20% - Accent4 2 4 7" xfId="34812" xr:uid="{00000000-0005-0000-0000-0000810D0000}"/>
    <cellStyle name="20% - Accent4 2 4 7 2" xfId="34813" xr:uid="{00000000-0005-0000-0000-0000820D0000}"/>
    <cellStyle name="20% - Accent4 2 4 8" xfId="34814" xr:uid="{00000000-0005-0000-0000-0000830D0000}"/>
    <cellStyle name="20% - Accent4 2 4 8 2" xfId="34815" xr:uid="{00000000-0005-0000-0000-0000840D0000}"/>
    <cellStyle name="20% - Accent4 2 4 9" xfId="34816" xr:uid="{00000000-0005-0000-0000-0000850D0000}"/>
    <cellStyle name="20% - Accent4 2 5" xfId="34817" xr:uid="{00000000-0005-0000-0000-0000860D0000}"/>
    <cellStyle name="20% - Accent4 2 5 2" xfId="34818" xr:uid="{00000000-0005-0000-0000-0000870D0000}"/>
    <cellStyle name="20% - Accent4 2 5 2 2" xfId="34819" xr:uid="{00000000-0005-0000-0000-0000880D0000}"/>
    <cellStyle name="20% - Accent4 2 5 2 2 2" xfId="34820" xr:uid="{00000000-0005-0000-0000-0000890D0000}"/>
    <cellStyle name="20% - Accent4 2 5 2 3" xfId="34821" xr:uid="{00000000-0005-0000-0000-00008A0D0000}"/>
    <cellStyle name="20% - Accent4 2 5 2 3 2" xfId="34822" xr:uid="{00000000-0005-0000-0000-00008B0D0000}"/>
    <cellStyle name="20% - Accent4 2 5 2 4" xfId="34823" xr:uid="{00000000-0005-0000-0000-00008C0D0000}"/>
    <cellStyle name="20% - Accent4 2 5 3" xfId="34824" xr:uid="{00000000-0005-0000-0000-00008D0D0000}"/>
    <cellStyle name="20% - Accent4 2 5 3 2" xfId="34825" xr:uid="{00000000-0005-0000-0000-00008E0D0000}"/>
    <cellStyle name="20% - Accent4 2 5 3 2 2" xfId="34826" xr:uid="{00000000-0005-0000-0000-00008F0D0000}"/>
    <cellStyle name="20% - Accent4 2 5 3 3" xfId="34827" xr:uid="{00000000-0005-0000-0000-0000900D0000}"/>
    <cellStyle name="20% - Accent4 2 5 3 3 2" xfId="34828" xr:uid="{00000000-0005-0000-0000-0000910D0000}"/>
    <cellStyle name="20% - Accent4 2 5 3 4" xfId="34829" xr:uid="{00000000-0005-0000-0000-0000920D0000}"/>
    <cellStyle name="20% - Accent4 2 5 4" xfId="34830" xr:uid="{00000000-0005-0000-0000-0000930D0000}"/>
    <cellStyle name="20% - Accent4 2 5 4 2" xfId="34831" xr:uid="{00000000-0005-0000-0000-0000940D0000}"/>
    <cellStyle name="20% - Accent4 2 5 4 2 2" xfId="34832" xr:uid="{00000000-0005-0000-0000-0000950D0000}"/>
    <cellStyle name="20% - Accent4 2 5 4 3" xfId="34833" xr:uid="{00000000-0005-0000-0000-0000960D0000}"/>
    <cellStyle name="20% - Accent4 2 5 4 3 2" xfId="34834" xr:uid="{00000000-0005-0000-0000-0000970D0000}"/>
    <cellStyle name="20% - Accent4 2 5 4 4" xfId="34835" xr:uid="{00000000-0005-0000-0000-0000980D0000}"/>
    <cellStyle name="20% - Accent4 2 5 5" xfId="34836" xr:uid="{00000000-0005-0000-0000-0000990D0000}"/>
    <cellStyle name="20% - Accent4 2 5 5 2" xfId="34837" xr:uid="{00000000-0005-0000-0000-00009A0D0000}"/>
    <cellStyle name="20% - Accent4 2 5 6" xfId="34838" xr:uid="{00000000-0005-0000-0000-00009B0D0000}"/>
    <cellStyle name="20% - Accent4 2 5 6 2" xfId="34839" xr:uid="{00000000-0005-0000-0000-00009C0D0000}"/>
    <cellStyle name="20% - Accent4 2 5 7" xfId="34840" xr:uid="{00000000-0005-0000-0000-00009D0D0000}"/>
    <cellStyle name="20% - Accent4 2 6" xfId="34841" xr:uid="{00000000-0005-0000-0000-00009E0D0000}"/>
    <cellStyle name="20% - Accent4 2 6 2" xfId="34842" xr:uid="{00000000-0005-0000-0000-00009F0D0000}"/>
    <cellStyle name="20% - Accent4 2 6 2 2" xfId="34843" xr:uid="{00000000-0005-0000-0000-0000A00D0000}"/>
    <cellStyle name="20% - Accent4 2 6 3" xfId="34844" xr:uid="{00000000-0005-0000-0000-0000A10D0000}"/>
    <cellStyle name="20% - Accent4 2 6 3 2" xfId="34845" xr:uid="{00000000-0005-0000-0000-0000A20D0000}"/>
    <cellStyle name="20% - Accent4 2 6 4" xfId="34846" xr:uid="{00000000-0005-0000-0000-0000A30D0000}"/>
    <cellStyle name="20% - Accent4 2 7" xfId="34847" xr:uid="{00000000-0005-0000-0000-0000A40D0000}"/>
    <cellStyle name="20% - Accent4 2 7 2" xfId="34848" xr:uid="{00000000-0005-0000-0000-0000A50D0000}"/>
    <cellStyle name="20% - Accent4 2 7 2 2" xfId="34849" xr:uid="{00000000-0005-0000-0000-0000A60D0000}"/>
    <cellStyle name="20% - Accent4 2 7 3" xfId="34850" xr:uid="{00000000-0005-0000-0000-0000A70D0000}"/>
    <cellStyle name="20% - Accent4 2 7 3 2" xfId="34851" xr:uid="{00000000-0005-0000-0000-0000A80D0000}"/>
    <cellStyle name="20% - Accent4 2 7 4" xfId="34852" xr:uid="{00000000-0005-0000-0000-0000A90D0000}"/>
    <cellStyle name="20% - Accent4 2 8" xfId="34853" xr:uid="{00000000-0005-0000-0000-0000AA0D0000}"/>
    <cellStyle name="20% - Accent4 2 9" xfId="34854" xr:uid="{00000000-0005-0000-0000-0000AB0D0000}"/>
    <cellStyle name="20% - Accent4 2_PwrTax 51040" xfId="1716" xr:uid="{00000000-0005-0000-0000-0000AC0D0000}"/>
    <cellStyle name="20% - Accent4 20" xfId="1717" xr:uid="{00000000-0005-0000-0000-0000AD0D0000}"/>
    <cellStyle name="20% - Accent4 21" xfId="1718" xr:uid="{00000000-0005-0000-0000-0000AE0D0000}"/>
    <cellStyle name="20% - Accent4 22" xfId="1719" xr:uid="{00000000-0005-0000-0000-0000AF0D0000}"/>
    <cellStyle name="20% - Accent4 23" xfId="1720" xr:uid="{00000000-0005-0000-0000-0000B00D0000}"/>
    <cellStyle name="20% - Accent4 24" xfId="1721" xr:uid="{00000000-0005-0000-0000-0000B10D0000}"/>
    <cellStyle name="20% - Accent4 25" xfId="1722" xr:uid="{00000000-0005-0000-0000-0000B20D0000}"/>
    <cellStyle name="20% - Accent4 26" xfId="1723" xr:uid="{00000000-0005-0000-0000-0000B30D0000}"/>
    <cellStyle name="20% - Accent4 27" xfId="1724" xr:uid="{00000000-0005-0000-0000-0000B40D0000}"/>
    <cellStyle name="20% - Accent4 28" xfId="1725" xr:uid="{00000000-0005-0000-0000-0000B50D0000}"/>
    <cellStyle name="20% - Accent4 29" xfId="1726" xr:uid="{00000000-0005-0000-0000-0000B60D0000}"/>
    <cellStyle name="20% - Accent4 3" xfId="1727" xr:uid="{00000000-0005-0000-0000-0000B70D0000}"/>
    <cellStyle name="20% - Accent4 3 10" xfId="34855" xr:uid="{00000000-0005-0000-0000-0000B80D0000}"/>
    <cellStyle name="20% - Accent4 3 11" xfId="43431" xr:uid="{00000000-0005-0000-0000-0000B90D0000}"/>
    <cellStyle name="20% - Accent4 3 2" xfId="1728" xr:uid="{00000000-0005-0000-0000-0000BA0D0000}"/>
    <cellStyle name="20% - Accent4 3 2 2" xfId="34856" xr:uid="{00000000-0005-0000-0000-0000BB0D0000}"/>
    <cellStyle name="20% - Accent4 3 2 2 2" xfId="34857" xr:uid="{00000000-0005-0000-0000-0000BC0D0000}"/>
    <cellStyle name="20% - Accent4 3 2 3" xfId="34858" xr:uid="{00000000-0005-0000-0000-0000BD0D0000}"/>
    <cellStyle name="20% - Accent4 3 3" xfId="1729" xr:uid="{00000000-0005-0000-0000-0000BE0D0000}"/>
    <cellStyle name="20% - Accent4 3 3 10" xfId="34859" xr:uid="{00000000-0005-0000-0000-0000BF0D0000}"/>
    <cellStyle name="20% - Accent4 3 3 10 2" xfId="34860" xr:uid="{00000000-0005-0000-0000-0000C00D0000}"/>
    <cellStyle name="20% - Accent4 3 3 11" xfId="34861" xr:uid="{00000000-0005-0000-0000-0000C10D0000}"/>
    <cellStyle name="20% - Accent4 3 3 12" xfId="34862" xr:uid="{00000000-0005-0000-0000-0000C20D0000}"/>
    <cellStyle name="20% - Accent4 3 3 2" xfId="1730" xr:uid="{00000000-0005-0000-0000-0000C30D0000}"/>
    <cellStyle name="20% - Accent4 3 3 2 2" xfId="1731" xr:uid="{00000000-0005-0000-0000-0000C40D0000}"/>
    <cellStyle name="20% - Accent4 3 3 2 2 2" xfId="1732" xr:uid="{00000000-0005-0000-0000-0000C50D0000}"/>
    <cellStyle name="20% - Accent4 3 3 2 2 2 2" xfId="1733" xr:uid="{00000000-0005-0000-0000-0000C60D0000}"/>
    <cellStyle name="20% - Accent4 3 3 2 2 2 2 2" xfId="34863" xr:uid="{00000000-0005-0000-0000-0000C70D0000}"/>
    <cellStyle name="20% - Accent4 3 3 2 2 2 3" xfId="1734" xr:uid="{00000000-0005-0000-0000-0000C80D0000}"/>
    <cellStyle name="20% - Accent4 3 3 2 2 2 3 2" xfId="34864" xr:uid="{00000000-0005-0000-0000-0000C90D0000}"/>
    <cellStyle name="20% - Accent4 3 3 2 2 2 4" xfId="34865" xr:uid="{00000000-0005-0000-0000-0000CA0D0000}"/>
    <cellStyle name="20% - Accent4 3 3 2 2 3" xfId="1735" xr:uid="{00000000-0005-0000-0000-0000CB0D0000}"/>
    <cellStyle name="20% - Accent4 3 3 2 2 3 2" xfId="34866" xr:uid="{00000000-0005-0000-0000-0000CC0D0000}"/>
    <cellStyle name="20% - Accent4 3 3 2 2 4" xfId="1736" xr:uid="{00000000-0005-0000-0000-0000CD0D0000}"/>
    <cellStyle name="20% - Accent4 3 3 2 2 4 2" xfId="34867" xr:uid="{00000000-0005-0000-0000-0000CE0D0000}"/>
    <cellStyle name="20% - Accent4 3 3 2 2 5" xfId="34868" xr:uid="{00000000-0005-0000-0000-0000CF0D0000}"/>
    <cellStyle name="20% - Accent4 3 3 2 3" xfId="1737" xr:uid="{00000000-0005-0000-0000-0000D00D0000}"/>
    <cellStyle name="20% - Accent4 3 3 2 3 2" xfId="1738" xr:uid="{00000000-0005-0000-0000-0000D10D0000}"/>
    <cellStyle name="20% - Accent4 3 3 2 3 2 2" xfId="34869" xr:uid="{00000000-0005-0000-0000-0000D20D0000}"/>
    <cellStyle name="20% - Accent4 3 3 2 3 3" xfId="1739" xr:uid="{00000000-0005-0000-0000-0000D30D0000}"/>
    <cellStyle name="20% - Accent4 3 3 2 3 3 2" xfId="34870" xr:uid="{00000000-0005-0000-0000-0000D40D0000}"/>
    <cellStyle name="20% - Accent4 3 3 2 3 4" xfId="34871" xr:uid="{00000000-0005-0000-0000-0000D50D0000}"/>
    <cellStyle name="20% - Accent4 3 3 2 4" xfId="1740" xr:uid="{00000000-0005-0000-0000-0000D60D0000}"/>
    <cellStyle name="20% - Accent4 3 3 2 4 2" xfId="34872" xr:uid="{00000000-0005-0000-0000-0000D70D0000}"/>
    <cellStyle name="20% - Accent4 3 3 2 4 2 2" xfId="34873" xr:uid="{00000000-0005-0000-0000-0000D80D0000}"/>
    <cellStyle name="20% - Accent4 3 3 2 4 3" xfId="34874" xr:uid="{00000000-0005-0000-0000-0000D90D0000}"/>
    <cellStyle name="20% - Accent4 3 3 2 4 3 2" xfId="34875" xr:uid="{00000000-0005-0000-0000-0000DA0D0000}"/>
    <cellStyle name="20% - Accent4 3 3 2 4 4" xfId="34876" xr:uid="{00000000-0005-0000-0000-0000DB0D0000}"/>
    <cellStyle name="20% - Accent4 3 3 2 5" xfId="1741" xr:uid="{00000000-0005-0000-0000-0000DC0D0000}"/>
    <cellStyle name="20% - Accent4 3 3 2 5 2" xfId="34877" xr:uid="{00000000-0005-0000-0000-0000DD0D0000}"/>
    <cellStyle name="20% - Accent4 3 3 2 5 2 2" xfId="34878" xr:uid="{00000000-0005-0000-0000-0000DE0D0000}"/>
    <cellStyle name="20% - Accent4 3 3 2 5 3" xfId="34879" xr:uid="{00000000-0005-0000-0000-0000DF0D0000}"/>
    <cellStyle name="20% - Accent4 3 3 2 5 3 2" xfId="34880" xr:uid="{00000000-0005-0000-0000-0000E00D0000}"/>
    <cellStyle name="20% - Accent4 3 3 2 5 4" xfId="34881" xr:uid="{00000000-0005-0000-0000-0000E10D0000}"/>
    <cellStyle name="20% - Accent4 3 3 2 6" xfId="1742" xr:uid="{00000000-0005-0000-0000-0000E20D0000}"/>
    <cellStyle name="20% - Accent4 3 3 2 6 2" xfId="34882" xr:uid="{00000000-0005-0000-0000-0000E30D0000}"/>
    <cellStyle name="20% - Accent4 3 3 2 6 2 2" xfId="34883" xr:uid="{00000000-0005-0000-0000-0000E40D0000}"/>
    <cellStyle name="20% - Accent4 3 3 2 6 3" xfId="34884" xr:uid="{00000000-0005-0000-0000-0000E50D0000}"/>
    <cellStyle name="20% - Accent4 3 3 2 6 3 2" xfId="34885" xr:uid="{00000000-0005-0000-0000-0000E60D0000}"/>
    <cellStyle name="20% - Accent4 3 3 2 6 4" xfId="34886" xr:uid="{00000000-0005-0000-0000-0000E70D0000}"/>
    <cellStyle name="20% - Accent4 3 3 2 7" xfId="34887" xr:uid="{00000000-0005-0000-0000-0000E80D0000}"/>
    <cellStyle name="20% - Accent4 3 3 2 7 2" xfId="34888" xr:uid="{00000000-0005-0000-0000-0000E90D0000}"/>
    <cellStyle name="20% - Accent4 3 3 2 8" xfId="34889" xr:uid="{00000000-0005-0000-0000-0000EA0D0000}"/>
    <cellStyle name="20% - Accent4 3 3 2 8 2" xfId="34890" xr:uid="{00000000-0005-0000-0000-0000EB0D0000}"/>
    <cellStyle name="20% - Accent4 3 3 2 9" xfId="34891" xr:uid="{00000000-0005-0000-0000-0000EC0D0000}"/>
    <cellStyle name="20% - Accent4 3 3 3" xfId="1743" xr:uid="{00000000-0005-0000-0000-0000ED0D0000}"/>
    <cellStyle name="20% - Accent4 3 3 3 2" xfId="1744" xr:uid="{00000000-0005-0000-0000-0000EE0D0000}"/>
    <cellStyle name="20% - Accent4 3 3 3 2 2" xfId="1745" xr:uid="{00000000-0005-0000-0000-0000EF0D0000}"/>
    <cellStyle name="20% - Accent4 3 3 3 2 2 2" xfId="34892" xr:uid="{00000000-0005-0000-0000-0000F00D0000}"/>
    <cellStyle name="20% - Accent4 3 3 3 2 3" xfId="1746" xr:uid="{00000000-0005-0000-0000-0000F10D0000}"/>
    <cellStyle name="20% - Accent4 3 3 3 2 3 2" xfId="34893" xr:uid="{00000000-0005-0000-0000-0000F20D0000}"/>
    <cellStyle name="20% - Accent4 3 3 3 2 4" xfId="34894" xr:uid="{00000000-0005-0000-0000-0000F30D0000}"/>
    <cellStyle name="20% - Accent4 3 3 3 3" xfId="1747" xr:uid="{00000000-0005-0000-0000-0000F40D0000}"/>
    <cellStyle name="20% - Accent4 3 3 3 3 2" xfId="34895" xr:uid="{00000000-0005-0000-0000-0000F50D0000}"/>
    <cellStyle name="20% - Accent4 3 3 3 3 2 2" xfId="34896" xr:uid="{00000000-0005-0000-0000-0000F60D0000}"/>
    <cellStyle name="20% - Accent4 3 3 3 3 3" xfId="34897" xr:uid="{00000000-0005-0000-0000-0000F70D0000}"/>
    <cellStyle name="20% - Accent4 3 3 3 3 3 2" xfId="34898" xr:uid="{00000000-0005-0000-0000-0000F80D0000}"/>
    <cellStyle name="20% - Accent4 3 3 3 3 4" xfId="34899" xr:uid="{00000000-0005-0000-0000-0000F90D0000}"/>
    <cellStyle name="20% - Accent4 3 3 3 4" xfId="1748" xr:uid="{00000000-0005-0000-0000-0000FA0D0000}"/>
    <cellStyle name="20% - Accent4 3 3 3 4 2" xfId="34900" xr:uid="{00000000-0005-0000-0000-0000FB0D0000}"/>
    <cellStyle name="20% - Accent4 3 3 3 4 2 2" xfId="34901" xr:uid="{00000000-0005-0000-0000-0000FC0D0000}"/>
    <cellStyle name="20% - Accent4 3 3 3 4 3" xfId="34902" xr:uid="{00000000-0005-0000-0000-0000FD0D0000}"/>
    <cellStyle name="20% - Accent4 3 3 3 4 3 2" xfId="34903" xr:uid="{00000000-0005-0000-0000-0000FE0D0000}"/>
    <cellStyle name="20% - Accent4 3 3 3 4 4" xfId="34904" xr:uid="{00000000-0005-0000-0000-0000FF0D0000}"/>
    <cellStyle name="20% - Accent4 3 3 3 5" xfId="1749" xr:uid="{00000000-0005-0000-0000-0000000E0000}"/>
    <cellStyle name="20% - Accent4 3 3 3 5 2" xfId="34905" xr:uid="{00000000-0005-0000-0000-0000010E0000}"/>
    <cellStyle name="20% - Accent4 3 3 3 5 2 2" xfId="34906" xr:uid="{00000000-0005-0000-0000-0000020E0000}"/>
    <cellStyle name="20% - Accent4 3 3 3 5 3" xfId="34907" xr:uid="{00000000-0005-0000-0000-0000030E0000}"/>
    <cellStyle name="20% - Accent4 3 3 3 5 3 2" xfId="34908" xr:uid="{00000000-0005-0000-0000-0000040E0000}"/>
    <cellStyle name="20% - Accent4 3 3 3 5 4" xfId="34909" xr:uid="{00000000-0005-0000-0000-0000050E0000}"/>
    <cellStyle name="20% - Accent4 3 3 3 6" xfId="34910" xr:uid="{00000000-0005-0000-0000-0000060E0000}"/>
    <cellStyle name="20% - Accent4 3 3 3 6 2" xfId="34911" xr:uid="{00000000-0005-0000-0000-0000070E0000}"/>
    <cellStyle name="20% - Accent4 3 3 3 7" xfId="34912" xr:uid="{00000000-0005-0000-0000-0000080E0000}"/>
    <cellStyle name="20% - Accent4 3 3 3 7 2" xfId="34913" xr:uid="{00000000-0005-0000-0000-0000090E0000}"/>
    <cellStyle name="20% - Accent4 3 3 3 8" xfId="34914" xr:uid="{00000000-0005-0000-0000-00000A0E0000}"/>
    <cellStyle name="20% - Accent4 3 3 4" xfId="1750" xr:uid="{00000000-0005-0000-0000-00000B0E0000}"/>
    <cellStyle name="20% - Accent4 3 3 4 2" xfId="1751" xr:uid="{00000000-0005-0000-0000-00000C0E0000}"/>
    <cellStyle name="20% - Accent4 3 3 4 2 2" xfId="1752" xr:uid="{00000000-0005-0000-0000-00000D0E0000}"/>
    <cellStyle name="20% - Accent4 3 3 4 2 2 2" xfId="34915" xr:uid="{00000000-0005-0000-0000-00000E0E0000}"/>
    <cellStyle name="20% - Accent4 3 3 4 2 3" xfId="1753" xr:uid="{00000000-0005-0000-0000-00000F0E0000}"/>
    <cellStyle name="20% - Accent4 3 3 4 2 3 2" xfId="34916" xr:uid="{00000000-0005-0000-0000-0000100E0000}"/>
    <cellStyle name="20% - Accent4 3 3 4 2 4" xfId="34917" xr:uid="{00000000-0005-0000-0000-0000110E0000}"/>
    <cellStyle name="20% - Accent4 3 3 4 3" xfId="1754" xr:uid="{00000000-0005-0000-0000-0000120E0000}"/>
    <cellStyle name="20% - Accent4 3 3 4 3 2" xfId="34918" xr:uid="{00000000-0005-0000-0000-0000130E0000}"/>
    <cellStyle name="20% - Accent4 3 3 4 3 2 2" xfId="34919" xr:uid="{00000000-0005-0000-0000-0000140E0000}"/>
    <cellStyle name="20% - Accent4 3 3 4 3 3" xfId="34920" xr:uid="{00000000-0005-0000-0000-0000150E0000}"/>
    <cellStyle name="20% - Accent4 3 3 4 3 3 2" xfId="34921" xr:uid="{00000000-0005-0000-0000-0000160E0000}"/>
    <cellStyle name="20% - Accent4 3 3 4 3 4" xfId="34922" xr:uid="{00000000-0005-0000-0000-0000170E0000}"/>
    <cellStyle name="20% - Accent4 3 3 4 4" xfId="1755" xr:uid="{00000000-0005-0000-0000-0000180E0000}"/>
    <cellStyle name="20% - Accent4 3 3 4 4 2" xfId="34923" xr:uid="{00000000-0005-0000-0000-0000190E0000}"/>
    <cellStyle name="20% - Accent4 3 3 4 4 2 2" xfId="34924" xr:uid="{00000000-0005-0000-0000-00001A0E0000}"/>
    <cellStyle name="20% - Accent4 3 3 4 4 3" xfId="34925" xr:uid="{00000000-0005-0000-0000-00001B0E0000}"/>
    <cellStyle name="20% - Accent4 3 3 4 4 3 2" xfId="34926" xr:uid="{00000000-0005-0000-0000-00001C0E0000}"/>
    <cellStyle name="20% - Accent4 3 3 4 4 4" xfId="34927" xr:uid="{00000000-0005-0000-0000-00001D0E0000}"/>
    <cellStyle name="20% - Accent4 3 3 4 5" xfId="34928" xr:uid="{00000000-0005-0000-0000-00001E0E0000}"/>
    <cellStyle name="20% - Accent4 3 3 4 5 2" xfId="34929" xr:uid="{00000000-0005-0000-0000-00001F0E0000}"/>
    <cellStyle name="20% - Accent4 3 3 4 6" xfId="34930" xr:uid="{00000000-0005-0000-0000-0000200E0000}"/>
    <cellStyle name="20% - Accent4 3 3 4 6 2" xfId="34931" xr:uid="{00000000-0005-0000-0000-0000210E0000}"/>
    <cellStyle name="20% - Accent4 3 3 4 7" xfId="34932" xr:uid="{00000000-0005-0000-0000-0000220E0000}"/>
    <cellStyle name="20% - Accent4 3 3 5" xfId="1756" xr:uid="{00000000-0005-0000-0000-0000230E0000}"/>
    <cellStyle name="20% - Accent4 3 3 5 2" xfId="1757" xr:uid="{00000000-0005-0000-0000-0000240E0000}"/>
    <cellStyle name="20% - Accent4 3 3 5 2 2" xfId="34933" xr:uid="{00000000-0005-0000-0000-0000250E0000}"/>
    <cellStyle name="20% - Accent4 3 3 5 2 2 2" xfId="34934" xr:uid="{00000000-0005-0000-0000-0000260E0000}"/>
    <cellStyle name="20% - Accent4 3 3 5 2 3" xfId="34935" xr:uid="{00000000-0005-0000-0000-0000270E0000}"/>
    <cellStyle name="20% - Accent4 3 3 5 2 3 2" xfId="34936" xr:uid="{00000000-0005-0000-0000-0000280E0000}"/>
    <cellStyle name="20% - Accent4 3 3 5 2 4" xfId="34937" xr:uid="{00000000-0005-0000-0000-0000290E0000}"/>
    <cellStyle name="20% - Accent4 3 3 5 3" xfId="1758" xr:uid="{00000000-0005-0000-0000-00002A0E0000}"/>
    <cellStyle name="20% - Accent4 3 3 5 3 2" xfId="34938" xr:uid="{00000000-0005-0000-0000-00002B0E0000}"/>
    <cellStyle name="20% - Accent4 3 3 5 3 2 2" xfId="34939" xr:uid="{00000000-0005-0000-0000-00002C0E0000}"/>
    <cellStyle name="20% - Accent4 3 3 5 3 3" xfId="34940" xr:uid="{00000000-0005-0000-0000-00002D0E0000}"/>
    <cellStyle name="20% - Accent4 3 3 5 3 3 2" xfId="34941" xr:uid="{00000000-0005-0000-0000-00002E0E0000}"/>
    <cellStyle name="20% - Accent4 3 3 5 3 4" xfId="34942" xr:uid="{00000000-0005-0000-0000-00002F0E0000}"/>
    <cellStyle name="20% - Accent4 3 3 5 4" xfId="34943" xr:uid="{00000000-0005-0000-0000-0000300E0000}"/>
    <cellStyle name="20% - Accent4 3 3 5 4 2" xfId="34944" xr:uid="{00000000-0005-0000-0000-0000310E0000}"/>
    <cellStyle name="20% - Accent4 3 3 5 4 2 2" xfId="34945" xr:uid="{00000000-0005-0000-0000-0000320E0000}"/>
    <cellStyle name="20% - Accent4 3 3 5 4 3" xfId="34946" xr:uid="{00000000-0005-0000-0000-0000330E0000}"/>
    <cellStyle name="20% - Accent4 3 3 5 4 3 2" xfId="34947" xr:uid="{00000000-0005-0000-0000-0000340E0000}"/>
    <cellStyle name="20% - Accent4 3 3 5 4 4" xfId="34948" xr:uid="{00000000-0005-0000-0000-0000350E0000}"/>
    <cellStyle name="20% - Accent4 3 3 5 5" xfId="34949" xr:uid="{00000000-0005-0000-0000-0000360E0000}"/>
    <cellStyle name="20% - Accent4 3 3 5 5 2" xfId="34950" xr:uid="{00000000-0005-0000-0000-0000370E0000}"/>
    <cellStyle name="20% - Accent4 3 3 5 6" xfId="34951" xr:uid="{00000000-0005-0000-0000-0000380E0000}"/>
    <cellStyle name="20% - Accent4 3 3 5 6 2" xfId="34952" xr:uid="{00000000-0005-0000-0000-0000390E0000}"/>
    <cellStyle name="20% - Accent4 3 3 5 7" xfId="34953" xr:uid="{00000000-0005-0000-0000-00003A0E0000}"/>
    <cellStyle name="20% - Accent4 3 3 6" xfId="1759" xr:uid="{00000000-0005-0000-0000-00003B0E0000}"/>
    <cellStyle name="20% - Accent4 3 3 6 2" xfId="34954" xr:uid="{00000000-0005-0000-0000-00003C0E0000}"/>
    <cellStyle name="20% - Accent4 3 3 6 2 2" xfId="34955" xr:uid="{00000000-0005-0000-0000-00003D0E0000}"/>
    <cellStyle name="20% - Accent4 3 3 6 3" xfId="34956" xr:uid="{00000000-0005-0000-0000-00003E0E0000}"/>
    <cellStyle name="20% - Accent4 3 3 6 3 2" xfId="34957" xr:uid="{00000000-0005-0000-0000-00003F0E0000}"/>
    <cellStyle name="20% - Accent4 3 3 6 4" xfId="34958" xr:uid="{00000000-0005-0000-0000-0000400E0000}"/>
    <cellStyle name="20% - Accent4 3 3 7" xfId="1760" xr:uid="{00000000-0005-0000-0000-0000410E0000}"/>
    <cellStyle name="20% - Accent4 3 3 7 2" xfId="34959" xr:uid="{00000000-0005-0000-0000-0000420E0000}"/>
    <cellStyle name="20% - Accent4 3 3 7 2 2" xfId="34960" xr:uid="{00000000-0005-0000-0000-0000430E0000}"/>
    <cellStyle name="20% - Accent4 3 3 7 3" xfId="34961" xr:uid="{00000000-0005-0000-0000-0000440E0000}"/>
    <cellStyle name="20% - Accent4 3 3 7 3 2" xfId="34962" xr:uid="{00000000-0005-0000-0000-0000450E0000}"/>
    <cellStyle name="20% - Accent4 3 3 7 4" xfId="34963" xr:uid="{00000000-0005-0000-0000-0000460E0000}"/>
    <cellStyle name="20% - Accent4 3 3 8" xfId="1761" xr:uid="{00000000-0005-0000-0000-0000470E0000}"/>
    <cellStyle name="20% - Accent4 3 3 8 2" xfId="34964" xr:uid="{00000000-0005-0000-0000-0000480E0000}"/>
    <cellStyle name="20% - Accent4 3 3 8 2 2" xfId="34965" xr:uid="{00000000-0005-0000-0000-0000490E0000}"/>
    <cellStyle name="20% - Accent4 3 3 8 3" xfId="34966" xr:uid="{00000000-0005-0000-0000-00004A0E0000}"/>
    <cellStyle name="20% - Accent4 3 3 8 3 2" xfId="34967" xr:uid="{00000000-0005-0000-0000-00004B0E0000}"/>
    <cellStyle name="20% - Accent4 3 3 8 4" xfId="34968" xr:uid="{00000000-0005-0000-0000-00004C0E0000}"/>
    <cellStyle name="20% - Accent4 3 3 9" xfId="34969" xr:uid="{00000000-0005-0000-0000-00004D0E0000}"/>
    <cellStyle name="20% - Accent4 3 3 9 2" xfId="34970" xr:uid="{00000000-0005-0000-0000-00004E0E0000}"/>
    <cellStyle name="20% - Accent4 3 4" xfId="1762" xr:uid="{00000000-0005-0000-0000-00004F0E0000}"/>
    <cellStyle name="20% - Accent4 3 4 10" xfId="34971" xr:uid="{00000000-0005-0000-0000-0000500E0000}"/>
    <cellStyle name="20% - Accent4 3 4 2" xfId="1763" xr:uid="{00000000-0005-0000-0000-0000510E0000}"/>
    <cellStyle name="20% - Accent4 3 4 2 2" xfId="1764" xr:uid="{00000000-0005-0000-0000-0000520E0000}"/>
    <cellStyle name="20% - Accent4 3 4 2 2 2" xfId="1765" xr:uid="{00000000-0005-0000-0000-0000530E0000}"/>
    <cellStyle name="20% - Accent4 3 4 2 2 2 2" xfId="34972" xr:uid="{00000000-0005-0000-0000-0000540E0000}"/>
    <cellStyle name="20% - Accent4 3 4 2 2 3" xfId="1766" xr:uid="{00000000-0005-0000-0000-0000550E0000}"/>
    <cellStyle name="20% - Accent4 3 4 2 2 3 2" xfId="34973" xr:uid="{00000000-0005-0000-0000-0000560E0000}"/>
    <cellStyle name="20% - Accent4 3 4 2 2 4" xfId="34974" xr:uid="{00000000-0005-0000-0000-0000570E0000}"/>
    <cellStyle name="20% - Accent4 3 4 2 3" xfId="1767" xr:uid="{00000000-0005-0000-0000-0000580E0000}"/>
    <cellStyle name="20% - Accent4 3 4 2 3 2" xfId="34975" xr:uid="{00000000-0005-0000-0000-0000590E0000}"/>
    <cellStyle name="20% - Accent4 3 4 2 3 2 2" xfId="34976" xr:uid="{00000000-0005-0000-0000-00005A0E0000}"/>
    <cellStyle name="20% - Accent4 3 4 2 3 3" xfId="34977" xr:uid="{00000000-0005-0000-0000-00005B0E0000}"/>
    <cellStyle name="20% - Accent4 3 4 2 3 3 2" xfId="34978" xr:uid="{00000000-0005-0000-0000-00005C0E0000}"/>
    <cellStyle name="20% - Accent4 3 4 2 3 4" xfId="34979" xr:uid="{00000000-0005-0000-0000-00005D0E0000}"/>
    <cellStyle name="20% - Accent4 3 4 2 4" xfId="1768" xr:uid="{00000000-0005-0000-0000-00005E0E0000}"/>
    <cellStyle name="20% - Accent4 3 4 2 4 2" xfId="34980" xr:uid="{00000000-0005-0000-0000-00005F0E0000}"/>
    <cellStyle name="20% - Accent4 3 4 2 4 2 2" xfId="34981" xr:uid="{00000000-0005-0000-0000-0000600E0000}"/>
    <cellStyle name="20% - Accent4 3 4 2 4 3" xfId="34982" xr:uid="{00000000-0005-0000-0000-0000610E0000}"/>
    <cellStyle name="20% - Accent4 3 4 2 4 3 2" xfId="34983" xr:uid="{00000000-0005-0000-0000-0000620E0000}"/>
    <cellStyle name="20% - Accent4 3 4 2 4 4" xfId="34984" xr:uid="{00000000-0005-0000-0000-0000630E0000}"/>
    <cellStyle name="20% - Accent4 3 4 2 5" xfId="34985" xr:uid="{00000000-0005-0000-0000-0000640E0000}"/>
    <cellStyle name="20% - Accent4 3 4 2 5 2" xfId="34986" xr:uid="{00000000-0005-0000-0000-0000650E0000}"/>
    <cellStyle name="20% - Accent4 3 4 2 5 2 2" xfId="34987" xr:uid="{00000000-0005-0000-0000-0000660E0000}"/>
    <cellStyle name="20% - Accent4 3 4 2 5 3" xfId="34988" xr:uid="{00000000-0005-0000-0000-0000670E0000}"/>
    <cellStyle name="20% - Accent4 3 4 2 5 3 2" xfId="34989" xr:uid="{00000000-0005-0000-0000-0000680E0000}"/>
    <cellStyle name="20% - Accent4 3 4 2 5 4" xfId="34990" xr:uid="{00000000-0005-0000-0000-0000690E0000}"/>
    <cellStyle name="20% - Accent4 3 4 2 6" xfId="34991" xr:uid="{00000000-0005-0000-0000-00006A0E0000}"/>
    <cellStyle name="20% - Accent4 3 4 2 6 2" xfId="34992" xr:uid="{00000000-0005-0000-0000-00006B0E0000}"/>
    <cellStyle name="20% - Accent4 3 4 2 7" xfId="34993" xr:uid="{00000000-0005-0000-0000-00006C0E0000}"/>
    <cellStyle name="20% - Accent4 3 4 2 7 2" xfId="34994" xr:uid="{00000000-0005-0000-0000-00006D0E0000}"/>
    <cellStyle name="20% - Accent4 3 4 2 8" xfId="34995" xr:uid="{00000000-0005-0000-0000-00006E0E0000}"/>
    <cellStyle name="20% - Accent4 3 4 3" xfId="1769" xr:uid="{00000000-0005-0000-0000-00006F0E0000}"/>
    <cellStyle name="20% - Accent4 3 4 3 2" xfId="1770" xr:uid="{00000000-0005-0000-0000-0000700E0000}"/>
    <cellStyle name="20% - Accent4 3 4 3 2 2" xfId="34996" xr:uid="{00000000-0005-0000-0000-0000710E0000}"/>
    <cellStyle name="20% - Accent4 3 4 3 2 2 2" xfId="34997" xr:uid="{00000000-0005-0000-0000-0000720E0000}"/>
    <cellStyle name="20% - Accent4 3 4 3 2 3" xfId="34998" xr:uid="{00000000-0005-0000-0000-0000730E0000}"/>
    <cellStyle name="20% - Accent4 3 4 3 2 3 2" xfId="34999" xr:uid="{00000000-0005-0000-0000-0000740E0000}"/>
    <cellStyle name="20% - Accent4 3 4 3 2 4" xfId="35000" xr:uid="{00000000-0005-0000-0000-0000750E0000}"/>
    <cellStyle name="20% - Accent4 3 4 3 3" xfId="1771" xr:uid="{00000000-0005-0000-0000-0000760E0000}"/>
    <cellStyle name="20% - Accent4 3 4 3 3 2" xfId="35001" xr:uid="{00000000-0005-0000-0000-0000770E0000}"/>
    <cellStyle name="20% - Accent4 3 4 3 3 2 2" xfId="35002" xr:uid="{00000000-0005-0000-0000-0000780E0000}"/>
    <cellStyle name="20% - Accent4 3 4 3 3 3" xfId="35003" xr:uid="{00000000-0005-0000-0000-0000790E0000}"/>
    <cellStyle name="20% - Accent4 3 4 3 3 3 2" xfId="35004" xr:uid="{00000000-0005-0000-0000-00007A0E0000}"/>
    <cellStyle name="20% - Accent4 3 4 3 3 4" xfId="35005" xr:uid="{00000000-0005-0000-0000-00007B0E0000}"/>
    <cellStyle name="20% - Accent4 3 4 3 4" xfId="35006" xr:uid="{00000000-0005-0000-0000-00007C0E0000}"/>
    <cellStyle name="20% - Accent4 3 4 3 4 2" xfId="35007" xr:uid="{00000000-0005-0000-0000-00007D0E0000}"/>
    <cellStyle name="20% - Accent4 3 4 3 4 2 2" xfId="35008" xr:uid="{00000000-0005-0000-0000-00007E0E0000}"/>
    <cellStyle name="20% - Accent4 3 4 3 4 3" xfId="35009" xr:uid="{00000000-0005-0000-0000-00007F0E0000}"/>
    <cellStyle name="20% - Accent4 3 4 3 4 3 2" xfId="35010" xr:uid="{00000000-0005-0000-0000-0000800E0000}"/>
    <cellStyle name="20% - Accent4 3 4 3 4 4" xfId="35011" xr:uid="{00000000-0005-0000-0000-0000810E0000}"/>
    <cellStyle name="20% - Accent4 3 4 3 5" xfId="35012" xr:uid="{00000000-0005-0000-0000-0000820E0000}"/>
    <cellStyle name="20% - Accent4 3 4 3 5 2" xfId="35013" xr:uid="{00000000-0005-0000-0000-0000830E0000}"/>
    <cellStyle name="20% - Accent4 3 4 3 6" xfId="35014" xr:uid="{00000000-0005-0000-0000-0000840E0000}"/>
    <cellStyle name="20% - Accent4 3 4 3 6 2" xfId="35015" xr:uid="{00000000-0005-0000-0000-0000850E0000}"/>
    <cellStyle name="20% - Accent4 3 4 3 7" xfId="35016" xr:uid="{00000000-0005-0000-0000-0000860E0000}"/>
    <cellStyle name="20% - Accent4 3 4 4" xfId="1772" xr:uid="{00000000-0005-0000-0000-0000870E0000}"/>
    <cellStyle name="20% - Accent4 3 4 4 2" xfId="35017" xr:uid="{00000000-0005-0000-0000-0000880E0000}"/>
    <cellStyle name="20% - Accent4 3 4 4 2 2" xfId="35018" xr:uid="{00000000-0005-0000-0000-0000890E0000}"/>
    <cellStyle name="20% - Accent4 3 4 4 3" xfId="35019" xr:uid="{00000000-0005-0000-0000-00008A0E0000}"/>
    <cellStyle name="20% - Accent4 3 4 4 3 2" xfId="35020" xr:uid="{00000000-0005-0000-0000-00008B0E0000}"/>
    <cellStyle name="20% - Accent4 3 4 4 4" xfId="35021" xr:uid="{00000000-0005-0000-0000-00008C0E0000}"/>
    <cellStyle name="20% - Accent4 3 4 5" xfId="1773" xr:uid="{00000000-0005-0000-0000-00008D0E0000}"/>
    <cellStyle name="20% - Accent4 3 4 5 2" xfId="35022" xr:uid="{00000000-0005-0000-0000-00008E0E0000}"/>
    <cellStyle name="20% - Accent4 3 4 5 2 2" xfId="35023" xr:uid="{00000000-0005-0000-0000-00008F0E0000}"/>
    <cellStyle name="20% - Accent4 3 4 5 3" xfId="35024" xr:uid="{00000000-0005-0000-0000-0000900E0000}"/>
    <cellStyle name="20% - Accent4 3 4 5 3 2" xfId="35025" xr:uid="{00000000-0005-0000-0000-0000910E0000}"/>
    <cellStyle name="20% - Accent4 3 4 5 4" xfId="35026" xr:uid="{00000000-0005-0000-0000-0000920E0000}"/>
    <cellStyle name="20% - Accent4 3 4 6" xfId="1774" xr:uid="{00000000-0005-0000-0000-0000930E0000}"/>
    <cellStyle name="20% - Accent4 3 4 6 2" xfId="35027" xr:uid="{00000000-0005-0000-0000-0000940E0000}"/>
    <cellStyle name="20% - Accent4 3 4 6 2 2" xfId="35028" xr:uid="{00000000-0005-0000-0000-0000950E0000}"/>
    <cellStyle name="20% - Accent4 3 4 6 3" xfId="35029" xr:uid="{00000000-0005-0000-0000-0000960E0000}"/>
    <cellStyle name="20% - Accent4 3 4 6 3 2" xfId="35030" xr:uid="{00000000-0005-0000-0000-0000970E0000}"/>
    <cellStyle name="20% - Accent4 3 4 6 4" xfId="35031" xr:uid="{00000000-0005-0000-0000-0000980E0000}"/>
    <cellStyle name="20% - Accent4 3 4 7" xfId="35032" xr:uid="{00000000-0005-0000-0000-0000990E0000}"/>
    <cellStyle name="20% - Accent4 3 4 7 2" xfId="35033" xr:uid="{00000000-0005-0000-0000-00009A0E0000}"/>
    <cellStyle name="20% - Accent4 3 4 8" xfId="35034" xr:uid="{00000000-0005-0000-0000-00009B0E0000}"/>
    <cellStyle name="20% - Accent4 3 4 8 2" xfId="35035" xr:uid="{00000000-0005-0000-0000-00009C0E0000}"/>
    <cellStyle name="20% - Accent4 3 4 9" xfId="35036" xr:uid="{00000000-0005-0000-0000-00009D0E0000}"/>
    <cellStyle name="20% - Accent4 3 5" xfId="1775" xr:uid="{00000000-0005-0000-0000-00009E0E0000}"/>
    <cellStyle name="20% - Accent4 3 5 2" xfId="1776" xr:uid="{00000000-0005-0000-0000-00009F0E0000}"/>
    <cellStyle name="20% - Accent4 3 5 2 2" xfId="1777" xr:uid="{00000000-0005-0000-0000-0000A00E0000}"/>
    <cellStyle name="20% - Accent4 3 5 2 2 2" xfId="35037" xr:uid="{00000000-0005-0000-0000-0000A10E0000}"/>
    <cellStyle name="20% - Accent4 3 5 2 3" xfId="1778" xr:uid="{00000000-0005-0000-0000-0000A20E0000}"/>
    <cellStyle name="20% - Accent4 3 5 2 3 2" xfId="35038" xr:uid="{00000000-0005-0000-0000-0000A30E0000}"/>
    <cellStyle name="20% - Accent4 3 5 2 4" xfId="35039" xr:uid="{00000000-0005-0000-0000-0000A40E0000}"/>
    <cellStyle name="20% - Accent4 3 5 3" xfId="1779" xr:uid="{00000000-0005-0000-0000-0000A50E0000}"/>
    <cellStyle name="20% - Accent4 3 5 3 2" xfId="35040" xr:uid="{00000000-0005-0000-0000-0000A60E0000}"/>
    <cellStyle name="20% - Accent4 3 5 3 2 2" xfId="35041" xr:uid="{00000000-0005-0000-0000-0000A70E0000}"/>
    <cellStyle name="20% - Accent4 3 5 3 3" xfId="35042" xr:uid="{00000000-0005-0000-0000-0000A80E0000}"/>
    <cellStyle name="20% - Accent4 3 5 3 3 2" xfId="35043" xr:uid="{00000000-0005-0000-0000-0000A90E0000}"/>
    <cellStyle name="20% - Accent4 3 5 3 4" xfId="35044" xr:uid="{00000000-0005-0000-0000-0000AA0E0000}"/>
    <cellStyle name="20% - Accent4 3 5 4" xfId="1780" xr:uid="{00000000-0005-0000-0000-0000AB0E0000}"/>
    <cellStyle name="20% - Accent4 3 5 4 2" xfId="35045" xr:uid="{00000000-0005-0000-0000-0000AC0E0000}"/>
    <cellStyle name="20% - Accent4 3 5 4 2 2" xfId="35046" xr:uid="{00000000-0005-0000-0000-0000AD0E0000}"/>
    <cellStyle name="20% - Accent4 3 5 4 3" xfId="35047" xr:uid="{00000000-0005-0000-0000-0000AE0E0000}"/>
    <cellStyle name="20% - Accent4 3 5 4 3 2" xfId="35048" xr:uid="{00000000-0005-0000-0000-0000AF0E0000}"/>
    <cellStyle name="20% - Accent4 3 5 4 4" xfId="35049" xr:uid="{00000000-0005-0000-0000-0000B00E0000}"/>
    <cellStyle name="20% - Accent4 3 5 5" xfId="35050" xr:uid="{00000000-0005-0000-0000-0000B10E0000}"/>
    <cellStyle name="20% - Accent4 3 5 5 2" xfId="35051" xr:uid="{00000000-0005-0000-0000-0000B20E0000}"/>
    <cellStyle name="20% - Accent4 3 5 5 2 2" xfId="35052" xr:uid="{00000000-0005-0000-0000-0000B30E0000}"/>
    <cellStyle name="20% - Accent4 3 5 5 3" xfId="35053" xr:uid="{00000000-0005-0000-0000-0000B40E0000}"/>
    <cellStyle name="20% - Accent4 3 5 5 3 2" xfId="35054" xr:uid="{00000000-0005-0000-0000-0000B50E0000}"/>
    <cellStyle name="20% - Accent4 3 5 5 4" xfId="35055" xr:uid="{00000000-0005-0000-0000-0000B60E0000}"/>
    <cellStyle name="20% - Accent4 3 5 6" xfId="35056" xr:uid="{00000000-0005-0000-0000-0000B70E0000}"/>
    <cellStyle name="20% - Accent4 3 5 6 2" xfId="35057" xr:uid="{00000000-0005-0000-0000-0000B80E0000}"/>
    <cellStyle name="20% - Accent4 3 5 7" xfId="35058" xr:uid="{00000000-0005-0000-0000-0000B90E0000}"/>
    <cellStyle name="20% - Accent4 3 5 7 2" xfId="35059" xr:uid="{00000000-0005-0000-0000-0000BA0E0000}"/>
    <cellStyle name="20% - Accent4 3 5 8" xfId="35060" xr:uid="{00000000-0005-0000-0000-0000BB0E0000}"/>
    <cellStyle name="20% - Accent4 3 6" xfId="1781" xr:uid="{00000000-0005-0000-0000-0000BC0E0000}"/>
    <cellStyle name="20% - Accent4 3 6 2" xfId="1782" xr:uid="{00000000-0005-0000-0000-0000BD0E0000}"/>
    <cellStyle name="20% - Accent4 3 6 2 2" xfId="1783" xr:uid="{00000000-0005-0000-0000-0000BE0E0000}"/>
    <cellStyle name="20% - Accent4 3 6 2 3" xfId="1784" xr:uid="{00000000-0005-0000-0000-0000BF0E0000}"/>
    <cellStyle name="20% - Accent4 3 6 3" xfId="1785" xr:uid="{00000000-0005-0000-0000-0000C00E0000}"/>
    <cellStyle name="20% - Accent4 3 6 3 2" xfId="35061" xr:uid="{00000000-0005-0000-0000-0000C10E0000}"/>
    <cellStyle name="20% - Accent4 3 6 4" xfId="1786" xr:uid="{00000000-0005-0000-0000-0000C20E0000}"/>
    <cellStyle name="20% - Accent4 3 6 5" xfId="35062" xr:uid="{00000000-0005-0000-0000-0000C30E0000}"/>
    <cellStyle name="20% - Accent4 3 7" xfId="1787" xr:uid="{00000000-0005-0000-0000-0000C40E0000}"/>
    <cellStyle name="20% - Accent4 3 7 2" xfId="1788" xr:uid="{00000000-0005-0000-0000-0000C50E0000}"/>
    <cellStyle name="20% - Accent4 3 7 2 2" xfId="1789" xr:uid="{00000000-0005-0000-0000-0000C60E0000}"/>
    <cellStyle name="20% - Accent4 3 7 2 3" xfId="1790" xr:uid="{00000000-0005-0000-0000-0000C70E0000}"/>
    <cellStyle name="20% - Accent4 3 7 3" xfId="1791" xr:uid="{00000000-0005-0000-0000-0000C80E0000}"/>
    <cellStyle name="20% - Accent4 3 7 3 2" xfId="35063" xr:uid="{00000000-0005-0000-0000-0000C90E0000}"/>
    <cellStyle name="20% - Accent4 3 7 4" xfId="1792" xr:uid="{00000000-0005-0000-0000-0000CA0E0000}"/>
    <cellStyle name="20% - Accent4 3 8" xfId="1793" xr:uid="{00000000-0005-0000-0000-0000CB0E0000}"/>
    <cellStyle name="20% - Accent4 3 8 2" xfId="35064" xr:uid="{00000000-0005-0000-0000-0000CC0E0000}"/>
    <cellStyle name="20% - Accent4 3 8 2 2" xfId="35065" xr:uid="{00000000-0005-0000-0000-0000CD0E0000}"/>
    <cellStyle name="20% - Accent4 3 8 3" xfId="35066" xr:uid="{00000000-0005-0000-0000-0000CE0E0000}"/>
    <cellStyle name="20% - Accent4 3 8 3 2" xfId="35067" xr:uid="{00000000-0005-0000-0000-0000CF0E0000}"/>
    <cellStyle name="20% - Accent4 3 8 4" xfId="35068" xr:uid="{00000000-0005-0000-0000-0000D00E0000}"/>
    <cellStyle name="20% - Accent4 3 9" xfId="35069" xr:uid="{00000000-0005-0000-0000-0000D10E0000}"/>
    <cellStyle name="20% - Accent4 3_PwrTax 51040" xfId="1794" xr:uid="{00000000-0005-0000-0000-0000D20E0000}"/>
    <cellStyle name="20% - Accent4 30" xfId="1795" xr:uid="{00000000-0005-0000-0000-0000D30E0000}"/>
    <cellStyle name="20% - Accent4 31" xfId="1796" xr:uid="{00000000-0005-0000-0000-0000D40E0000}"/>
    <cellStyle name="20% - Accent4 32" xfId="1797" xr:uid="{00000000-0005-0000-0000-0000D50E0000}"/>
    <cellStyle name="20% - Accent4 33" xfId="1798" xr:uid="{00000000-0005-0000-0000-0000D60E0000}"/>
    <cellStyle name="20% - Accent4 34" xfId="1799" xr:uid="{00000000-0005-0000-0000-0000D70E0000}"/>
    <cellStyle name="20% - Accent4 35" xfId="1800" xr:uid="{00000000-0005-0000-0000-0000D80E0000}"/>
    <cellStyle name="20% - Accent4 36" xfId="1801" xr:uid="{00000000-0005-0000-0000-0000D90E0000}"/>
    <cellStyle name="20% - Accent4 37" xfId="1802" xr:uid="{00000000-0005-0000-0000-0000DA0E0000}"/>
    <cellStyle name="20% - Accent4 37 2" xfId="1803" xr:uid="{00000000-0005-0000-0000-0000DB0E0000}"/>
    <cellStyle name="20% - Accent4 37 2 2" xfId="1804" xr:uid="{00000000-0005-0000-0000-0000DC0E0000}"/>
    <cellStyle name="20% - Accent4 37 2 3" xfId="35070" xr:uid="{00000000-0005-0000-0000-0000DD0E0000}"/>
    <cellStyle name="20% - Accent4 37 3" xfId="1805" xr:uid="{00000000-0005-0000-0000-0000DE0E0000}"/>
    <cellStyle name="20% - Accent4 37 3 2" xfId="1806" xr:uid="{00000000-0005-0000-0000-0000DF0E0000}"/>
    <cellStyle name="20% - Accent4 37 3 3" xfId="35071" xr:uid="{00000000-0005-0000-0000-0000E00E0000}"/>
    <cellStyle name="20% - Accent4 37 4" xfId="1807" xr:uid="{00000000-0005-0000-0000-0000E10E0000}"/>
    <cellStyle name="20% - Accent4 37 5" xfId="35072" xr:uid="{00000000-0005-0000-0000-0000E20E0000}"/>
    <cellStyle name="20% - Accent4 37_PwrTax 51040" xfId="1808" xr:uid="{00000000-0005-0000-0000-0000E30E0000}"/>
    <cellStyle name="20% - Accent4 38" xfId="1809" xr:uid="{00000000-0005-0000-0000-0000E40E0000}"/>
    <cellStyle name="20% - Accent4 38 2" xfId="35073" xr:uid="{00000000-0005-0000-0000-0000E50E0000}"/>
    <cellStyle name="20% - Accent4 38 2 2" xfId="35074" xr:uid="{00000000-0005-0000-0000-0000E60E0000}"/>
    <cellStyle name="20% - Accent4 38 2 2 2" xfId="35075" xr:uid="{00000000-0005-0000-0000-0000E70E0000}"/>
    <cellStyle name="20% - Accent4 38 2 3" xfId="35076" xr:uid="{00000000-0005-0000-0000-0000E80E0000}"/>
    <cellStyle name="20% - Accent4 38 2 3 2" xfId="35077" xr:uid="{00000000-0005-0000-0000-0000E90E0000}"/>
    <cellStyle name="20% - Accent4 38 2 4" xfId="35078" xr:uid="{00000000-0005-0000-0000-0000EA0E0000}"/>
    <cellStyle name="20% - Accent4 38 3" xfId="35079" xr:uid="{00000000-0005-0000-0000-0000EB0E0000}"/>
    <cellStyle name="20% - Accent4 38 3 2" xfId="35080" xr:uid="{00000000-0005-0000-0000-0000EC0E0000}"/>
    <cellStyle name="20% - Accent4 38 3 2 2" xfId="35081" xr:uid="{00000000-0005-0000-0000-0000ED0E0000}"/>
    <cellStyle name="20% - Accent4 38 3 3" xfId="35082" xr:uid="{00000000-0005-0000-0000-0000EE0E0000}"/>
    <cellStyle name="20% - Accent4 38 3 3 2" xfId="35083" xr:uid="{00000000-0005-0000-0000-0000EF0E0000}"/>
    <cellStyle name="20% - Accent4 38 3 4" xfId="35084" xr:uid="{00000000-0005-0000-0000-0000F00E0000}"/>
    <cellStyle name="20% - Accent4 38 4" xfId="35085" xr:uid="{00000000-0005-0000-0000-0000F10E0000}"/>
    <cellStyle name="20% - Accent4 38 4 2" xfId="35086" xr:uid="{00000000-0005-0000-0000-0000F20E0000}"/>
    <cellStyle name="20% - Accent4 38 4 2 2" xfId="35087" xr:uid="{00000000-0005-0000-0000-0000F30E0000}"/>
    <cellStyle name="20% - Accent4 38 4 3" xfId="35088" xr:uid="{00000000-0005-0000-0000-0000F40E0000}"/>
    <cellStyle name="20% - Accent4 38 4 3 2" xfId="35089" xr:uid="{00000000-0005-0000-0000-0000F50E0000}"/>
    <cellStyle name="20% - Accent4 38 4 4" xfId="35090" xr:uid="{00000000-0005-0000-0000-0000F60E0000}"/>
    <cellStyle name="20% - Accent4 38 5" xfId="35091" xr:uid="{00000000-0005-0000-0000-0000F70E0000}"/>
    <cellStyle name="20% - Accent4 38 5 2" xfId="35092" xr:uid="{00000000-0005-0000-0000-0000F80E0000}"/>
    <cellStyle name="20% - Accent4 38 6" xfId="35093" xr:uid="{00000000-0005-0000-0000-0000F90E0000}"/>
    <cellStyle name="20% - Accent4 38 6 2" xfId="35094" xr:uid="{00000000-0005-0000-0000-0000FA0E0000}"/>
    <cellStyle name="20% - Accent4 38 7" xfId="35095" xr:uid="{00000000-0005-0000-0000-0000FB0E0000}"/>
    <cellStyle name="20% - Accent4 39" xfId="35096" xr:uid="{00000000-0005-0000-0000-0000FC0E0000}"/>
    <cellStyle name="20% - Accent4 39 2" xfId="35097" xr:uid="{00000000-0005-0000-0000-0000FD0E0000}"/>
    <cellStyle name="20% - Accent4 4" xfId="1810" xr:uid="{00000000-0005-0000-0000-0000FE0E0000}"/>
    <cellStyle name="20% - Accent4 4 2" xfId="1811" xr:uid="{00000000-0005-0000-0000-0000FF0E0000}"/>
    <cellStyle name="20% - Accent4 4 2 2" xfId="1812" xr:uid="{00000000-0005-0000-0000-0000000F0000}"/>
    <cellStyle name="20% - Accent4 4 2 2 2" xfId="35098" xr:uid="{00000000-0005-0000-0000-0000010F0000}"/>
    <cellStyle name="20% - Accent4 4 2 3" xfId="35099" xr:uid="{00000000-0005-0000-0000-0000020F0000}"/>
    <cellStyle name="20% - Accent4 4 3" xfId="1813" xr:uid="{00000000-0005-0000-0000-0000030F0000}"/>
    <cellStyle name="20% - Accent4 4 3 2" xfId="1814" xr:uid="{00000000-0005-0000-0000-0000040F0000}"/>
    <cellStyle name="20% - Accent4 4 3 3" xfId="1815" xr:uid="{00000000-0005-0000-0000-0000050F0000}"/>
    <cellStyle name="20% - Accent4 4 3 4" xfId="35100" xr:uid="{00000000-0005-0000-0000-0000060F0000}"/>
    <cellStyle name="20% - Accent4 4 4" xfId="1816" xr:uid="{00000000-0005-0000-0000-0000070F0000}"/>
    <cellStyle name="20% - Accent4 4 4 2" xfId="1817" xr:uid="{00000000-0005-0000-0000-0000080F0000}"/>
    <cellStyle name="20% - Accent4 4 4 2 2" xfId="1818" xr:uid="{00000000-0005-0000-0000-0000090F0000}"/>
    <cellStyle name="20% - Accent4 4 4 2 3" xfId="1819" xr:uid="{00000000-0005-0000-0000-00000A0F0000}"/>
    <cellStyle name="20% - Accent4 4 4 3" xfId="1820" xr:uid="{00000000-0005-0000-0000-00000B0F0000}"/>
    <cellStyle name="20% - Accent4 4 4 4" xfId="1821" xr:uid="{00000000-0005-0000-0000-00000C0F0000}"/>
    <cellStyle name="20% - Accent4 4 4 5" xfId="1822" xr:uid="{00000000-0005-0000-0000-00000D0F0000}"/>
    <cellStyle name="20% - Accent4 4 4 6" xfId="35101" xr:uid="{00000000-0005-0000-0000-00000E0F0000}"/>
    <cellStyle name="20% - Accent4 4 5" xfId="1823" xr:uid="{00000000-0005-0000-0000-00000F0F0000}"/>
    <cellStyle name="20% - Accent4 4 5 2" xfId="1824" xr:uid="{00000000-0005-0000-0000-0000100F0000}"/>
    <cellStyle name="20% - Accent4 4 5 3" xfId="1825" xr:uid="{00000000-0005-0000-0000-0000110F0000}"/>
    <cellStyle name="20% - Accent4 4 5 4" xfId="35102" xr:uid="{00000000-0005-0000-0000-0000120F0000}"/>
    <cellStyle name="20% - Accent4 4 6" xfId="1826" xr:uid="{00000000-0005-0000-0000-0000130F0000}"/>
    <cellStyle name="20% - Accent4 4 7" xfId="35103" xr:uid="{00000000-0005-0000-0000-0000140F0000}"/>
    <cellStyle name="20% - Accent4 4 8" xfId="43445" xr:uid="{00000000-0005-0000-0000-0000150F0000}"/>
    <cellStyle name="20% - Accent4 4_PwrTax 51040" xfId="1827" xr:uid="{00000000-0005-0000-0000-0000160F0000}"/>
    <cellStyle name="20% - Accent4 40" xfId="35104" xr:uid="{00000000-0005-0000-0000-0000170F0000}"/>
    <cellStyle name="20% - Accent4 41" xfId="35105" xr:uid="{00000000-0005-0000-0000-0000180F0000}"/>
    <cellStyle name="20% - Accent4 42" xfId="35106" xr:uid="{00000000-0005-0000-0000-0000190F0000}"/>
    <cellStyle name="20% - Accent4 43" xfId="35107" xr:uid="{00000000-0005-0000-0000-00001A0F0000}"/>
    <cellStyle name="20% - Accent4 44" xfId="35108" xr:uid="{00000000-0005-0000-0000-00001B0F0000}"/>
    <cellStyle name="20% - Accent4 45" xfId="35109" xr:uid="{00000000-0005-0000-0000-00001C0F0000}"/>
    <cellStyle name="20% - Accent4 46" xfId="35110" xr:uid="{00000000-0005-0000-0000-00001D0F0000}"/>
    <cellStyle name="20% - Accent4 47" xfId="35111" xr:uid="{00000000-0005-0000-0000-00001E0F0000}"/>
    <cellStyle name="20% - Accent4 48" xfId="35112" xr:uid="{00000000-0005-0000-0000-00001F0F0000}"/>
    <cellStyle name="20% - Accent4 49" xfId="35113" xr:uid="{00000000-0005-0000-0000-0000200F0000}"/>
    <cellStyle name="20% - Accent4 5" xfId="1828" xr:uid="{00000000-0005-0000-0000-0000210F0000}"/>
    <cellStyle name="20% - Accent4 5 2" xfId="1829" xr:uid="{00000000-0005-0000-0000-0000220F0000}"/>
    <cellStyle name="20% - Accent4 5 2 2" xfId="35114" xr:uid="{00000000-0005-0000-0000-0000230F0000}"/>
    <cellStyle name="20% - Accent4 5 3" xfId="1830" xr:uid="{00000000-0005-0000-0000-0000240F0000}"/>
    <cellStyle name="20% - Accent4 5 4" xfId="35115" xr:uid="{00000000-0005-0000-0000-0000250F0000}"/>
    <cellStyle name="20% - Accent4 5 5" xfId="43460" xr:uid="{00000000-0005-0000-0000-0000260F0000}"/>
    <cellStyle name="20% - Accent4 50" xfId="35116" xr:uid="{00000000-0005-0000-0000-0000270F0000}"/>
    <cellStyle name="20% - Accent4 51" xfId="35117" xr:uid="{00000000-0005-0000-0000-0000280F0000}"/>
    <cellStyle name="20% - Accent4 52" xfId="35118" xr:uid="{00000000-0005-0000-0000-0000290F0000}"/>
    <cellStyle name="20% - Accent4 53" xfId="35119" xr:uid="{00000000-0005-0000-0000-00002A0F0000}"/>
    <cellStyle name="20% - Accent4 54" xfId="35120" xr:uid="{00000000-0005-0000-0000-00002B0F0000}"/>
    <cellStyle name="20% - Accent4 55" xfId="35121" xr:uid="{00000000-0005-0000-0000-00002C0F0000}"/>
    <cellStyle name="20% - Accent4 56" xfId="35122" xr:uid="{00000000-0005-0000-0000-00002D0F0000}"/>
    <cellStyle name="20% - Accent4 57" xfId="35123" xr:uid="{00000000-0005-0000-0000-00002E0F0000}"/>
    <cellStyle name="20% - Accent4 58" xfId="35124" xr:uid="{00000000-0005-0000-0000-00002F0F0000}"/>
    <cellStyle name="20% - Accent4 59" xfId="35125" xr:uid="{00000000-0005-0000-0000-0000300F0000}"/>
    <cellStyle name="20% - Accent4 6" xfId="1831" xr:uid="{00000000-0005-0000-0000-0000310F0000}"/>
    <cellStyle name="20% - Accent4 6 2" xfId="1832" xr:uid="{00000000-0005-0000-0000-0000320F0000}"/>
    <cellStyle name="20% - Accent4 6 2 2" xfId="35126" xr:uid="{00000000-0005-0000-0000-0000330F0000}"/>
    <cellStyle name="20% - Accent4 6 3" xfId="1833" xr:uid="{00000000-0005-0000-0000-0000340F0000}"/>
    <cellStyle name="20% - Accent4 6 4" xfId="35127" xr:uid="{00000000-0005-0000-0000-0000350F0000}"/>
    <cellStyle name="20% - Accent4 60" xfId="35128" xr:uid="{00000000-0005-0000-0000-0000360F0000}"/>
    <cellStyle name="20% - Accent4 61" xfId="35129" xr:uid="{00000000-0005-0000-0000-0000370F0000}"/>
    <cellStyle name="20% - Accent4 62" xfId="35130" xr:uid="{00000000-0005-0000-0000-0000380F0000}"/>
    <cellStyle name="20% - Accent4 63" xfId="35131" xr:uid="{00000000-0005-0000-0000-0000390F0000}"/>
    <cellStyle name="20% - Accent4 64" xfId="35132" xr:uid="{00000000-0005-0000-0000-00003A0F0000}"/>
    <cellStyle name="20% - Accent4 65" xfId="35133" xr:uid="{00000000-0005-0000-0000-00003B0F0000}"/>
    <cellStyle name="20% - Accent4 66" xfId="35134" xr:uid="{00000000-0005-0000-0000-00003C0F0000}"/>
    <cellStyle name="20% - Accent4 67" xfId="35135" xr:uid="{00000000-0005-0000-0000-00003D0F0000}"/>
    <cellStyle name="20% - Accent4 68" xfId="35136" xr:uid="{00000000-0005-0000-0000-00003E0F0000}"/>
    <cellStyle name="20% - Accent4 69" xfId="35137" xr:uid="{00000000-0005-0000-0000-00003F0F0000}"/>
    <cellStyle name="20% - Accent4 7" xfId="1834" xr:uid="{00000000-0005-0000-0000-0000400F0000}"/>
    <cellStyle name="20% - Accent4 7 2" xfId="1835" xr:uid="{00000000-0005-0000-0000-0000410F0000}"/>
    <cellStyle name="20% - Accent4 7 3" xfId="1836" xr:uid="{00000000-0005-0000-0000-0000420F0000}"/>
    <cellStyle name="20% - Accent4 7 4" xfId="35138" xr:uid="{00000000-0005-0000-0000-0000430F0000}"/>
    <cellStyle name="20% - Accent4 70" xfId="35139" xr:uid="{00000000-0005-0000-0000-0000440F0000}"/>
    <cellStyle name="20% - Accent4 71" xfId="35140" xr:uid="{00000000-0005-0000-0000-0000450F0000}"/>
    <cellStyle name="20% - Accent4 72" xfId="35141" xr:uid="{00000000-0005-0000-0000-0000460F0000}"/>
    <cellStyle name="20% - Accent4 73" xfId="35142" xr:uid="{00000000-0005-0000-0000-0000470F0000}"/>
    <cellStyle name="20% - Accent4 74" xfId="35143" xr:uid="{00000000-0005-0000-0000-0000480F0000}"/>
    <cellStyle name="20% - Accent4 75" xfId="35144" xr:uid="{00000000-0005-0000-0000-0000490F0000}"/>
    <cellStyle name="20% - Accent4 76" xfId="35145" xr:uid="{00000000-0005-0000-0000-00004A0F0000}"/>
    <cellStyle name="20% - Accent4 77" xfId="35146" xr:uid="{00000000-0005-0000-0000-00004B0F0000}"/>
    <cellStyle name="20% - Accent4 78" xfId="35147" xr:uid="{00000000-0005-0000-0000-00004C0F0000}"/>
    <cellStyle name="20% - Accent4 79" xfId="35148" xr:uid="{00000000-0005-0000-0000-00004D0F0000}"/>
    <cellStyle name="20% - Accent4 8" xfId="1837" xr:uid="{00000000-0005-0000-0000-00004E0F0000}"/>
    <cellStyle name="20% - Accent4 8 2" xfId="1838" xr:uid="{00000000-0005-0000-0000-00004F0F0000}"/>
    <cellStyle name="20% - Accent4 8 3" xfId="1839" xr:uid="{00000000-0005-0000-0000-0000500F0000}"/>
    <cellStyle name="20% - Accent4 8 4" xfId="35149" xr:uid="{00000000-0005-0000-0000-0000510F0000}"/>
    <cellStyle name="20% - Accent4 80" xfId="35150" xr:uid="{00000000-0005-0000-0000-0000520F0000}"/>
    <cellStyle name="20% - Accent4 81" xfId="35151" xr:uid="{00000000-0005-0000-0000-0000530F0000}"/>
    <cellStyle name="20% - Accent4 82" xfId="35152" xr:uid="{00000000-0005-0000-0000-0000540F0000}"/>
    <cellStyle name="20% - Accent4 83" xfId="35153" xr:uid="{00000000-0005-0000-0000-0000550F0000}"/>
    <cellStyle name="20% - Accent4 84" xfId="35154" xr:uid="{00000000-0005-0000-0000-0000560F0000}"/>
    <cellStyle name="20% - Accent4 85" xfId="35155" xr:uid="{00000000-0005-0000-0000-0000570F0000}"/>
    <cellStyle name="20% - Accent4 86" xfId="35156" xr:uid="{00000000-0005-0000-0000-0000580F0000}"/>
    <cellStyle name="20% - Accent4 87" xfId="35157" xr:uid="{00000000-0005-0000-0000-0000590F0000}"/>
    <cellStyle name="20% - Accent4 88" xfId="35158" xr:uid="{00000000-0005-0000-0000-00005A0F0000}"/>
    <cellStyle name="20% - Accent4 89" xfId="35159" xr:uid="{00000000-0005-0000-0000-00005B0F0000}"/>
    <cellStyle name="20% - Accent4 9" xfId="1840" xr:uid="{00000000-0005-0000-0000-00005C0F0000}"/>
    <cellStyle name="20% - Accent4 9 2" xfId="1841" xr:uid="{00000000-0005-0000-0000-00005D0F0000}"/>
    <cellStyle name="20% - Accent4 9 3" xfId="1842" xr:uid="{00000000-0005-0000-0000-00005E0F0000}"/>
    <cellStyle name="20% - Accent4 9 4" xfId="35160" xr:uid="{00000000-0005-0000-0000-00005F0F0000}"/>
    <cellStyle name="20% - Accent4 90" xfId="35161" xr:uid="{00000000-0005-0000-0000-0000600F0000}"/>
    <cellStyle name="20% - Accent4 91" xfId="35162" xr:uid="{00000000-0005-0000-0000-0000610F0000}"/>
    <cellStyle name="20% - Accent4 92" xfId="35163" xr:uid="{00000000-0005-0000-0000-0000620F0000}"/>
    <cellStyle name="20% - Accent4 93" xfId="35164" xr:uid="{00000000-0005-0000-0000-0000630F0000}"/>
    <cellStyle name="20% - Accent4 94" xfId="35165" xr:uid="{00000000-0005-0000-0000-0000640F0000}"/>
    <cellStyle name="20% - Accent4 95" xfId="35166" xr:uid="{00000000-0005-0000-0000-0000650F0000}"/>
    <cellStyle name="20% - Accent4 96" xfId="35167" xr:uid="{00000000-0005-0000-0000-0000660F0000}"/>
    <cellStyle name="20% - Accent4 97" xfId="35168" xr:uid="{00000000-0005-0000-0000-0000670F0000}"/>
    <cellStyle name="20% - Accent4 98" xfId="35169" xr:uid="{00000000-0005-0000-0000-0000680F0000}"/>
    <cellStyle name="20% - Accent4 99" xfId="35170" xr:uid="{00000000-0005-0000-0000-0000690F0000}"/>
    <cellStyle name="20% - Accent5" xfId="5" builtinId="46" customBuiltin="1"/>
    <cellStyle name="20% - Accent5 10" xfId="1843" xr:uid="{00000000-0005-0000-0000-00006B0F0000}"/>
    <cellStyle name="20% - Accent5 10 2" xfId="1844" xr:uid="{00000000-0005-0000-0000-00006C0F0000}"/>
    <cellStyle name="20% - Accent5 10 3" xfId="1845" xr:uid="{00000000-0005-0000-0000-00006D0F0000}"/>
    <cellStyle name="20% - Accent5 10 4" xfId="35171" xr:uid="{00000000-0005-0000-0000-00006E0F0000}"/>
    <cellStyle name="20% - Accent5 100" xfId="35172" xr:uid="{00000000-0005-0000-0000-00006F0F0000}"/>
    <cellStyle name="20% - Accent5 101" xfId="35173" xr:uid="{00000000-0005-0000-0000-0000700F0000}"/>
    <cellStyle name="20% - Accent5 102" xfId="35174" xr:uid="{00000000-0005-0000-0000-0000710F0000}"/>
    <cellStyle name="20% - Accent5 103" xfId="43377" xr:uid="{00000000-0005-0000-0000-0000720F0000}"/>
    <cellStyle name="20% - Accent5 104" xfId="43498" xr:uid="{B3E52AD0-0B86-49A5-8982-2924072E0F11}"/>
    <cellStyle name="20% - Accent5 11" xfId="1846" xr:uid="{00000000-0005-0000-0000-0000730F0000}"/>
    <cellStyle name="20% - Accent5 11 2" xfId="1847" xr:uid="{00000000-0005-0000-0000-0000740F0000}"/>
    <cellStyle name="20% - Accent5 11 3" xfId="1848" xr:uid="{00000000-0005-0000-0000-0000750F0000}"/>
    <cellStyle name="20% - Accent5 12" xfId="1849" xr:uid="{00000000-0005-0000-0000-0000760F0000}"/>
    <cellStyle name="20% - Accent5 12 2" xfId="1850" xr:uid="{00000000-0005-0000-0000-0000770F0000}"/>
    <cellStyle name="20% - Accent5 13" xfId="1851" xr:uid="{00000000-0005-0000-0000-0000780F0000}"/>
    <cellStyle name="20% - Accent5 13 2" xfId="1852" xr:uid="{00000000-0005-0000-0000-0000790F0000}"/>
    <cellStyle name="20% - Accent5 14" xfId="1853" xr:uid="{00000000-0005-0000-0000-00007A0F0000}"/>
    <cellStyle name="20% - Accent5 14 2" xfId="1854" xr:uid="{00000000-0005-0000-0000-00007B0F0000}"/>
    <cellStyle name="20% - Accent5 15" xfId="1855" xr:uid="{00000000-0005-0000-0000-00007C0F0000}"/>
    <cellStyle name="20% - Accent5 15 2" xfId="1856" xr:uid="{00000000-0005-0000-0000-00007D0F0000}"/>
    <cellStyle name="20% - Accent5 16" xfId="1857" xr:uid="{00000000-0005-0000-0000-00007E0F0000}"/>
    <cellStyle name="20% - Accent5 16 2" xfId="1858" xr:uid="{00000000-0005-0000-0000-00007F0F0000}"/>
    <cellStyle name="20% - Accent5 17" xfId="1859" xr:uid="{00000000-0005-0000-0000-0000800F0000}"/>
    <cellStyle name="20% - Accent5 17 2" xfId="1860" xr:uid="{00000000-0005-0000-0000-0000810F0000}"/>
    <cellStyle name="20% - Accent5 18" xfId="1861" xr:uid="{00000000-0005-0000-0000-0000820F0000}"/>
    <cellStyle name="20% - Accent5 18 2" xfId="1862" xr:uid="{00000000-0005-0000-0000-0000830F0000}"/>
    <cellStyle name="20% - Accent5 19" xfId="1863" xr:uid="{00000000-0005-0000-0000-0000840F0000}"/>
    <cellStyle name="20% - Accent5 19 2" xfId="1864" xr:uid="{00000000-0005-0000-0000-0000850F0000}"/>
    <cellStyle name="20% - Accent5 2" xfId="1865" xr:uid="{00000000-0005-0000-0000-0000860F0000}"/>
    <cellStyle name="20% - Accent5 2 10" xfId="43408" xr:uid="{00000000-0005-0000-0000-0000870F0000}"/>
    <cellStyle name="20% - Accent5 2 2" xfId="1866" xr:uid="{00000000-0005-0000-0000-0000880F0000}"/>
    <cellStyle name="20% - Accent5 2 2 2" xfId="1867" xr:uid="{00000000-0005-0000-0000-0000890F0000}"/>
    <cellStyle name="20% - Accent5 2 2 2 2" xfId="1868" xr:uid="{00000000-0005-0000-0000-00008A0F0000}"/>
    <cellStyle name="20% - Accent5 2 2 2 3" xfId="1869" xr:uid="{00000000-0005-0000-0000-00008B0F0000}"/>
    <cellStyle name="20% - Accent5 2 2 2 4" xfId="35175" xr:uid="{00000000-0005-0000-0000-00008C0F0000}"/>
    <cellStyle name="20% - Accent5 2 2 3" xfId="1870" xr:uid="{00000000-0005-0000-0000-00008D0F0000}"/>
    <cellStyle name="20% - Accent5 2 2 3 2" xfId="1871" xr:uid="{00000000-0005-0000-0000-00008E0F0000}"/>
    <cellStyle name="20% - Accent5 2 2 3 3" xfId="35176" xr:uid="{00000000-0005-0000-0000-00008F0F0000}"/>
    <cellStyle name="20% - Accent5 2 2 4" xfId="1872" xr:uid="{00000000-0005-0000-0000-0000900F0000}"/>
    <cellStyle name="20% - Accent5 2 2 5" xfId="1873" xr:uid="{00000000-0005-0000-0000-0000910F0000}"/>
    <cellStyle name="20% - Accent5 2 2 6" xfId="1874" xr:uid="{00000000-0005-0000-0000-0000920F0000}"/>
    <cellStyle name="20% - Accent5 2 2 7" xfId="35177" xr:uid="{00000000-0005-0000-0000-0000930F0000}"/>
    <cellStyle name="20% - Accent5 2 2_PwrTax 51040" xfId="1875" xr:uid="{00000000-0005-0000-0000-0000940F0000}"/>
    <cellStyle name="20% - Accent5 2 3" xfId="1876" xr:uid="{00000000-0005-0000-0000-0000950F0000}"/>
    <cellStyle name="20% - Accent5 2 3 10" xfId="1877" xr:uid="{00000000-0005-0000-0000-0000960F0000}"/>
    <cellStyle name="20% - Accent5 2 3 10 2" xfId="35178" xr:uid="{00000000-0005-0000-0000-0000970F0000}"/>
    <cellStyle name="20% - Accent5 2 3 11" xfId="35179" xr:uid="{00000000-0005-0000-0000-0000980F0000}"/>
    <cellStyle name="20% - Accent5 2 3 12" xfId="35180" xr:uid="{00000000-0005-0000-0000-0000990F0000}"/>
    <cellStyle name="20% - Accent5 2 3 2" xfId="1878" xr:uid="{00000000-0005-0000-0000-00009A0F0000}"/>
    <cellStyle name="20% - Accent5 2 3 2 10" xfId="35181" xr:uid="{00000000-0005-0000-0000-00009B0F0000}"/>
    <cellStyle name="20% - Accent5 2 3 2 11" xfId="35182" xr:uid="{00000000-0005-0000-0000-00009C0F0000}"/>
    <cellStyle name="20% - Accent5 2 3 2 2" xfId="1879" xr:uid="{00000000-0005-0000-0000-00009D0F0000}"/>
    <cellStyle name="20% - Accent5 2 3 2 2 2" xfId="1880" xr:uid="{00000000-0005-0000-0000-00009E0F0000}"/>
    <cellStyle name="20% - Accent5 2 3 2 2 2 2" xfId="1881" xr:uid="{00000000-0005-0000-0000-00009F0F0000}"/>
    <cellStyle name="20% - Accent5 2 3 2 2 2 2 2" xfId="1882" xr:uid="{00000000-0005-0000-0000-0000A00F0000}"/>
    <cellStyle name="20% - Accent5 2 3 2 2 2 2 2 2" xfId="35183" xr:uid="{00000000-0005-0000-0000-0000A10F0000}"/>
    <cellStyle name="20% - Accent5 2 3 2 2 2 2 3" xfId="1883" xr:uid="{00000000-0005-0000-0000-0000A20F0000}"/>
    <cellStyle name="20% - Accent5 2 3 2 2 2 2 3 2" xfId="35184" xr:uid="{00000000-0005-0000-0000-0000A30F0000}"/>
    <cellStyle name="20% - Accent5 2 3 2 2 2 2 4" xfId="35185" xr:uid="{00000000-0005-0000-0000-0000A40F0000}"/>
    <cellStyle name="20% - Accent5 2 3 2 2 2 3" xfId="1884" xr:uid="{00000000-0005-0000-0000-0000A50F0000}"/>
    <cellStyle name="20% - Accent5 2 3 2 2 2 3 2" xfId="35186" xr:uid="{00000000-0005-0000-0000-0000A60F0000}"/>
    <cellStyle name="20% - Accent5 2 3 2 2 2 4" xfId="1885" xr:uid="{00000000-0005-0000-0000-0000A70F0000}"/>
    <cellStyle name="20% - Accent5 2 3 2 2 2 4 2" xfId="35187" xr:uid="{00000000-0005-0000-0000-0000A80F0000}"/>
    <cellStyle name="20% - Accent5 2 3 2 2 2 5" xfId="35188" xr:uid="{00000000-0005-0000-0000-0000A90F0000}"/>
    <cellStyle name="20% - Accent5 2 3 2 2 3" xfId="1886" xr:uid="{00000000-0005-0000-0000-0000AA0F0000}"/>
    <cellStyle name="20% - Accent5 2 3 2 2 3 2" xfId="1887" xr:uid="{00000000-0005-0000-0000-0000AB0F0000}"/>
    <cellStyle name="20% - Accent5 2 3 2 2 3 2 2" xfId="35189" xr:uid="{00000000-0005-0000-0000-0000AC0F0000}"/>
    <cellStyle name="20% - Accent5 2 3 2 2 3 3" xfId="1888" xr:uid="{00000000-0005-0000-0000-0000AD0F0000}"/>
    <cellStyle name="20% - Accent5 2 3 2 2 3 3 2" xfId="35190" xr:uid="{00000000-0005-0000-0000-0000AE0F0000}"/>
    <cellStyle name="20% - Accent5 2 3 2 2 3 4" xfId="35191" xr:uid="{00000000-0005-0000-0000-0000AF0F0000}"/>
    <cellStyle name="20% - Accent5 2 3 2 2 4" xfId="1889" xr:uid="{00000000-0005-0000-0000-0000B00F0000}"/>
    <cellStyle name="20% - Accent5 2 3 2 2 4 2" xfId="35192" xr:uid="{00000000-0005-0000-0000-0000B10F0000}"/>
    <cellStyle name="20% - Accent5 2 3 2 2 5" xfId="1890" xr:uid="{00000000-0005-0000-0000-0000B20F0000}"/>
    <cellStyle name="20% - Accent5 2 3 2 2 5 2" xfId="35193" xr:uid="{00000000-0005-0000-0000-0000B30F0000}"/>
    <cellStyle name="20% - Accent5 2 3 2 2 6" xfId="35194" xr:uid="{00000000-0005-0000-0000-0000B40F0000}"/>
    <cellStyle name="20% - Accent5 2 3 2 3" xfId="1891" xr:uid="{00000000-0005-0000-0000-0000B50F0000}"/>
    <cellStyle name="20% - Accent5 2 3 2 3 2" xfId="1892" xr:uid="{00000000-0005-0000-0000-0000B60F0000}"/>
    <cellStyle name="20% - Accent5 2 3 2 3 2 2" xfId="1893" xr:uid="{00000000-0005-0000-0000-0000B70F0000}"/>
    <cellStyle name="20% - Accent5 2 3 2 3 2 2 2" xfId="35195" xr:uid="{00000000-0005-0000-0000-0000B80F0000}"/>
    <cellStyle name="20% - Accent5 2 3 2 3 2 3" xfId="1894" xr:uid="{00000000-0005-0000-0000-0000B90F0000}"/>
    <cellStyle name="20% - Accent5 2 3 2 3 2 3 2" xfId="35196" xr:uid="{00000000-0005-0000-0000-0000BA0F0000}"/>
    <cellStyle name="20% - Accent5 2 3 2 3 2 4" xfId="35197" xr:uid="{00000000-0005-0000-0000-0000BB0F0000}"/>
    <cellStyle name="20% - Accent5 2 3 2 3 3" xfId="1895" xr:uid="{00000000-0005-0000-0000-0000BC0F0000}"/>
    <cellStyle name="20% - Accent5 2 3 2 3 3 2" xfId="35198" xr:uid="{00000000-0005-0000-0000-0000BD0F0000}"/>
    <cellStyle name="20% - Accent5 2 3 2 3 4" xfId="1896" xr:uid="{00000000-0005-0000-0000-0000BE0F0000}"/>
    <cellStyle name="20% - Accent5 2 3 2 3 4 2" xfId="35199" xr:uid="{00000000-0005-0000-0000-0000BF0F0000}"/>
    <cellStyle name="20% - Accent5 2 3 2 3 5" xfId="35200" xr:uid="{00000000-0005-0000-0000-0000C00F0000}"/>
    <cellStyle name="20% - Accent5 2 3 2 4" xfId="1897" xr:uid="{00000000-0005-0000-0000-0000C10F0000}"/>
    <cellStyle name="20% - Accent5 2 3 2 4 2" xfId="1898" xr:uid="{00000000-0005-0000-0000-0000C20F0000}"/>
    <cellStyle name="20% - Accent5 2 3 2 4 2 2" xfId="35201" xr:uid="{00000000-0005-0000-0000-0000C30F0000}"/>
    <cellStyle name="20% - Accent5 2 3 2 4 3" xfId="1899" xr:uid="{00000000-0005-0000-0000-0000C40F0000}"/>
    <cellStyle name="20% - Accent5 2 3 2 4 3 2" xfId="35202" xr:uid="{00000000-0005-0000-0000-0000C50F0000}"/>
    <cellStyle name="20% - Accent5 2 3 2 4 4" xfId="35203" xr:uid="{00000000-0005-0000-0000-0000C60F0000}"/>
    <cellStyle name="20% - Accent5 2 3 2 5" xfId="1900" xr:uid="{00000000-0005-0000-0000-0000C70F0000}"/>
    <cellStyle name="20% - Accent5 2 3 2 5 2" xfId="35204" xr:uid="{00000000-0005-0000-0000-0000C80F0000}"/>
    <cellStyle name="20% - Accent5 2 3 2 5 2 2" xfId="35205" xr:uid="{00000000-0005-0000-0000-0000C90F0000}"/>
    <cellStyle name="20% - Accent5 2 3 2 5 3" xfId="35206" xr:uid="{00000000-0005-0000-0000-0000CA0F0000}"/>
    <cellStyle name="20% - Accent5 2 3 2 5 3 2" xfId="35207" xr:uid="{00000000-0005-0000-0000-0000CB0F0000}"/>
    <cellStyle name="20% - Accent5 2 3 2 5 4" xfId="35208" xr:uid="{00000000-0005-0000-0000-0000CC0F0000}"/>
    <cellStyle name="20% - Accent5 2 3 2 6" xfId="1901" xr:uid="{00000000-0005-0000-0000-0000CD0F0000}"/>
    <cellStyle name="20% - Accent5 2 3 2 6 2" xfId="35209" xr:uid="{00000000-0005-0000-0000-0000CE0F0000}"/>
    <cellStyle name="20% - Accent5 2 3 2 6 2 2" xfId="35210" xr:uid="{00000000-0005-0000-0000-0000CF0F0000}"/>
    <cellStyle name="20% - Accent5 2 3 2 6 3" xfId="35211" xr:uid="{00000000-0005-0000-0000-0000D00F0000}"/>
    <cellStyle name="20% - Accent5 2 3 2 6 3 2" xfId="35212" xr:uid="{00000000-0005-0000-0000-0000D10F0000}"/>
    <cellStyle name="20% - Accent5 2 3 2 6 4" xfId="35213" xr:uid="{00000000-0005-0000-0000-0000D20F0000}"/>
    <cellStyle name="20% - Accent5 2 3 2 7" xfId="1902" xr:uid="{00000000-0005-0000-0000-0000D30F0000}"/>
    <cellStyle name="20% - Accent5 2 3 2 7 2" xfId="35214" xr:uid="{00000000-0005-0000-0000-0000D40F0000}"/>
    <cellStyle name="20% - Accent5 2 3 2 7 2 2" xfId="35215" xr:uid="{00000000-0005-0000-0000-0000D50F0000}"/>
    <cellStyle name="20% - Accent5 2 3 2 7 3" xfId="35216" xr:uid="{00000000-0005-0000-0000-0000D60F0000}"/>
    <cellStyle name="20% - Accent5 2 3 2 7 3 2" xfId="35217" xr:uid="{00000000-0005-0000-0000-0000D70F0000}"/>
    <cellStyle name="20% - Accent5 2 3 2 7 4" xfId="35218" xr:uid="{00000000-0005-0000-0000-0000D80F0000}"/>
    <cellStyle name="20% - Accent5 2 3 2 8" xfId="35219" xr:uid="{00000000-0005-0000-0000-0000D90F0000}"/>
    <cellStyle name="20% - Accent5 2 3 2 8 2" xfId="35220" xr:uid="{00000000-0005-0000-0000-0000DA0F0000}"/>
    <cellStyle name="20% - Accent5 2 3 2 9" xfId="35221" xr:uid="{00000000-0005-0000-0000-0000DB0F0000}"/>
    <cellStyle name="20% - Accent5 2 3 2 9 2" xfId="35222" xr:uid="{00000000-0005-0000-0000-0000DC0F0000}"/>
    <cellStyle name="20% - Accent5 2 3 3" xfId="1903" xr:uid="{00000000-0005-0000-0000-0000DD0F0000}"/>
    <cellStyle name="20% - Accent5 2 3 3 10" xfId="35223" xr:uid="{00000000-0005-0000-0000-0000DE0F0000}"/>
    <cellStyle name="20% - Accent5 2 3 3 2" xfId="1904" xr:uid="{00000000-0005-0000-0000-0000DF0F0000}"/>
    <cellStyle name="20% - Accent5 2 3 3 2 2" xfId="1905" xr:uid="{00000000-0005-0000-0000-0000E00F0000}"/>
    <cellStyle name="20% - Accent5 2 3 3 2 2 2" xfId="1906" xr:uid="{00000000-0005-0000-0000-0000E10F0000}"/>
    <cellStyle name="20% - Accent5 2 3 3 2 2 2 2" xfId="35224" xr:uid="{00000000-0005-0000-0000-0000E20F0000}"/>
    <cellStyle name="20% - Accent5 2 3 3 2 2 3" xfId="1907" xr:uid="{00000000-0005-0000-0000-0000E30F0000}"/>
    <cellStyle name="20% - Accent5 2 3 3 2 2 3 2" xfId="35225" xr:uid="{00000000-0005-0000-0000-0000E40F0000}"/>
    <cellStyle name="20% - Accent5 2 3 3 2 2 4" xfId="35226" xr:uid="{00000000-0005-0000-0000-0000E50F0000}"/>
    <cellStyle name="20% - Accent5 2 3 3 2 3" xfId="1908" xr:uid="{00000000-0005-0000-0000-0000E60F0000}"/>
    <cellStyle name="20% - Accent5 2 3 3 2 3 2" xfId="35227" xr:uid="{00000000-0005-0000-0000-0000E70F0000}"/>
    <cellStyle name="20% - Accent5 2 3 3 2 4" xfId="1909" xr:uid="{00000000-0005-0000-0000-0000E80F0000}"/>
    <cellStyle name="20% - Accent5 2 3 3 2 4 2" xfId="35228" xr:uid="{00000000-0005-0000-0000-0000E90F0000}"/>
    <cellStyle name="20% - Accent5 2 3 3 2 5" xfId="35229" xr:uid="{00000000-0005-0000-0000-0000EA0F0000}"/>
    <cellStyle name="20% - Accent5 2 3 3 3" xfId="1910" xr:uid="{00000000-0005-0000-0000-0000EB0F0000}"/>
    <cellStyle name="20% - Accent5 2 3 3 3 2" xfId="1911" xr:uid="{00000000-0005-0000-0000-0000EC0F0000}"/>
    <cellStyle name="20% - Accent5 2 3 3 3 2 2" xfId="35230" xr:uid="{00000000-0005-0000-0000-0000ED0F0000}"/>
    <cellStyle name="20% - Accent5 2 3 3 3 3" xfId="1912" xr:uid="{00000000-0005-0000-0000-0000EE0F0000}"/>
    <cellStyle name="20% - Accent5 2 3 3 3 3 2" xfId="35231" xr:uid="{00000000-0005-0000-0000-0000EF0F0000}"/>
    <cellStyle name="20% - Accent5 2 3 3 3 4" xfId="35232" xr:uid="{00000000-0005-0000-0000-0000F00F0000}"/>
    <cellStyle name="20% - Accent5 2 3 3 4" xfId="1913" xr:uid="{00000000-0005-0000-0000-0000F10F0000}"/>
    <cellStyle name="20% - Accent5 2 3 3 4 2" xfId="35233" xr:uid="{00000000-0005-0000-0000-0000F20F0000}"/>
    <cellStyle name="20% - Accent5 2 3 3 4 2 2" xfId="35234" xr:uid="{00000000-0005-0000-0000-0000F30F0000}"/>
    <cellStyle name="20% - Accent5 2 3 3 4 3" xfId="35235" xr:uid="{00000000-0005-0000-0000-0000F40F0000}"/>
    <cellStyle name="20% - Accent5 2 3 3 4 3 2" xfId="35236" xr:uid="{00000000-0005-0000-0000-0000F50F0000}"/>
    <cellStyle name="20% - Accent5 2 3 3 4 4" xfId="35237" xr:uid="{00000000-0005-0000-0000-0000F60F0000}"/>
    <cellStyle name="20% - Accent5 2 3 3 5" xfId="1914" xr:uid="{00000000-0005-0000-0000-0000F70F0000}"/>
    <cellStyle name="20% - Accent5 2 3 3 5 2" xfId="35238" xr:uid="{00000000-0005-0000-0000-0000F80F0000}"/>
    <cellStyle name="20% - Accent5 2 3 3 5 2 2" xfId="35239" xr:uid="{00000000-0005-0000-0000-0000F90F0000}"/>
    <cellStyle name="20% - Accent5 2 3 3 5 3" xfId="35240" xr:uid="{00000000-0005-0000-0000-0000FA0F0000}"/>
    <cellStyle name="20% - Accent5 2 3 3 5 3 2" xfId="35241" xr:uid="{00000000-0005-0000-0000-0000FB0F0000}"/>
    <cellStyle name="20% - Accent5 2 3 3 5 4" xfId="35242" xr:uid="{00000000-0005-0000-0000-0000FC0F0000}"/>
    <cellStyle name="20% - Accent5 2 3 3 6" xfId="1915" xr:uid="{00000000-0005-0000-0000-0000FD0F0000}"/>
    <cellStyle name="20% - Accent5 2 3 3 6 2" xfId="35243" xr:uid="{00000000-0005-0000-0000-0000FE0F0000}"/>
    <cellStyle name="20% - Accent5 2 3 3 6 2 2" xfId="35244" xr:uid="{00000000-0005-0000-0000-0000FF0F0000}"/>
    <cellStyle name="20% - Accent5 2 3 3 6 3" xfId="35245" xr:uid="{00000000-0005-0000-0000-000000100000}"/>
    <cellStyle name="20% - Accent5 2 3 3 6 3 2" xfId="35246" xr:uid="{00000000-0005-0000-0000-000001100000}"/>
    <cellStyle name="20% - Accent5 2 3 3 6 4" xfId="35247" xr:uid="{00000000-0005-0000-0000-000002100000}"/>
    <cellStyle name="20% - Accent5 2 3 3 7" xfId="35248" xr:uid="{00000000-0005-0000-0000-000003100000}"/>
    <cellStyle name="20% - Accent5 2 3 3 7 2" xfId="35249" xr:uid="{00000000-0005-0000-0000-000004100000}"/>
    <cellStyle name="20% - Accent5 2 3 3 8" xfId="35250" xr:uid="{00000000-0005-0000-0000-000005100000}"/>
    <cellStyle name="20% - Accent5 2 3 3 8 2" xfId="35251" xr:uid="{00000000-0005-0000-0000-000006100000}"/>
    <cellStyle name="20% - Accent5 2 3 3 9" xfId="35252" xr:uid="{00000000-0005-0000-0000-000007100000}"/>
    <cellStyle name="20% - Accent5 2 3 4" xfId="1916" xr:uid="{00000000-0005-0000-0000-000008100000}"/>
    <cellStyle name="20% - Accent5 2 3 4 2" xfId="1917" xr:uid="{00000000-0005-0000-0000-000009100000}"/>
    <cellStyle name="20% - Accent5 2 3 4 2 2" xfId="1918" xr:uid="{00000000-0005-0000-0000-00000A100000}"/>
    <cellStyle name="20% - Accent5 2 3 4 2 2 2" xfId="35253" xr:uid="{00000000-0005-0000-0000-00000B100000}"/>
    <cellStyle name="20% - Accent5 2 3 4 2 3" xfId="1919" xr:uid="{00000000-0005-0000-0000-00000C100000}"/>
    <cellStyle name="20% - Accent5 2 3 4 2 3 2" xfId="35254" xr:uid="{00000000-0005-0000-0000-00000D100000}"/>
    <cellStyle name="20% - Accent5 2 3 4 2 4" xfId="35255" xr:uid="{00000000-0005-0000-0000-00000E100000}"/>
    <cellStyle name="20% - Accent5 2 3 4 3" xfId="1920" xr:uid="{00000000-0005-0000-0000-00000F100000}"/>
    <cellStyle name="20% - Accent5 2 3 4 3 2" xfId="35256" xr:uid="{00000000-0005-0000-0000-000010100000}"/>
    <cellStyle name="20% - Accent5 2 3 4 3 2 2" xfId="35257" xr:uid="{00000000-0005-0000-0000-000011100000}"/>
    <cellStyle name="20% - Accent5 2 3 4 3 3" xfId="35258" xr:uid="{00000000-0005-0000-0000-000012100000}"/>
    <cellStyle name="20% - Accent5 2 3 4 3 3 2" xfId="35259" xr:uid="{00000000-0005-0000-0000-000013100000}"/>
    <cellStyle name="20% - Accent5 2 3 4 3 4" xfId="35260" xr:uid="{00000000-0005-0000-0000-000014100000}"/>
    <cellStyle name="20% - Accent5 2 3 4 4" xfId="1921" xr:uid="{00000000-0005-0000-0000-000015100000}"/>
    <cellStyle name="20% - Accent5 2 3 4 4 2" xfId="35261" xr:uid="{00000000-0005-0000-0000-000016100000}"/>
    <cellStyle name="20% - Accent5 2 3 4 4 2 2" xfId="35262" xr:uid="{00000000-0005-0000-0000-000017100000}"/>
    <cellStyle name="20% - Accent5 2 3 4 4 3" xfId="35263" xr:uid="{00000000-0005-0000-0000-000018100000}"/>
    <cellStyle name="20% - Accent5 2 3 4 4 3 2" xfId="35264" xr:uid="{00000000-0005-0000-0000-000019100000}"/>
    <cellStyle name="20% - Accent5 2 3 4 4 4" xfId="35265" xr:uid="{00000000-0005-0000-0000-00001A100000}"/>
    <cellStyle name="20% - Accent5 2 3 4 5" xfId="35266" xr:uid="{00000000-0005-0000-0000-00001B100000}"/>
    <cellStyle name="20% - Accent5 2 3 4 5 2" xfId="35267" xr:uid="{00000000-0005-0000-0000-00001C100000}"/>
    <cellStyle name="20% - Accent5 2 3 4 5 2 2" xfId="35268" xr:uid="{00000000-0005-0000-0000-00001D100000}"/>
    <cellStyle name="20% - Accent5 2 3 4 5 3" xfId="35269" xr:uid="{00000000-0005-0000-0000-00001E100000}"/>
    <cellStyle name="20% - Accent5 2 3 4 5 3 2" xfId="35270" xr:uid="{00000000-0005-0000-0000-00001F100000}"/>
    <cellStyle name="20% - Accent5 2 3 4 5 4" xfId="35271" xr:uid="{00000000-0005-0000-0000-000020100000}"/>
    <cellStyle name="20% - Accent5 2 3 4 6" xfId="35272" xr:uid="{00000000-0005-0000-0000-000021100000}"/>
    <cellStyle name="20% - Accent5 2 3 4 6 2" xfId="35273" xr:uid="{00000000-0005-0000-0000-000022100000}"/>
    <cellStyle name="20% - Accent5 2 3 4 7" xfId="35274" xr:uid="{00000000-0005-0000-0000-000023100000}"/>
    <cellStyle name="20% - Accent5 2 3 4 7 2" xfId="35275" xr:uid="{00000000-0005-0000-0000-000024100000}"/>
    <cellStyle name="20% - Accent5 2 3 4 8" xfId="35276" xr:uid="{00000000-0005-0000-0000-000025100000}"/>
    <cellStyle name="20% - Accent5 2 3 5" xfId="1922" xr:uid="{00000000-0005-0000-0000-000026100000}"/>
    <cellStyle name="20% - Accent5 2 3 5 2" xfId="1923" xr:uid="{00000000-0005-0000-0000-000027100000}"/>
    <cellStyle name="20% - Accent5 2 3 5 2 2" xfId="1924" xr:uid="{00000000-0005-0000-0000-000028100000}"/>
    <cellStyle name="20% - Accent5 2 3 5 2 2 2" xfId="35277" xr:uid="{00000000-0005-0000-0000-000029100000}"/>
    <cellStyle name="20% - Accent5 2 3 5 2 3" xfId="1925" xr:uid="{00000000-0005-0000-0000-00002A100000}"/>
    <cellStyle name="20% - Accent5 2 3 5 2 3 2" xfId="35278" xr:uid="{00000000-0005-0000-0000-00002B100000}"/>
    <cellStyle name="20% - Accent5 2 3 5 2 4" xfId="35279" xr:uid="{00000000-0005-0000-0000-00002C100000}"/>
    <cellStyle name="20% - Accent5 2 3 5 3" xfId="1926" xr:uid="{00000000-0005-0000-0000-00002D100000}"/>
    <cellStyle name="20% - Accent5 2 3 5 3 2" xfId="35280" xr:uid="{00000000-0005-0000-0000-00002E100000}"/>
    <cellStyle name="20% - Accent5 2 3 5 3 2 2" xfId="35281" xr:uid="{00000000-0005-0000-0000-00002F100000}"/>
    <cellStyle name="20% - Accent5 2 3 5 3 3" xfId="35282" xr:uid="{00000000-0005-0000-0000-000030100000}"/>
    <cellStyle name="20% - Accent5 2 3 5 3 3 2" xfId="35283" xr:uid="{00000000-0005-0000-0000-000031100000}"/>
    <cellStyle name="20% - Accent5 2 3 5 3 4" xfId="35284" xr:uid="{00000000-0005-0000-0000-000032100000}"/>
    <cellStyle name="20% - Accent5 2 3 5 4" xfId="1927" xr:uid="{00000000-0005-0000-0000-000033100000}"/>
    <cellStyle name="20% - Accent5 2 3 5 4 2" xfId="35285" xr:uid="{00000000-0005-0000-0000-000034100000}"/>
    <cellStyle name="20% - Accent5 2 3 5 4 2 2" xfId="35286" xr:uid="{00000000-0005-0000-0000-000035100000}"/>
    <cellStyle name="20% - Accent5 2 3 5 4 3" xfId="35287" xr:uid="{00000000-0005-0000-0000-000036100000}"/>
    <cellStyle name="20% - Accent5 2 3 5 4 3 2" xfId="35288" xr:uid="{00000000-0005-0000-0000-000037100000}"/>
    <cellStyle name="20% - Accent5 2 3 5 4 4" xfId="35289" xr:uid="{00000000-0005-0000-0000-000038100000}"/>
    <cellStyle name="20% - Accent5 2 3 5 5" xfId="35290" xr:uid="{00000000-0005-0000-0000-000039100000}"/>
    <cellStyle name="20% - Accent5 2 3 5 5 2" xfId="35291" xr:uid="{00000000-0005-0000-0000-00003A100000}"/>
    <cellStyle name="20% - Accent5 2 3 5 6" xfId="35292" xr:uid="{00000000-0005-0000-0000-00003B100000}"/>
    <cellStyle name="20% - Accent5 2 3 5 6 2" xfId="35293" xr:uid="{00000000-0005-0000-0000-00003C100000}"/>
    <cellStyle name="20% - Accent5 2 3 5 7" xfId="35294" xr:uid="{00000000-0005-0000-0000-00003D100000}"/>
    <cellStyle name="20% - Accent5 2 3 6" xfId="1928" xr:uid="{00000000-0005-0000-0000-00003E100000}"/>
    <cellStyle name="20% - Accent5 2 3 6 2" xfId="1929" xr:uid="{00000000-0005-0000-0000-00003F100000}"/>
    <cellStyle name="20% - Accent5 2 3 6 2 2" xfId="35295" xr:uid="{00000000-0005-0000-0000-000040100000}"/>
    <cellStyle name="20% - Accent5 2 3 6 3" xfId="1930" xr:uid="{00000000-0005-0000-0000-000041100000}"/>
    <cellStyle name="20% - Accent5 2 3 6 3 2" xfId="35296" xr:uid="{00000000-0005-0000-0000-000042100000}"/>
    <cellStyle name="20% - Accent5 2 3 6 4" xfId="35297" xr:uid="{00000000-0005-0000-0000-000043100000}"/>
    <cellStyle name="20% - Accent5 2 3 7" xfId="1931" xr:uid="{00000000-0005-0000-0000-000044100000}"/>
    <cellStyle name="20% - Accent5 2 3 7 2" xfId="35298" xr:uid="{00000000-0005-0000-0000-000045100000}"/>
    <cellStyle name="20% - Accent5 2 3 7 2 2" xfId="35299" xr:uid="{00000000-0005-0000-0000-000046100000}"/>
    <cellStyle name="20% - Accent5 2 3 7 3" xfId="35300" xr:uid="{00000000-0005-0000-0000-000047100000}"/>
    <cellStyle name="20% - Accent5 2 3 7 3 2" xfId="35301" xr:uid="{00000000-0005-0000-0000-000048100000}"/>
    <cellStyle name="20% - Accent5 2 3 7 4" xfId="35302" xr:uid="{00000000-0005-0000-0000-000049100000}"/>
    <cellStyle name="20% - Accent5 2 3 8" xfId="1932" xr:uid="{00000000-0005-0000-0000-00004A100000}"/>
    <cellStyle name="20% - Accent5 2 3 8 2" xfId="35303" xr:uid="{00000000-0005-0000-0000-00004B100000}"/>
    <cellStyle name="20% - Accent5 2 3 8 2 2" xfId="35304" xr:uid="{00000000-0005-0000-0000-00004C100000}"/>
    <cellStyle name="20% - Accent5 2 3 8 3" xfId="35305" xr:uid="{00000000-0005-0000-0000-00004D100000}"/>
    <cellStyle name="20% - Accent5 2 3 8 3 2" xfId="35306" xr:uid="{00000000-0005-0000-0000-00004E100000}"/>
    <cellStyle name="20% - Accent5 2 3 8 4" xfId="35307" xr:uid="{00000000-0005-0000-0000-00004F100000}"/>
    <cellStyle name="20% - Accent5 2 3 9" xfId="1933" xr:uid="{00000000-0005-0000-0000-000050100000}"/>
    <cellStyle name="20% - Accent5 2 3 9 2" xfId="35308" xr:uid="{00000000-0005-0000-0000-000051100000}"/>
    <cellStyle name="20% - Accent5 2 4" xfId="1934" xr:uid="{00000000-0005-0000-0000-000052100000}"/>
    <cellStyle name="20% - Accent5 2 4 2" xfId="1935" xr:uid="{00000000-0005-0000-0000-000053100000}"/>
    <cellStyle name="20% - Accent5 2 4 2 2" xfId="1936" xr:uid="{00000000-0005-0000-0000-000054100000}"/>
    <cellStyle name="20% - Accent5 2 4 2 2 2" xfId="35309" xr:uid="{00000000-0005-0000-0000-000055100000}"/>
    <cellStyle name="20% - Accent5 2 4 2 2 2 2" xfId="35310" xr:uid="{00000000-0005-0000-0000-000056100000}"/>
    <cellStyle name="20% - Accent5 2 4 2 2 3" xfId="35311" xr:uid="{00000000-0005-0000-0000-000057100000}"/>
    <cellStyle name="20% - Accent5 2 4 2 2 3 2" xfId="35312" xr:uid="{00000000-0005-0000-0000-000058100000}"/>
    <cellStyle name="20% - Accent5 2 4 2 2 4" xfId="35313" xr:uid="{00000000-0005-0000-0000-000059100000}"/>
    <cellStyle name="20% - Accent5 2 4 2 3" xfId="1937" xr:uid="{00000000-0005-0000-0000-00005A100000}"/>
    <cellStyle name="20% - Accent5 2 4 2 3 2" xfId="35314" xr:uid="{00000000-0005-0000-0000-00005B100000}"/>
    <cellStyle name="20% - Accent5 2 4 2 3 2 2" xfId="35315" xr:uid="{00000000-0005-0000-0000-00005C100000}"/>
    <cellStyle name="20% - Accent5 2 4 2 3 3" xfId="35316" xr:uid="{00000000-0005-0000-0000-00005D100000}"/>
    <cellStyle name="20% - Accent5 2 4 2 3 3 2" xfId="35317" xr:uid="{00000000-0005-0000-0000-00005E100000}"/>
    <cellStyle name="20% - Accent5 2 4 2 3 4" xfId="35318" xr:uid="{00000000-0005-0000-0000-00005F100000}"/>
    <cellStyle name="20% - Accent5 2 4 2 4" xfId="35319" xr:uid="{00000000-0005-0000-0000-000060100000}"/>
    <cellStyle name="20% - Accent5 2 4 2 4 2" xfId="35320" xr:uid="{00000000-0005-0000-0000-000061100000}"/>
    <cellStyle name="20% - Accent5 2 4 2 4 2 2" xfId="35321" xr:uid="{00000000-0005-0000-0000-000062100000}"/>
    <cellStyle name="20% - Accent5 2 4 2 4 3" xfId="35322" xr:uid="{00000000-0005-0000-0000-000063100000}"/>
    <cellStyle name="20% - Accent5 2 4 2 4 3 2" xfId="35323" xr:uid="{00000000-0005-0000-0000-000064100000}"/>
    <cellStyle name="20% - Accent5 2 4 2 4 4" xfId="35324" xr:uid="{00000000-0005-0000-0000-000065100000}"/>
    <cellStyle name="20% - Accent5 2 4 2 5" xfId="35325" xr:uid="{00000000-0005-0000-0000-000066100000}"/>
    <cellStyle name="20% - Accent5 2 4 2 5 2" xfId="35326" xr:uid="{00000000-0005-0000-0000-000067100000}"/>
    <cellStyle name="20% - Accent5 2 4 2 6" xfId="35327" xr:uid="{00000000-0005-0000-0000-000068100000}"/>
    <cellStyle name="20% - Accent5 2 4 2 6 2" xfId="35328" xr:uid="{00000000-0005-0000-0000-000069100000}"/>
    <cellStyle name="20% - Accent5 2 4 2 7" xfId="35329" xr:uid="{00000000-0005-0000-0000-00006A100000}"/>
    <cellStyle name="20% - Accent5 2 4 3" xfId="1938" xr:uid="{00000000-0005-0000-0000-00006B100000}"/>
    <cellStyle name="20% - Accent5 2 4 3 2" xfId="35330" xr:uid="{00000000-0005-0000-0000-00006C100000}"/>
    <cellStyle name="20% - Accent5 2 4 3 2 2" xfId="35331" xr:uid="{00000000-0005-0000-0000-00006D100000}"/>
    <cellStyle name="20% - Accent5 2 4 3 2 2 2" xfId="35332" xr:uid="{00000000-0005-0000-0000-00006E100000}"/>
    <cellStyle name="20% - Accent5 2 4 3 2 3" xfId="35333" xr:uid="{00000000-0005-0000-0000-00006F100000}"/>
    <cellStyle name="20% - Accent5 2 4 3 2 3 2" xfId="35334" xr:uid="{00000000-0005-0000-0000-000070100000}"/>
    <cellStyle name="20% - Accent5 2 4 3 2 4" xfId="35335" xr:uid="{00000000-0005-0000-0000-000071100000}"/>
    <cellStyle name="20% - Accent5 2 4 3 3" xfId="35336" xr:uid="{00000000-0005-0000-0000-000072100000}"/>
    <cellStyle name="20% - Accent5 2 4 3 3 2" xfId="35337" xr:uid="{00000000-0005-0000-0000-000073100000}"/>
    <cellStyle name="20% - Accent5 2 4 3 3 2 2" xfId="35338" xr:uid="{00000000-0005-0000-0000-000074100000}"/>
    <cellStyle name="20% - Accent5 2 4 3 3 3" xfId="35339" xr:uid="{00000000-0005-0000-0000-000075100000}"/>
    <cellStyle name="20% - Accent5 2 4 3 3 3 2" xfId="35340" xr:uid="{00000000-0005-0000-0000-000076100000}"/>
    <cellStyle name="20% - Accent5 2 4 3 3 4" xfId="35341" xr:uid="{00000000-0005-0000-0000-000077100000}"/>
    <cellStyle name="20% - Accent5 2 4 3 4" xfId="35342" xr:uid="{00000000-0005-0000-0000-000078100000}"/>
    <cellStyle name="20% - Accent5 2 4 3 4 2" xfId="35343" xr:uid="{00000000-0005-0000-0000-000079100000}"/>
    <cellStyle name="20% - Accent5 2 4 3 4 2 2" xfId="35344" xr:uid="{00000000-0005-0000-0000-00007A100000}"/>
    <cellStyle name="20% - Accent5 2 4 3 4 3" xfId="35345" xr:uid="{00000000-0005-0000-0000-00007B100000}"/>
    <cellStyle name="20% - Accent5 2 4 3 4 3 2" xfId="35346" xr:uid="{00000000-0005-0000-0000-00007C100000}"/>
    <cellStyle name="20% - Accent5 2 4 3 4 4" xfId="35347" xr:uid="{00000000-0005-0000-0000-00007D100000}"/>
    <cellStyle name="20% - Accent5 2 4 3 5" xfId="35348" xr:uid="{00000000-0005-0000-0000-00007E100000}"/>
    <cellStyle name="20% - Accent5 2 4 3 5 2" xfId="35349" xr:uid="{00000000-0005-0000-0000-00007F100000}"/>
    <cellStyle name="20% - Accent5 2 4 3 6" xfId="35350" xr:uid="{00000000-0005-0000-0000-000080100000}"/>
    <cellStyle name="20% - Accent5 2 4 3 6 2" xfId="35351" xr:uid="{00000000-0005-0000-0000-000081100000}"/>
    <cellStyle name="20% - Accent5 2 4 3 7" xfId="35352" xr:uid="{00000000-0005-0000-0000-000082100000}"/>
    <cellStyle name="20% - Accent5 2 4 4" xfId="1939" xr:uid="{00000000-0005-0000-0000-000083100000}"/>
    <cellStyle name="20% - Accent5 2 4 4 2" xfId="35353" xr:uid="{00000000-0005-0000-0000-000084100000}"/>
    <cellStyle name="20% - Accent5 2 4 4 2 2" xfId="35354" xr:uid="{00000000-0005-0000-0000-000085100000}"/>
    <cellStyle name="20% - Accent5 2 4 4 3" xfId="35355" xr:uid="{00000000-0005-0000-0000-000086100000}"/>
    <cellStyle name="20% - Accent5 2 4 4 3 2" xfId="35356" xr:uid="{00000000-0005-0000-0000-000087100000}"/>
    <cellStyle name="20% - Accent5 2 4 4 4" xfId="35357" xr:uid="{00000000-0005-0000-0000-000088100000}"/>
    <cellStyle name="20% - Accent5 2 4 5" xfId="1940" xr:uid="{00000000-0005-0000-0000-000089100000}"/>
    <cellStyle name="20% - Accent5 2 4 5 2" xfId="35358" xr:uid="{00000000-0005-0000-0000-00008A100000}"/>
    <cellStyle name="20% - Accent5 2 4 5 2 2" xfId="35359" xr:uid="{00000000-0005-0000-0000-00008B100000}"/>
    <cellStyle name="20% - Accent5 2 4 5 3" xfId="35360" xr:uid="{00000000-0005-0000-0000-00008C100000}"/>
    <cellStyle name="20% - Accent5 2 4 5 3 2" xfId="35361" xr:uid="{00000000-0005-0000-0000-00008D100000}"/>
    <cellStyle name="20% - Accent5 2 4 5 4" xfId="35362" xr:uid="{00000000-0005-0000-0000-00008E100000}"/>
    <cellStyle name="20% - Accent5 2 4 6" xfId="35363" xr:uid="{00000000-0005-0000-0000-00008F100000}"/>
    <cellStyle name="20% - Accent5 2 4 6 2" xfId="35364" xr:uid="{00000000-0005-0000-0000-000090100000}"/>
    <cellStyle name="20% - Accent5 2 4 6 2 2" xfId="35365" xr:uid="{00000000-0005-0000-0000-000091100000}"/>
    <cellStyle name="20% - Accent5 2 4 6 3" xfId="35366" xr:uid="{00000000-0005-0000-0000-000092100000}"/>
    <cellStyle name="20% - Accent5 2 4 6 3 2" xfId="35367" xr:uid="{00000000-0005-0000-0000-000093100000}"/>
    <cellStyle name="20% - Accent5 2 4 6 4" xfId="35368" xr:uid="{00000000-0005-0000-0000-000094100000}"/>
    <cellStyle name="20% - Accent5 2 4 7" xfId="35369" xr:uid="{00000000-0005-0000-0000-000095100000}"/>
    <cellStyle name="20% - Accent5 2 4 7 2" xfId="35370" xr:uid="{00000000-0005-0000-0000-000096100000}"/>
    <cellStyle name="20% - Accent5 2 4 8" xfId="35371" xr:uid="{00000000-0005-0000-0000-000097100000}"/>
    <cellStyle name="20% - Accent5 2 4 8 2" xfId="35372" xr:uid="{00000000-0005-0000-0000-000098100000}"/>
    <cellStyle name="20% - Accent5 2 4 9" xfId="35373" xr:uid="{00000000-0005-0000-0000-000099100000}"/>
    <cellStyle name="20% - Accent5 2 5" xfId="35374" xr:uid="{00000000-0005-0000-0000-00009A100000}"/>
    <cellStyle name="20% - Accent5 2 5 2" xfId="35375" xr:uid="{00000000-0005-0000-0000-00009B100000}"/>
    <cellStyle name="20% - Accent5 2 5 2 2" xfId="35376" xr:uid="{00000000-0005-0000-0000-00009C100000}"/>
    <cellStyle name="20% - Accent5 2 5 2 2 2" xfId="35377" xr:uid="{00000000-0005-0000-0000-00009D100000}"/>
    <cellStyle name="20% - Accent5 2 5 2 3" xfId="35378" xr:uid="{00000000-0005-0000-0000-00009E100000}"/>
    <cellStyle name="20% - Accent5 2 5 2 3 2" xfId="35379" xr:uid="{00000000-0005-0000-0000-00009F100000}"/>
    <cellStyle name="20% - Accent5 2 5 2 4" xfId="35380" xr:uid="{00000000-0005-0000-0000-0000A0100000}"/>
    <cellStyle name="20% - Accent5 2 5 3" xfId="35381" xr:uid="{00000000-0005-0000-0000-0000A1100000}"/>
    <cellStyle name="20% - Accent5 2 5 3 2" xfId="35382" xr:uid="{00000000-0005-0000-0000-0000A2100000}"/>
    <cellStyle name="20% - Accent5 2 5 3 2 2" xfId="35383" xr:uid="{00000000-0005-0000-0000-0000A3100000}"/>
    <cellStyle name="20% - Accent5 2 5 3 3" xfId="35384" xr:uid="{00000000-0005-0000-0000-0000A4100000}"/>
    <cellStyle name="20% - Accent5 2 5 3 3 2" xfId="35385" xr:uid="{00000000-0005-0000-0000-0000A5100000}"/>
    <cellStyle name="20% - Accent5 2 5 3 4" xfId="35386" xr:uid="{00000000-0005-0000-0000-0000A6100000}"/>
    <cellStyle name="20% - Accent5 2 5 4" xfId="35387" xr:uid="{00000000-0005-0000-0000-0000A7100000}"/>
    <cellStyle name="20% - Accent5 2 5 4 2" xfId="35388" xr:uid="{00000000-0005-0000-0000-0000A8100000}"/>
    <cellStyle name="20% - Accent5 2 5 4 2 2" xfId="35389" xr:uid="{00000000-0005-0000-0000-0000A9100000}"/>
    <cellStyle name="20% - Accent5 2 5 4 3" xfId="35390" xr:uid="{00000000-0005-0000-0000-0000AA100000}"/>
    <cellStyle name="20% - Accent5 2 5 4 3 2" xfId="35391" xr:uid="{00000000-0005-0000-0000-0000AB100000}"/>
    <cellStyle name="20% - Accent5 2 5 4 4" xfId="35392" xr:uid="{00000000-0005-0000-0000-0000AC100000}"/>
    <cellStyle name="20% - Accent5 2 5 5" xfId="35393" xr:uid="{00000000-0005-0000-0000-0000AD100000}"/>
    <cellStyle name="20% - Accent5 2 5 5 2" xfId="35394" xr:uid="{00000000-0005-0000-0000-0000AE100000}"/>
    <cellStyle name="20% - Accent5 2 5 6" xfId="35395" xr:uid="{00000000-0005-0000-0000-0000AF100000}"/>
    <cellStyle name="20% - Accent5 2 5 6 2" xfId="35396" xr:uid="{00000000-0005-0000-0000-0000B0100000}"/>
    <cellStyle name="20% - Accent5 2 5 7" xfId="35397" xr:uid="{00000000-0005-0000-0000-0000B1100000}"/>
    <cellStyle name="20% - Accent5 2 6" xfId="35398" xr:uid="{00000000-0005-0000-0000-0000B2100000}"/>
    <cellStyle name="20% - Accent5 2 6 2" xfId="35399" xr:uid="{00000000-0005-0000-0000-0000B3100000}"/>
    <cellStyle name="20% - Accent5 2 6 2 2" xfId="35400" xr:uid="{00000000-0005-0000-0000-0000B4100000}"/>
    <cellStyle name="20% - Accent5 2 6 3" xfId="35401" xr:uid="{00000000-0005-0000-0000-0000B5100000}"/>
    <cellStyle name="20% - Accent5 2 6 3 2" xfId="35402" xr:uid="{00000000-0005-0000-0000-0000B6100000}"/>
    <cellStyle name="20% - Accent5 2 6 4" xfId="35403" xr:uid="{00000000-0005-0000-0000-0000B7100000}"/>
    <cellStyle name="20% - Accent5 2 7" xfId="35404" xr:uid="{00000000-0005-0000-0000-0000B8100000}"/>
    <cellStyle name="20% - Accent5 2 7 2" xfId="35405" xr:uid="{00000000-0005-0000-0000-0000B9100000}"/>
    <cellStyle name="20% - Accent5 2 7 2 2" xfId="35406" xr:uid="{00000000-0005-0000-0000-0000BA100000}"/>
    <cellStyle name="20% - Accent5 2 7 3" xfId="35407" xr:uid="{00000000-0005-0000-0000-0000BB100000}"/>
    <cellStyle name="20% - Accent5 2 7 3 2" xfId="35408" xr:uid="{00000000-0005-0000-0000-0000BC100000}"/>
    <cellStyle name="20% - Accent5 2 7 4" xfId="35409" xr:uid="{00000000-0005-0000-0000-0000BD100000}"/>
    <cellStyle name="20% - Accent5 2 8" xfId="35410" xr:uid="{00000000-0005-0000-0000-0000BE100000}"/>
    <cellStyle name="20% - Accent5 2 9" xfId="35411" xr:uid="{00000000-0005-0000-0000-0000BF100000}"/>
    <cellStyle name="20% - Accent5 2_PwrTax 51040" xfId="1941" xr:uid="{00000000-0005-0000-0000-0000C0100000}"/>
    <cellStyle name="20% - Accent5 20" xfId="1942" xr:uid="{00000000-0005-0000-0000-0000C1100000}"/>
    <cellStyle name="20% - Accent5 21" xfId="1943" xr:uid="{00000000-0005-0000-0000-0000C2100000}"/>
    <cellStyle name="20% - Accent5 22" xfId="1944" xr:uid="{00000000-0005-0000-0000-0000C3100000}"/>
    <cellStyle name="20% - Accent5 23" xfId="1945" xr:uid="{00000000-0005-0000-0000-0000C4100000}"/>
    <cellStyle name="20% - Accent5 24" xfId="1946" xr:uid="{00000000-0005-0000-0000-0000C5100000}"/>
    <cellStyle name="20% - Accent5 25" xfId="1947" xr:uid="{00000000-0005-0000-0000-0000C6100000}"/>
    <cellStyle name="20% - Accent5 26" xfId="1948" xr:uid="{00000000-0005-0000-0000-0000C7100000}"/>
    <cellStyle name="20% - Accent5 27" xfId="1949" xr:uid="{00000000-0005-0000-0000-0000C8100000}"/>
    <cellStyle name="20% - Accent5 28" xfId="1950" xr:uid="{00000000-0005-0000-0000-0000C9100000}"/>
    <cellStyle name="20% - Accent5 29" xfId="1951" xr:uid="{00000000-0005-0000-0000-0000CA100000}"/>
    <cellStyle name="20% - Accent5 3" xfId="1952" xr:uid="{00000000-0005-0000-0000-0000CB100000}"/>
    <cellStyle name="20% - Accent5 3 10" xfId="35412" xr:uid="{00000000-0005-0000-0000-0000CC100000}"/>
    <cellStyle name="20% - Accent5 3 11" xfId="43433" xr:uid="{00000000-0005-0000-0000-0000CD100000}"/>
    <cellStyle name="20% - Accent5 3 2" xfId="1953" xr:uid="{00000000-0005-0000-0000-0000CE100000}"/>
    <cellStyle name="20% - Accent5 3 2 2" xfId="35413" xr:uid="{00000000-0005-0000-0000-0000CF100000}"/>
    <cellStyle name="20% - Accent5 3 2 2 2" xfId="35414" xr:uid="{00000000-0005-0000-0000-0000D0100000}"/>
    <cellStyle name="20% - Accent5 3 2 3" xfId="35415" xr:uid="{00000000-0005-0000-0000-0000D1100000}"/>
    <cellStyle name="20% - Accent5 3 3" xfId="1954" xr:uid="{00000000-0005-0000-0000-0000D2100000}"/>
    <cellStyle name="20% - Accent5 3 3 10" xfId="35416" xr:uid="{00000000-0005-0000-0000-0000D3100000}"/>
    <cellStyle name="20% - Accent5 3 3 10 2" xfId="35417" xr:uid="{00000000-0005-0000-0000-0000D4100000}"/>
    <cellStyle name="20% - Accent5 3 3 11" xfId="35418" xr:uid="{00000000-0005-0000-0000-0000D5100000}"/>
    <cellStyle name="20% - Accent5 3 3 12" xfId="35419" xr:uid="{00000000-0005-0000-0000-0000D6100000}"/>
    <cellStyle name="20% - Accent5 3 3 2" xfId="1955" xr:uid="{00000000-0005-0000-0000-0000D7100000}"/>
    <cellStyle name="20% - Accent5 3 3 2 2" xfId="1956" xr:uid="{00000000-0005-0000-0000-0000D8100000}"/>
    <cellStyle name="20% - Accent5 3 3 2 2 2" xfId="1957" xr:uid="{00000000-0005-0000-0000-0000D9100000}"/>
    <cellStyle name="20% - Accent5 3 3 2 2 2 2" xfId="1958" xr:uid="{00000000-0005-0000-0000-0000DA100000}"/>
    <cellStyle name="20% - Accent5 3 3 2 2 2 2 2" xfId="35420" xr:uid="{00000000-0005-0000-0000-0000DB100000}"/>
    <cellStyle name="20% - Accent5 3 3 2 2 2 3" xfId="1959" xr:uid="{00000000-0005-0000-0000-0000DC100000}"/>
    <cellStyle name="20% - Accent5 3 3 2 2 2 3 2" xfId="35421" xr:uid="{00000000-0005-0000-0000-0000DD100000}"/>
    <cellStyle name="20% - Accent5 3 3 2 2 2 4" xfId="35422" xr:uid="{00000000-0005-0000-0000-0000DE100000}"/>
    <cellStyle name="20% - Accent5 3 3 2 2 3" xfId="1960" xr:uid="{00000000-0005-0000-0000-0000DF100000}"/>
    <cellStyle name="20% - Accent5 3 3 2 2 3 2" xfId="35423" xr:uid="{00000000-0005-0000-0000-0000E0100000}"/>
    <cellStyle name="20% - Accent5 3 3 2 2 4" xfId="1961" xr:uid="{00000000-0005-0000-0000-0000E1100000}"/>
    <cellStyle name="20% - Accent5 3 3 2 2 4 2" xfId="35424" xr:uid="{00000000-0005-0000-0000-0000E2100000}"/>
    <cellStyle name="20% - Accent5 3 3 2 2 5" xfId="35425" xr:uid="{00000000-0005-0000-0000-0000E3100000}"/>
    <cellStyle name="20% - Accent5 3 3 2 3" xfId="1962" xr:uid="{00000000-0005-0000-0000-0000E4100000}"/>
    <cellStyle name="20% - Accent5 3 3 2 3 2" xfId="1963" xr:uid="{00000000-0005-0000-0000-0000E5100000}"/>
    <cellStyle name="20% - Accent5 3 3 2 3 2 2" xfId="35426" xr:uid="{00000000-0005-0000-0000-0000E6100000}"/>
    <cellStyle name="20% - Accent5 3 3 2 3 3" xfId="1964" xr:uid="{00000000-0005-0000-0000-0000E7100000}"/>
    <cellStyle name="20% - Accent5 3 3 2 3 3 2" xfId="35427" xr:uid="{00000000-0005-0000-0000-0000E8100000}"/>
    <cellStyle name="20% - Accent5 3 3 2 3 4" xfId="35428" xr:uid="{00000000-0005-0000-0000-0000E9100000}"/>
    <cellStyle name="20% - Accent5 3 3 2 4" xfId="1965" xr:uid="{00000000-0005-0000-0000-0000EA100000}"/>
    <cellStyle name="20% - Accent5 3 3 2 4 2" xfId="35429" xr:uid="{00000000-0005-0000-0000-0000EB100000}"/>
    <cellStyle name="20% - Accent5 3 3 2 4 2 2" xfId="35430" xr:uid="{00000000-0005-0000-0000-0000EC100000}"/>
    <cellStyle name="20% - Accent5 3 3 2 4 3" xfId="35431" xr:uid="{00000000-0005-0000-0000-0000ED100000}"/>
    <cellStyle name="20% - Accent5 3 3 2 4 3 2" xfId="35432" xr:uid="{00000000-0005-0000-0000-0000EE100000}"/>
    <cellStyle name="20% - Accent5 3 3 2 4 4" xfId="35433" xr:uid="{00000000-0005-0000-0000-0000EF100000}"/>
    <cellStyle name="20% - Accent5 3 3 2 5" xfId="1966" xr:uid="{00000000-0005-0000-0000-0000F0100000}"/>
    <cellStyle name="20% - Accent5 3 3 2 5 2" xfId="35434" xr:uid="{00000000-0005-0000-0000-0000F1100000}"/>
    <cellStyle name="20% - Accent5 3 3 2 5 2 2" xfId="35435" xr:uid="{00000000-0005-0000-0000-0000F2100000}"/>
    <cellStyle name="20% - Accent5 3 3 2 5 3" xfId="35436" xr:uid="{00000000-0005-0000-0000-0000F3100000}"/>
    <cellStyle name="20% - Accent5 3 3 2 5 3 2" xfId="35437" xr:uid="{00000000-0005-0000-0000-0000F4100000}"/>
    <cellStyle name="20% - Accent5 3 3 2 5 4" xfId="35438" xr:uid="{00000000-0005-0000-0000-0000F5100000}"/>
    <cellStyle name="20% - Accent5 3 3 2 6" xfId="35439" xr:uid="{00000000-0005-0000-0000-0000F6100000}"/>
    <cellStyle name="20% - Accent5 3 3 2 6 2" xfId="35440" xr:uid="{00000000-0005-0000-0000-0000F7100000}"/>
    <cellStyle name="20% - Accent5 3 3 2 6 2 2" xfId="35441" xr:uid="{00000000-0005-0000-0000-0000F8100000}"/>
    <cellStyle name="20% - Accent5 3 3 2 6 3" xfId="35442" xr:uid="{00000000-0005-0000-0000-0000F9100000}"/>
    <cellStyle name="20% - Accent5 3 3 2 6 3 2" xfId="35443" xr:uid="{00000000-0005-0000-0000-0000FA100000}"/>
    <cellStyle name="20% - Accent5 3 3 2 6 4" xfId="35444" xr:uid="{00000000-0005-0000-0000-0000FB100000}"/>
    <cellStyle name="20% - Accent5 3 3 2 7" xfId="35445" xr:uid="{00000000-0005-0000-0000-0000FC100000}"/>
    <cellStyle name="20% - Accent5 3 3 2 7 2" xfId="35446" xr:uid="{00000000-0005-0000-0000-0000FD100000}"/>
    <cellStyle name="20% - Accent5 3 3 2 8" xfId="35447" xr:uid="{00000000-0005-0000-0000-0000FE100000}"/>
    <cellStyle name="20% - Accent5 3 3 2 8 2" xfId="35448" xr:uid="{00000000-0005-0000-0000-0000FF100000}"/>
    <cellStyle name="20% - Accent5 3 3 2 9" xfId="35449" xr:uid="{00000000-0005-0000-0000-000000110000}"/>
    <cellStyle name="20% - Accent5 3 3 3" xfId="1967" xr:uid="{00000000-0005-0000-0000-000001110000}"/>
    <cellStyle name="20% - Accent5 3 3 3 2" xfId="1968" xr:uid="{00000000-0005-0000-0000-000002110000}"/>
    <cellStyle name="20% - Accent5 3 3 3 2 2" xfId="1969" xr:uid="{00000000-0005-0000-0000-000003110000}"/>
    <cellStyle name="20% - Accent5 3 3 3 2 2 2" xfId="35450" xr:uid="{00000000-0005-0000-0000-000004110000}"/>
    <cellStyle name="20% - Accent5 3 3 3 2 3" xfId="1970" xr:uid="{00000000-0005-0000-0000-000005110000}"/>
    <cellStyle name="20% - Accent5 3 3 3 2 3 2" xfId="35451" xr:uid="{00000000-0005-0000-0000-000006110000}"/>
    <cellStyle name="20% - Accent5 3 3 3 2 4" xfId="35452" xr:uid="{00000000-0005-0000-0000-000007110000}"/>
    <cellStyle name="20% - Accent5 3 3 3 3" xfId="1971" xr:uid="{00000000-0005-0000-0000-000008110000}"/>
    <cellStyle name="20% - Accent5 3 3 3 3 2" xfId="35453" xr:uid="{00000000-0005-0000-0000-000009110000}"/>
    <cellStyle name="20% - Accent5 3 3 3 3 2 2" xfId="35454" xr:uid="{00000000-0005-0000-0000-00000A110000}"/>
    <cellStyle name="20% - Accent5 3 3 3 3 3" xfId="35455" xr:uid="{00000000-0005-0000-0000-00000B110000}"/>
    <cellStyle name="20% - Accent5 3 3 3 3 3 2" xfId="35456" xr:uid="{00000000-0005-0000-0000-00000C110000}"/>
    <cellStyle name="20% - Accent5 3 3 3 3 4" xfId="35457" xr:uid="{00000000-0005-0000-0000-00000D110000}"/>
    <cellStyle name="20% - Accent5 3 3 3 4" xfId="1972" xr:uid="{00000000-0005-0000-0000-00000E110000}"/>
    <cellStyle name="20% - Accent5 3 3 3 4 2" xfId="35458" xr:uid="{00000000-0005-0000-0000-00000F110000}"/>
    <cellStyle name="20% - Accent5 3 3 3 4 2 2" xfId="35459" xr:uid="{00000000-0005-0000-0000-000010110000}"/>
    <cellStyle name="20% - Accent5 3 3 3 4 3" xfId="35460" xr:uid="{00000000-0005-0000-0000-000011110000}"/>
    <cellStyle name="20% - Accent5 3 3 3 4 3 2" xfId="35461" xr:uid="{00000000-0005-0000-0000-000012110000}"/>
    <cellStyle name="20% - Accent5 3 3 3 4 4" xfId="35462" xr:uid="{00000000-0005-0000-0000-000013110000}"/>
    <cellStyle name="20% - Accent5 3 3 3 5" xfId="1973" xr:uid="{00000000-0005-0000-0000-000014110000}"/>
    <cellStyle name="20% - Accent5 3 3 3 5 2" xfId="35463" xr:uid="{00000000-0005-0000-0000-000015110000}"/>
    <cellStyle name="20% - Accent5 3 3 3 5 2 2" xfId="35464" xr:uid="{00000000-0005-0000-0000-000016110000}"/>
    <cellStyle name="20% - Accent5 3 3 3 5 3" xfId="35465" xr:uid="{00000000-0005-0000-0000-000017110000}"/>
    <cellStyle name="20% - Accent5 3 3 3 5 3 2" xfId="35466" xr:uid="{00000000-0005-0000-0000-000018110000}"/>
    <cellStyle name="20% - Accent5 3 3 3 5 4" xfId="35467" xr:uid="{00000000-0005-0000-0000-000019110000}"/>
    <cellStyle name="20% - Accent5 3 3 3 6" xfId="35468" xr:uid="{00000000-0005-0000-0000-00001A110000}"/>
    <cellStyle name="20% - Accent5 3 3 3 6 2" xfId="35469" xr:uid="{00000000-0005-0000-0000-00001B110000}"/>
    <cellStyle name="20% - Accent5 3 3 3 7" xfId="35470" xr:uid="{00000000-0005-0000-0000-00001C110000}"/>
    <cellStyle name="20% - Accent5 3 3 3 7 2" xfId="35471" xr:uid="{00000000-0005-0000-0000-00001D110000}"/>
    <cellStyle name="20% - Accent5 3 3 3 8" xfId="35472" xr:uid="{00000000-0005-0000-0000-00001E110000}"/>
    <cellStyle name="20% - Accent5 3 3 4" xfId="1974" xr:uid="{00000000-0005-0000-0000-00001F110000}"/>
    <cellStyle name="20% - Accent5 3 3 4 2" xfId="1975" xr:uid="{00000000-0005-0000-0000-000020110000}"/>
    <cellStyle name="20% - Accent5 3 3 4 2 2" xfId="1976" xr:uid="{00000000-0005-0000-0000-000021110000}"/>
    <cellStyle name="20% - Accent5 3 3 4 2 2 2" xfId="35473" xr:uid="{00000000-0005-0000-0000-000022110000}"/>
    <cellStyle name="20% - Accent5 3 3 4 2 3" xfId="1977" xr:uid="{00000000-0005-0000-0000-000023110000}"/>
    <cellStyle name="20% - Accent5 3 3 4 2 3 2" xfId="35474" xr:uid="{00000000-0005-0000-0000-000024110000}"/>
    <cellStyle name="20% - Accent5 3 3 4 2 4" xfId="35475" xr:uid="{00000000-0005-0000-0000-000025110000}"/>
    <cellStyle name="20% - Accent5 3 3 4 3" xfId="1978" xr:uid="{00000000-0005-0000-0000-000026110000}"/>
    <cellStyle name="20% - Accent5 3 3 4 3 2" xfId="35476" xr:uid="{00000000-0005-0000-0000-000027110000}"/>
    <cellStyle name="20% - Accent5 3 3 4 3 2 2" xfId="35477" xr:uid="{00000000-0005-0000-0000-000028110000}"/>
    <cellStyle name="20% - Accent5 3 3 4 3 3" xfId="35478" xr:uid="{00000000-0005-0000-0000-000029110000}"/>
    <cellStyle name="20% - Accent5 3 3 4 3 3 2" xfId="35479" xr:uid="{00000000-0005-0000-0000-00002A110000}"/>
    <cellStyle name="20% - Accent5 3 3 4 3 4" xfId="35480" xr:uid="{00000000-0005-0000-0000-00002B110000}"/>
    <cellStyle name="20% - Accent5 3 3 4 4" xfId="1979" xr:uid="{00000000-0005-0000-0000-00002C110000}"/>
    <cellStyle name="20% - Accent5 3 3 4 4 2" xfId="35481" xr:uid="{00000000-0005-0000-0000-00002D110000}"/>
    <cellStyle name="20% - Accent5 3 3 4 4 2 2" xfId="35482" xr:uid="{00000000-0005-0000-0000-00002E110000}"/>
    <cellStyle name="20% - Accent5 3 3 4 4 3" xfId="35483" xr:uid="{00000000-0005-0000-0000-00002F110000}"/>
    <cellStyle name="20% - Accent5 3 3 4 4 3 2" xfId="35484" xr:uid="{00000000-0005-0000-0000-000030110000}"/>
    <cellStyle name="20% - Accent5 3 3 4 4 4" xfId="35485" xr:uid="{00000000-0005-0000-0000-000031110000}"/>
    <cellStyle name="20% - Accent5 3 3 4 5" xfId="35486" xr:uid="{00000000-0005-0000-0000-000032110000}"/>
    <cellStyle name="20% - Accent5 3 3 4 5 2" xfId="35487" xr:uid="{00000000-0005-0000-0000-000033110000}"/>
    <cellStyle name="20% - Accent5 3 3 4 6" xfId="35488" xr:uid="{00000000-0005-0000-0000-000034110000}"/>
    <cellStyle name="20% - Accent5 3 3 4 6 2" xfId="35489" xr:uid="{00000000-0005-0000-0000-000035110000}"/>
    <cellStyle name="20% - Accent5 3 3 4 7" xfId="35490" xr:uid="{00000000-0005-0000-0000-000036110000}"/>
    <cellStyle name="20% - Accent5 3 3 5" xfId="1980" xr:uid="{00000000-0005-0000-0000-000037110000}"/>
    <cellStyle name="20% - Accent5 3 3 5 2" xfId="1981" xr:uid="{00000000-0005-0000-0000-000038110000}"/>
    <cellStyle name="20% - Accent5 3 3 5 2 2" xfId="35491" xr:uid="{00000000-0005-0000-0000-000039110000}"/>
    <cellStyle name="20% - Accent5 3 3 5 2 2 2" xfId="35492" xr:uid="{00000000-0005-0000-0000-00003A110000}"/>
    <cellStyle name="20% - Accent5 3 3 5 2 3" xfId="35493" xr:uid="{00000000-0005-0000-0000-00003B110000}"/>
    <cellStyle name="20% - Accent5 3 3 5 2 3 2" xfId="35494" xr:uid="{00000000-0005-0000-0000-00003C110000}"/>
    <cellStyle name="20% - Accent5 3 3 5 2 4" xfId="35495" xr:uid="{00000000-0005-0000-0000-00003D110000}"/>
    <cellStyle name="20% - Accent5 3 3 5 3" xfId="1982" xr:uid="{00000000-0005-0000-0000-00003E110000}"/>
    <cellStyle name="20% - Accent5 3 3 5 3 2" xfId="35496" xr:uid="{00000000-0005-0000-0000-00003F110000}"/>
    <cellStyle name="20% - Accent5 3 3 5 3 2 2" xfId="35497" xr:uid="{00000000-0005-0000-0000-000040110000}"/>
    <cellStyle name="20% - Accent5 3 3 5 3 3" xfId="35498" xr:uid="{00000000-0005-0000-0000-000041110000}"/>
    <cellStyle name="20% - Accent5 3 3 5 3 3 2" xfId="35499" xr:uid="{00000000-0005-0000-0000-000042110000}"/>
    <cellStyle name="20% - Accent5 3 3 5 3 4" xfId="35500" xr:uid="{00000000-0005-0000-0000-000043110000}"/>
    <cellStyle name="20% - Accent5 3 3 5 4" xfId="35501" xr:uid="{00000000-0005-0000-0000-000044110000}"/>
    <cellStyle name="20% - Accent5 3 3 5 4 2" xfId="35502" xr:uid="{00000000-0005-0000-0000-000045110000}"/>
    <cellStyle name="20% - Accent5 3 3 5 4 2 2" xfId="35503" xr:uid="{00000000-0005-0000-0000-000046110000}"/>
    <cellStyle name="20% - Accent5 3 3 5 4 3" xfId="35504" xr:uid="{00000000-0005-0000-0000-000047110000}"/>
    <cellStyle name="20% - Accent5 3 3 5 4 3 2" xfId="35505" xr:uid="{00000000-0005-0000-0000-000048110000}"/>
    <cellStyle name="20% - Accent5 3 3 5 4 4" xfId="35506" xr:uid="{00000000-0005-0000-0000-000049110000}"/>
    <cellStyle name="20% - Accent5 3 3 5 5" xfId="35507" xr:uid="{00000000-0005-0000-0000-00004A110000}"/>
    <cellStyle name="20% - Accent5 3 3 5 5 2" xfId="35508" xr:uid="{00000000-0005-0000-0000-00004B110000}"/>
    <cellStyle name="20% - Accent5 3 3 5 6" xfId="35509" xr:uid="{00000000-0005-0000-0000-00004C110000}"/>
    <cellStyle name="20% - Accent5 3 3 5 6 2" xfId="35510" xr:uid="{00000000-0005-0000-0000-00004D110000}"/>
    <cellStyle name="20% - Accent5 3 3 5 7" xfId="35511" xr:uid="{00000000-0005-0000-0000-00004E110000}"/>
    <cellStyle name="20% - Accent5 3 3 6" xfId="1983" xr:uid="{00000000-0005-0000-0000-00004F110000}"/>
    <cellStyle name="20% - Accent5 3 3 6 2" xfId="35512" xr:uid="{00000000-0005-0000-0000-000050110000}"/>
    <cellStyle name="20% - Accent5 3 3 6 2 2" xfId="35513" xr:uid="{00000000-0005-0000-0000-000051110000}"/>
    <cellStyle name="20% - Accent5 3 3 6 3" xfId="35514" xr:uid="{00000000-0005-0000-0000-000052110000}"/>
    <cellStyle name="20% - Accent5 3 3 6 3 2" xfId="35515" xr:uid="{00000000-0005-0000-0000-000053110000}"/>
    <cellStyle name="20% - Accent5 3 3 6 4" xfId="35516" xr:uid="{00000000-0005-0000-0000-000054110000}"/>
    <cellStyle name="20% - Accent5 3 3 7" xfId="1984" xr:uid="{00000000-0005-0000-0000-000055110000}"/>
    <cellStyle name="20% - Accent5 3 3 7 2" xfId="35517" xr:uid="{00000000-0005-0000-0000-000056110000}"/>
    <cellStyle name="20% - Accent5 3 3 7 2 2" xfId="35518" xr:uid="{00000000-0005-0000-0000-000057110000}"/>
    <cellStyle name="20% - Accent5 3 3 7 3" xfId="35519" xr:uid="{00000000-0005-0000-0000-000058110000}"/>
    <cellStyle name="20% - Accent5 3 3 7 3 2" xfId="35520" xr:uid="{00000000-0005-0000-0000-000059110000}"/>
    <cellStyle name="20% - Accent5 3 3 7 4" xfId="35521" xr:uid="{00000000-0005-0000-0000-00005A110000}"/>
    <cellStyle name="20% - Accent5 3 3 8" xfId="1985" xr:uid="{00000000-0005-0000-0000-00005B110000}"/>
    <cellStyle name="20% - Accent5 3 3 8 2" xfId="35522" xr:uid="{00000000-0005-0000-0000-00005C110000}"/>
    <cellStyle name="20% - Accent5 3 3 8 2 2" xfId="35523" xr:uid="{00000000-0005-0000-0000-00005D110000}"/>
    <cellStyle name="20% - Accent5 3 3 8 3" xfId="35524" xr:uid="{00000000-0005-0000-0000-00005E110000}"/>
    <cellStyle name="20% - Accent5 3 3 8 3 2" xfId="35525" xr:uid="{00000000-0005-0000-0000-00005F110000}"/>
    <cellStyle name="20% - Accent5 3 3 8 4" xfId="35526" xr:uid="{00000000-0005-0000-0000-000060110000}"/>
    <cellStyle name="20% - Accent5 3 3 9" xfId="35527" xr:uid="{00000000-0005-0000-0000-000061110000}"/>
    <cellStyle name="20% - Accent5 3 3 9 2" xfId="35528" xr:uid="{00000000-0005-0000-0000-000062110000}"/>
    <cellStyle name="20% - Accent5 3 4" xfId="1986" xr:uid="{00000000-0005-0000-0000-000063110000}"/>
    <cellStyle name="20% - Accent5 3 4 10" xfId="35529" xr:uid="{00000000-0005-0000-0000-000064110000}"/>
    <cellStyle name="20% - Accent5 3 4 2" xfId="1987" xr:uid="{00000000-0005-0000-0000-000065110000}"/>
    <cellStyle name="20% - Accent5 3 4 2 2" xfId="1988" xr:uid="{00000000-0005-0000-0000-000066110000}"/>
    <cellStyle name="20% - Accent5 3 4 2 2 2" xfId="1989" xr:uid="{00000000-0005-0000-0000-000067110000}"/>
    <cellStyle name="20% - Accent5 3 4 2 2 2 2" xfId="35530" xr:uid="{00000000-0005-0000-0000-000068110000}"/>
    <cellStyle name="20% - Accent5 3 4 2 2 3" xfId="1990" xr:uid="{00000000-0005-0000-0000-000069110000}"/>
    <cellStyle name="20% - Accent5 3 4 2 2 3 2" xfId="35531" xr:uid="{00000000-0005-0000-0000-00006A110000}"/>
    <cellStyle name="20% - Accent5 3 4 2 2 4" xfId="35532" xr:uid="{00000000-0005-0000-0000-00006B110000}"/>
    <cellStyle name="20% - Accent5 3 4 2 3" xfId="1991" xr:uid="{00000000-0005-0000-0000-00006C110000}"/>
    <cellStyle name="20% - Accent5 3 4 2 3 2" xfId="35533" xr:uid="{00000000-0005-0000-0000-00006D110000}"/>
    <cellStyle name="20% - Accent5 3 4 2 3 2 2" xfId="35534" xr:uid="{00000000-0005-0000-0000-00006E110000}"/>
    <cellStyle name="20% - Accent5 3 4 2 3 3" xfId="35535" xr:uid="{00000000-0005-0000-0000-00006F110000}"/>
    <cellStyle name="20% - Accent5 3 4 2 3 3 2" xfId="35536" xr:uid="{00000000-0005-0000-0000-000070110000}"/>
    <cellStyle name="20% - Accent5 3 4 2 3 4" xfId="35537" xr:uid="{00000000-0005-0000-0000-000071110000}"/>
    <cellStyle name="20% - Accent5 3 4 2 4" xfId="1992" xr:uid="{00000000-0005-0000-0000-000072110000}"/>
    <cellStyle name="20% - Accent5 3 4 2 4 2" xfId="35538" xr:uid="{00000000-0005-0000-0000-000073110000}"/>
    <cellStyle name="20% - Accent5 3 4 2 4 2 2" xfId="35539" xr:uid="{00000000-0005-0000-0000-000074110000}"/>
    <cellStyle name="20% - Accent5 3 4 2 4 3" xfId="35540" xr:uid="{00000000-0005-0000-0000-000075110000}"/>
    <cellStyle name="20% - Accent5 3 4 2 4 3 2" xfId="35541" xr:uid="{00000000-0005-0000-0000-000076110000}"/>
    <cellStyle name="20% - Accent5 3 4 2 4 4" xfId="35542" xr:uid="{00000000-0005-0000-0000-000077110000}"/>
    <cellStyle name="20% - Accent5 3 4 2 5" xfId="35543" xr:uid="{00000000-0005-0000-0000-000078110000}"/>
    <cellStyle name="20% - Accent5 3 4 2 5 2" xfId="35544" xr:uid="{00000000-0005-0000-0000-000079110000}"/>
    <cellStyle name="20% - Accent5 3 4 2 5 2 2" xfId="35545" xr:uid="{00000000-0005-0000-0000-00007A110000}"/>
    <cellStyle name="20% - Accent5 3 4 2 5 3" xfId="35546" xr:uid="{00000000-0005-0000-0000-00007B110000}"/>
    <cellStyle name="20% - Accent5 3 4 2 5 3 2" xfId="35547" xr:uid="{00000000-0005-0000-0000-00007C110000}"/>
    <cellStyle name="20% - Accent5 3 4 2 5 4" xfId="35548" xr:uid="{00000000-0005-0000-0000-00007D110000}"/>
    <cellStyle name="20% - Accent5 3 4 2 6" xfId="35549" xr:uid="{00000000-0005-0000-0000-00007E110000}"/>
    <cellStyle name="20% - Accent5 3 4 2 6 2" xfId="35550" xr:uid="{00000000-0005-0000-0000-00007F110000}"/>
    <cellStyle name="20% - Accent5 3 4 2 7" xfId="35551" xr:uid="{00000000-0005-0000-0000-000080110000}"/>
    <cellStyle name="20% - Accent5 3 4 2 7 2" xfId="35552" xr:uid="{00000000-0005-0000-0000-000081110000}"/>
    <cellStyle name="20% - Accent5 3 4 2 8" xfId="35553" xr:uid="{00000000-0005-0000-0000-000082110000}"/>
    <cellStyle name="20% - Accent5 3 4 3" xfId="1993" xr:uid="{00000000-0005-0000-0000-000083110000}"/>
    <cellStyle name="20% - Accent5 3 4 3 2" xfId="1994" xr:uid="{00000000-0005-0000-0000-000084110000}"/>
    <cellStyle name="20% - Accent5 3 4 3 2 2" xfId="35554" xr:uid="{00000000-0005-0000-0000-000085110000}"/>
    <cellStyle name="20% - Accent5 3 4 3 2 2 2" xfId="35555" xr:uid="{00000000-0005-0000-0000-000086110000}"/>
    <cellStyle name="20% - Accent5 3 4 3 2 3" xfId="35556" xr:uid="{00000000-0005-0000-0000-000087110000}"/>
    <cellStyle name="20% - Accent5 3 4 3 2 3 2" xfId="35557" xr:uid="{00000000-0005-0000-0000-000088110000}"/>
    <cellStyle name="20% - Accent5 3 4 3 2 4" xfId="35558" xr:uid="{00000000-0005-0000-0000-000089110000}"/>
    <cellStyle name="20% - Accent5 3 4 3 3" xfId="1995" xr:uid="{00000000-0005-0000-0000-00008A110000}"/>
    <cellStyle name="20% - Accent5 3 4 3 3 2" xfId="35559" xr:uid="{00000000-0005-0000-0000-00008B110000}"/>
    <cellStyle name="20% - Accent5 3 4 3 3 2 2" xfId="35560" xr:uid="{00000000-0005-0000-0000-00008C110000}"/>
    <cellStyle name="20% - Accent5 3 4 3 3 3" xfId="35561" xr:uid="{00000000-0005-0000-0000-00008D110000}"/>
    <cellStyle name="20% - Accent5 3 4 3 3 3 2" xfId="35562" xr:uid="{00000000-0005-0000-0000-00008E110000}"/>
    <cellStyle name="20% - Accent5 3 4 3 3 4" xfId="35563" xr:uid="{00000000-0005-0000-0000-00008F110000}"/>
    <cellStyle name="20% - Accent5 3 4 3 4" xfId="35564" xr:uid="{00000000-0005-0000-0000-000090110000}"/>
    <cellStyle name="20% - Accent5 3 4 3 4 2" xfId="35565" xr:uid="{00000000-0005-0000-0000-000091110000}"/>
    <cellStyle name="20% - Accent5 3 4 3 4 2 2" xfId="35566" xr:uid="{00000000-0005-0000-0000-000092110000}"/>
    <cellStyle name="20% - Accent5 3 4 3 4 3" xfId="35567" xr:uid="{00000000-0005-0000-0000-000093110000}"/>
    <cellStyle name="20% - Accent5 3 4 3 4 3 2" xfId="35568" xr:uid="{00000000-0005-0000-0000-000094110000}"/>
    <cellStyle name="20% - Accent5 3 4 3 4 4" xfId="35569" xr:uid="{00000000-0005-0000-0000-000095110000}"/>
    <cellStyle name="20% - Accent5 3 4 3 5" xfId="35570" xr:uid="{00000000-0005-0000-0000-000096110000}"/>
    <cellStyle name="20% - Accent5 3 4 3 5 2" xfId="35571" xr:uid="{00000000-0005-0000-0000-000097110000}"/>
    <cellStyle name="20% - Accent5 3 4 3 6" xfId="35572" xr:uid="{00000000-0005-0000-0000-000098110000}"/>
    <cellStyle name="20% - Accent5 3 4 3 6 2" xfId="35573" xr:uid="{00000000-0005-0000-0000-000099110000}"/>
    <cellStyle name="20% - Accent5 3 4 3 7" xfId="35574" xr:uid="{00000000-0005-0000-0000-00009A110000}"/>
    <cellStyle name="20% - Accent5 3 4 4" xfId="1996" xr:uid="{00000000-0005-0000-0000-00009B110000}"/>
    <cellStyle name="20% - Accent5 3 4 4 2" xfId="35575" xr:uid="{00000000-0005-0000-0000-00009C110000}"/>
    <cellStyle name="20% - Accent5 3 4 4 2 2" xfId="35576" xr:uid="{00000000-0005-0000-0000-00009D110000}"/>
    <cellStyle name="20% - Accent5 3 4 4 3" xfId="35577" xr:uid="{00000000-0005-0000-0000-00009E110000}"/>
    <cellStyle name="20% - Accent5 3 4 4 3 2" xfId="35578" xr:uid="{00000000-0005-0000-0000-00009F110000}"/>
    <cellStyle name="20% - Accent5 3 4 4 4" xfId="35579" xr:uid="{00000000-0005-0000-0000-0000A0110000}"/>
    <cellStyle name="20% - Accent5 3 4 5" xfId="1997" xr:uid="{00000000-0005-0000-0000-0000A1110000}"/>
    <cellStyle name="20% - Accent5 3 4 5 2" xfId="35580" xr:uid="{00000000-0005-0000-0000-0000A2110000}"/>
    <cellStyle name="20% - Accent5 3 4 5 2 2" xfId="35581" xr:uid="{00000000-0005-0000-0000-0000A3110000}"/>
    <cellStyle name="20% - Accent5 3 4 5 3" xfId="35582" xr:uid="{00000000-0005-0000-0000-0000A4110000}"/>
    <cellStyle name="20% - Accent5 3 4 5 3 2" xfId="35583" xr:uid="{00000000-0005-0000-0000-0000A5110000}"/>
    <cellStyle name="20% - Accent5 3 4 5 4" xfId="35584" xr:uid="{00000000-0005-0000-0000-0000A6110000}"/>
    <cellStyle name="20% - Accent5 3 4 6" xfId="1998" xr:uid="{00000000-0005-0000-0000-0000A7110000}"/>
    <cellStyle name="20% - Accent5 3 4 6 2" xfId="35585" xr:uid="{00000000-0005-0000-0000-0000A8110000}"/>
    <cellStyle name="20% - Accent5 3 4 6 2 2" xfId="35586" xr:uid="{00000000-0005-0000-0000-0000A9110000}"/>
    <cellStyle name="20% - Accent5 3 4 6 3" xfId="35587" xr:uid="{00000000-0005-0000-0000-0000AA110000}"/>
    <cellStyle name="20% - Accent5 3 4 6 3 2" xfId="35588" xr:uid="{00000000-0005-0000-0000-0000AB110000}"/>
    <cellStyle name="20% - Accent5 3 4 6 4" xfId="35589" xr:uid="{00000000-0005-0000-0000-0000AC110000}"/>
    <cellStyle name="20% - Accent5 3 4 7" xfId="35590" xr:uid="{00000000-0005-0000-0000-0000AD110000}"/>
    <cellStyle name="20% - Accent5 3 4 7 2" xfId="35591" xr:uid="{00000000-0005-0000-0000-0000AE110000}"/>
    <cellStyle name="20% - Accent5 3 4 8" xfId="35592" xr:uid="{00000000-0005-0000-0000-0000AF110000}"/>
    <cellStyle name="20% - Accent5 3 4 8 2" xfId="35593" xr:uid="{00000000-0005-0000-0000-0000B0110000}"/>
    <cellStyle name="20% - Accent5 3 4 9" xfId="35594" xr:uid="{00000000-0005-0000-0000-0000B1110000}"/>
    <cellStyle name="20% - Accent5 3 5" xfId="1999" xr:uid="{00000000-0005-0000-0000-0000B2110000}"/>
    <cellStyle name="20% - Accent5 3 5 2" xfId="2000" xr:uid="{00000000-0005-0000-0000-0000B3110000}"/>
    <cellStyle name="20% - Accent5 3 5 2 2" xfId="2001" xr:uid="{00000000-0005-0000-0000-0000B4110000}"/>
    <cellStyle name="20% - Accent5 3 5 2 2 2" xfId="35595" xr:uid="{00000000-0005-0000-0000-0000B5110000}"/>
    <cellStyle name="20% - Accent5 3 5 2 3" xfId="2002" xr:uid="{00000000-0005-0000-0000-0000B6110000}"/>
    <cellStyle name="20% - Accent5 3 5 2 3 2" xfId="35596" xr:uid="{00000000-0005-0000-0000-0000B7110000}"/>
    <cellStyle name="20% - Accent5 3 5 2 4" xfId="35597" xr:uid="{00000000-0005-0000-0000-0000B8110000}"/>
    <cellStyle name="20% - Accent5 3 5 3" xfId="2003" xr:uid="{00000000-0005-0000-0000-0000B9110000}"/>
    <cellStyle name="20% - Accent5 3 5 3 2" xfId="35598" xr:uid="{00000000-0005-0000-0000-0000BA110000}"/>
    <cellStyle name="20% - Accent5 3 5 3 2 2" xfId="35599" xr:uid="{00000000-0005-0000-0000-0000BB110000}"/>
    <cellStyle name="20% - Accent5 3 5 3 3" xfId="35600" xr:uid="{00000000-0005-0000-0000-0000BC110000}"/>
    <cellStyle name="20% - Accent5 3 5 3 3 2" xfId="35601" xr:uid="{00000000-0005-0000-0000-0000BD110000}"/>
    <cellStyle name="20% - Accent5 3 5 3 4" xfId="35602" xr:uid="{00000000-0005-0000-0000-0000BE110000}"/>
    <cellStyle name="20% - Accent5 3 5 4" xfId="2004" xr:uid="{00000000-0005-0000-0000-0000BF110000}"/>
    <cellStyle name="20% - Accent5 3 5 4 2" xfId="35603" xr:uid="{00000000-0005-0000-0000-0000C0110000}"/>
    <cellStyle name="20% - Accent5 3 5 4 2 2" xfId="35604" xr:uid="{00000000-0005-0000-0000-0000C1110000}"/>
    <cellStyle name="20% - Accent5 3 5 4 3" xfId="35605" xr:uid="{00000000-0005-0000-0000-0000C2110000}"/>
    <cellStyle name="20% - Accent5 3 5 4 3 2" xfId="35606" xr:uid="{00000000-0005-0000-0000-0000C3110000}"/>
    <cellStyle name="20% - Accent5 3 5 4 4" xfId="35607" xr:uid="{00000000-0005-0000-0000-0000C4110000}"/>
    <cellStyle name="20% - Accent5 3 5 5" xfId="35608" xr:uid="{00000000-0005-0000-0000-0000C5110000}"/>
    <cellStyle name="20% - Accent5 3 5 5 2" xfId="35609" xr:uid="{00000000-0005-0000-0000-0000C6110000}"/>
    <cellStyle name="20% - Accent5 3 5 5 2 2" xfId="35610" xr:uid="{00000000-0005-0000-0000-0000C7110000}"/>
    <cellStyle name="20% - Accent5 3 5 5 3" xfId="35611" xr:uid="{00000000-0005-0000-0000-0000C8110000}"/>
    <cellStyle name="20% - Accent5 3 5 5 3 2" xfId="35612" xr:uid="{00000000-0005-0000-0000-0000C9110000}"/>
    <cellStyle name="20% - Accent5 3 5 5 4" xfId="35613" xr:uid="{00000000-0005-0000-0000-0000CA110000}"/>
    <cellStyle name="20% - Accent5 3 5 6" xfId="35614" xr:uid="{00000000-0005-0000-0000-0000CB110000}"/>
    <cellStyle name="20% - Accent5 3 5 6 2" xfId="35615" xr:uid="{00000000-0005-0000-0000-0000CC110000}"/>
    <cellStyle name="20% - Accent5 3 5 7" xfId="35616" xr:uid="{00000000-0005-0000-0000-0000CD110000}"/>
    <cellStyle name="20% - Accent5 3 5 7 2" xfId="35617" xr:uid="{00000000-0005-0000-0000-0000CE110000}"/>
    <cellStyle name="20% - Accent5 3 5 8" xfId="35618" xr:uid="{00000000-0005-0000-0000-0000CF110000}"/>
    <cellStyle name="20% - Accent5 3 6" xfId="2005" xr:uid="{00000000-0005-0000-0000-0000D0110000}"/>
    <cellStyle name="20% - Accent5 3 6 2" xfId="2006" xr:uid="{00000000-0005-0000-0000-0000D1110000}"/>
    <cellStyle name="20% - Accent5 3 6 2 2" xfId="2007" xr:uid="{00000000-0005-0000-0000-0000D2110000}"/>
    <cellStyle name="20% - Accent5 3 6 2 3" xfId="2008" xr:uid="{00000000-0005-0000-0000-0000D3110000}"/>
    <cellStyle name="20% - Accent5 3 6 3" xfId="2009" xr:uid="{00000000-0005-0000-0000-0000D4110000}"/>
    <cellStyle name="20% - Accent5 3 6 3 2" xfId="35619" xr:uid="{00000000-0005-0000-0000-0000D5110000}"/>
    <cellStyle name="20% - Accent5 3 6 4" xfId="2010" xr:uid="{00000000-0005-0000-0000-0000D6110000}"/>
    <cellStyle name="20% - Accent5 3 6 5" xfId="35620" xr:uid="{00000000-0005-0000-0000-0000D7110000}"/>
    <cellStyle name="20% - Accent5 3 7" xfId="2011" xr:uid="{00000000-0005-0000-0000-0000D8110000}"/>
    <cellStyle name="20% - Accent5 3 7 2" xfId="2012" xr:uid="{00000000-0005-0000-0000-0000D9110000}"/>
    <cellStyle name="20% - Accent5 3 7 2 2" xfId="2013" xr:uid="{00000000-0005-0000-0000-0000DA110000}"/>
    <cellStyle name="20% - Accent5 3 7 2 3" xfId="2014" xr:uid="{00000000-0005-0000-0000-0000DB110000}"/>
    <cellStyle name="20% - Accent5 3 7 3" xfId="2015" xr:uid="{00000000-0005-0000-0000-0000DC110000}"/>
    <cellStyle name="20% - Accent5 3 7 3 2" xfId="35621" xr:uid="{00000000-0005-0000-0000-0000DD110000}"/>
    <cellStyle name="20% - Accent5 3 7 4" xfId="2016" xr:uid="{00000000-0005-0000-0000-0000DE110000}"/>
    <cellStyle name="20% - Accent5 3 8" xfId="2017" xr:uid="{00000000-0005-0000-0000-0000DF110000}"/>
    <cellStyle name="20% - Accent5 3 8 2" xfId="35622" xr:uid="{00000000-0005-0000-0000-0000E0110000}"/>
    <cellStyle name="20% - Accent5 3 8 2 2" xfId="35623" xr:uid="{00000000-0005-0000-0000-0000E1110000}"/>
    <cellStyle name="20% - Accent5 3 8 3" xfId="35624" xr:uid="{00000000-0005-0000-0000-0000E2110000}"/>
    <cellStyle name="20% - Accent5 3 8 3 2" xfId="35625" xr:uid="{00000000-0005-0000-0000-0000E3110000}"/>
    <cellStyle name="20% - Accent5 3 8 4" xfId="35626" xr:uid="{00000000-0005-0000-0000-0000E4110000}"/>
    <cellStyle name="20% - Accent5 3 9" xfId="35627" xr:uid="{00000000-0005-0000-0000-0000E5110000}"/>
    <cellStyle name="20% - Accent5 3_PwrTax 51040" xfId="2018" xr:uid="{00000000-0005-0000-0000-0000E6110000}"/>
    <cellStyle name="20% - Accent5 30" xfId="2019" xr:uid="{00000000-0005-0000-0000-0000E7110000}"/>
    <cellStyle name="20% - Accent5 31" xfId="2020" xr:uid="{00000000-0005-0000-0000-0000E8110000}"/>
    <cellStyle name="20% - Accent5 32" xfId="2021" xr:uid="{00000000-0005-0000-0000-0000E9110000}"/>
    <cellStyle name="20% - Accent5 33" xfId="2022" xr:uid="{00000000-0005-0000-0000-0000EA110000}"/>
    <cellStyle name="20% - Accent5 34" xfId="2023" xr:uid="{00000000-0005-0000-0000-0000EB110000}"/>
    <cellStyle name="20% - Accent5 35" xfId="2024" xr:uid="{00000000-0005-0000-0000-0000EC110000}"/>
    <cellStyle name="20% - Accent5 36" xfId="2025" xr:uid="{00000000-0005-0000-0000-0000ED110000}"/>
    <cellStyle name="20% - Accent5 37" xfId="2026" xr:uid="{00000000-0005-0000-0000-0000EE110000}"/>
    <cellStyle name="20% - Accent5 37 2" xfId="2027" xr:uid="{00000000-0005-0000-0000-0000EF110000}"/>
    <cellStyle name="20% - Accent5 37 2 2" xfId="2028" xr:uid="{00000000-0005-0000-0000-0000F0110000}"/>
    <cellStyle name="20% - Accent5 37 2 3" xfId="35628" xr:uid="{00000000-0005-0000-0000-0000F1110000}"/>
    <cellStyle name="20% - Accent5 37 3" xfId="2029" xr:uid="{00000000-0005-0000-0000-0000F2110000}"/>
    <cellStyle name="20% - Accent5 37 3 2" xfId="2030" xr:uid="{00000000-0005-0000-0000-0000F3110000}"/>
    <cellStyle name="20% - Accent5 37 3 3" xfId="35629" xr:uid="{00000000-0005-0000-0000-0000F4110000}"/>
    <cellStyle name="20% - Accent5 37 4" xfId="2031" xr:uid="{00000000-0005-0000-0000-0000F5110000}"/>
    <cellStyle name="20% - Accent5 37 5" xfId="35630" xr:uid="{00000000-0005-0000-0000-0000F6110000}"/>
    <cellStyle name="20% - Accent5 37_PwrTax 51040" xfId="2032" xr:uid="{00000000-0005-0000-0000-0000F7110000}"/>
    <cellStyle name="20% - Accent5 38" xfId="2033" xr:uid="{00000000-0005-0000-0000-0000F8110000}"/>
    <cellStyle name="20% - Accent5 38 2" xfId="35631" xr:uid="{00000000-0005-0000-0000-0000F9110000}"/>
    <cellStyle name="20% - Accent5 38 2 2" xfId="35632" xr:uid="{00000000-0005-0000-0000-0000FA110000}"/>
    <cellStyle name="20% - Accent5 38 2 2 2" xfId="35633" xr:uid="{00000000-0005-0000-0000-0000FB110000}"/>
    <cellStyle name="20% - Accent5 38 2 3" xfId="35634" xr:uid="{00000000-0005-0000-0000-0000FC110000}"/>
    <cellStyle name="20% - Accent5 38 2 3 2" xfId="35635" xr:uid="{00000000-0005-0000-0000-0000FD110000}"/>
    <cellStyle name="20% - Accent5 38 2 4" xfId="35636" xr:uid="{00000000-0005-0000-0000-0000FE110000}"/>
    <cellStyle name="20% - Accent5 38 3" xfId="35637" xr:uid="{00000000-0005-0000-0000-0000FF110000}"/>
    <cellStyle name="20% - Accent5 38 3 2" xfId="35638" xr:uid="{00000000-0005-0000-0000-000000120000}"/>
    <cellStyle name="20% - Accent5 38 3 2 2" xfId="35639" xr:uid="{00000000-0005-0000-0000-000001120000}"/>
    <cellStyle name="20% - Accent5 38 3 3" xfId="35640" xr:uid="{00000000-0005-0000-0000-000002120000}"/>
    <cellStyle name="20% - Accent5 38 3 3 2" xfId="35641" xr:uid="{00000000-0005-0000-0000-000003120000}"/>
    <cellStyle name="20% - Accent5 38 3 4" xfId="35642" xr:uid="{00000000-0005-0000-0000-000004120000}"/>
    <cellStyle name="20% - Accent5 38 4" xfId="35643" xr:uid="{00000000-0005-0000-0000-000005120000}"/>
    <cellStyle name="20% - Accent5 38 4 2" xfId="35644" xr:uid="{00000000-0005-0000-0000-000006120000}"/>
    <cellStyle name="20% - Accent5 38 4 2 2" xfId="35645" xr:uid="{00000000-0005-0000-0000-000007120000}"/>
    <cellStyle name="20% - Accent5 38 4 3" xfId="35646" xr:uid="{00000000-0005-0000-0000-000008120000}"/>
    <cellStyle name="20% - Accent5 38 4 3 2" xfId="35647" xr:uid="{00000000-0005-0000-0000-000009120000}"/>
    <cellStyle name="20% - Accent5 38 4 4" xfId="35648" xr:uid="{00000000-0005-0000-0000-00000A120000}"/>
    <cellStyle name="20% - Accent5 38 5" xfId="35649" xr:uid="{00000000-0005-0000-0000-00000B120000}"/>
    <cellStyle name="20% - Accent5 38 5 2" xfId="35650" xr:uid="{00000000-0005-0000-0000-00000C120000}"/>
    <cellStyle name="20% - Accent5 38 6" xfId="35651" xr:uid="{00000000-0005-0000-0000-00000D120000}"/>
    <cellStyle name="20% - Accent5 38 6 2" xfId="35652" xr:uid="{00000000-0005-0000-0000-00000E120000}"/>
    <cellStyle name="20% - Accent5 38 7" xfId="35653" xr:uid="{00000000-0005-0000-0000-00000F120000}"/>
    <cellStyle name="20% - Accent5 39" xfId="35654" xr:uid="{00000000-0005-0000-0000-000010120000}"/>
    <cellStyle name="20% - Accent5 39 2" xfId="35655" xr:uid="{00000000-0005-0000-0000-000011120000}"/>
    <cellStyle name="20% - Accent5 4" xfId="2034" xr:uid="{00000000-0005-0000-0000-000012120000}"/>
    <cellStyle name="20% - Accent5 4 2" xfId="2035" xr:uid="{00000000-0005-0000-0000-000013120000}"/>
    <cellStyle name="20% - Accent5 4 2 2" xfId="2036" xr:uid="{00000000-0005-0000-0000-000014120000}"/>
    <cellStyle name="20% - Accent5 4 2 2 2" xfId="35656" xr:uid="{00000000-0005-0000-0000-000015120000}"/>
    <cellStyle name="20% - Accent5 4 2 3" xfId="35657" xr:uid="{00000000-0005-0000-0000-000016120000}"/>
    <cellStyle name="20% - Accent5 4 3" xfId="2037" xr:uid="{00000000-0005-0000-0000-000017120000}"/>
    <cellStyle name="20% - Accent5 4 3 2" xfId="2038" xr:uid="{00000000-0005-0000-0000-000018120000}"/>
    <cellStyle name="20% - Accent5 4 3 3" xfId="2039" xr:uid="{00000000-0005-0000-0000-000019120000}"/>
    <cellStyle name="20% - Accent5 4 3 4" xfId="35658" xr:uid="{00000000-0005-0000-0000-00001A120000}"/>
    <cellStyle name="20% - Accent5 4 4" xfId="2040" xr:uid="{00000000-0005-0000-0000-00001B120000}"/>
    <cellStyle name="20% - Accent5 4 4 2" xfId="2041" xr:uid="{00000000-0005-0000-0000-00001C120000}"/>
    <cellStyle name="20% - Accent5 4 4 2 2" xfId="2042" xr:uid="{00000000-0005-0000-0000-00001D120000}"/>
    <cellStyle name="20% - Accent5 4 4 2 3" xfId="2043" xr:uid="{00000000-0005-0000-0000-00001E120000}"/>
    <cellStyle name="20% - Accent5 4 4 3" xfId="2044" xr:uid="{00000000-0005-0000-0000-00001F120000}"/>
    <cellStyle name="20% - Accent5 4 4 4" xfId="2045" xr:uid="{00000000-0005-0000-0000-000020120000}"/>
    <cellStyle name="20% - Accent5 4 4 5" xfId="2046" xr:uid="{00000000-0005-0000-0000-000021120000}"/>
    <cellStyle name="20% - Accent5 4 4 6" xfId="35659" xr:uid="{00000000-0005-0000-0000-000022120000}"/>
    <cellStyle name="20% - Accent5 4 5" xfId="2047" xr:uid="{00000000-0005-0000-0000-000023120000}"/>
    <cellStyle name="20% - Accent5 4 5 2" xfId="2048" xr:uid="{00000000-0005-0000-0000-000024120000}"/>
    <cellStyle name="20% - Accent5 4 5 3" xfId="2049" xr:uid="{00000000-0005-0000-0000-000025120000}"/>
    <cellStyle name="20% - Accent5 4 5 4" xfId="35660" xr:uid="{00000000-0005-0000-0000-000026120000}"/>
    <cellStyle name="20% - Accent5 4 6" xfId="2050" xr:uid="{00000000-0005-0000-0000-000027120000}"/>
    <cellStyle name="20% - Accent5 4 7" xfId="35661" xr:uid="{00000000-0005-0000-0000-000028120000}"/>
    <cellStyle name="20% - Accent5 4 8" xfId="43447" xr:uid="{00000000-0005-0000-0000-000029120000}"/>
    <cellStyle name="20% - Accent5 4_PwrTax 51040" xfId="2051" xr:uid="{00000000-0005-0000-0000-00002A120000}"/>
    <cellStyle name="20% - Accent5 40" xfId="35662" xr:uid="{00000000-0005-0000-0000-00002B120000}"/>
    <cellStyle name="20% - Accent5 41" xfId="35663" xr:uid="{00000000-0005-0000-0000-00002C120000}"/>
    <cellStyle name="20% - Accent5 42" xfId="35664" xr:uid="{00000000-0005-0000-0000-00002D120000}"/>
    <cellStyle name="20% - Accent5 43" xfId="35665" xr:uid="{00000000-0005-0000-0000-00002E120000}"/>
    <cellStyle name="20% - Accent5 44" xfId="35666" xr:uid="{00000000-0005-0000-0000-00002F120000}"/>
    <cellStyle name="20% - Accent5 45" xfId="35667" xr:uid="{00000000-0005-0000-0000-000030120000}"/>
    <cellStyle name="20% - Accent5 46" xfId="35668" xr:uid="{00000000-0005-0000-0000-000031120000}"/>
    <cellStyle name="20% - Accent5 47" xfId="35669" xr:uid="{00000000-0005-0000-0000-000032120000}"/>
    <cellStyle name="20% - Accent5 48" xfId="35670" xr:uid="{00000000-0005-0000-0000-000033120000}"/>
    <cellStyle name="20% - Accent5 49" xfId="35671" xr:uid="{00000000-0005-0000-0000-000034120000}"/>
    <cellStyle name="20% - Accent5 5" xfId="2052" xr:uid="{00000000-0005-0000-0000-000035120000}"/>
    <cellStyle name="20% - Accent5 5 2" xfId="2053" xr:uid="{00000000-0005-0000-0000-000036120000}"/>
    <cellStyle name="20% - Accent5 5 2 2" xfId="35672" xr:uid="{00000000-0005-0000-0000-000037120000}"/>
    <cellStyle name="20% - Accent5 5 3" xfId="2054" xr:uid="{00000000-0005-0000-0000-000038120000}"/>
    <cellStyle name="20% - Accent5 5 4" xfId="35673" xr:uid="{00000000-0005-0000-0000-000039120000}"/>
    <cellStyle name="20% - Accent5 5 5" xfId="43462" xr:uid="{00000000-0005-0000-0000-00003A120000}"/>
    <cellStyle name="20% - Accent5 50" xfId="35674" xr:uid="{00000000-0005-0000-0000-00003B120000}"/>
    <cellStyle name="20% - Accent5 51" xfId="35675" xr:uid="{00000000-0005-0000-0000-00003C120000}"/>
    <cellStyle name="20% - Accent5 52" xfId="35676" xr:uid="{00000000-0005-0000-0000-00003D120000}"/>
    <cellStyle name="20% - Accent5 53" xfId="35677" xr:uid="{00000000-0005-0000-0000-00003E120000}"/>
    <cellStyle name="20% - Accent5 54" xfId="35678" xr:uid="{00000000-0005-0000-0000-00003F120000}"/>
    <cellStyle name="20% - Accent5 55" xfId="35679" xr:uid="{00000000-0005-0000-0000-000040120000}"/>
    <cellStyle name="20% - Accent5 56" xfId="35680" xr:uid="{00000000-0005-0000-0000-000041120000}"/>
    <cellStyle name="20% - Accent5 57" xfId="35681" xr:uid="{00000000-0005-0000-0000-000042120000}"/>
    <cellStyle name="20% - Accent5 58" xfId="35682" xr:uid="{00000000-0005-0000-0000-000043120000}"/>
    <cellStyle name="20% - Accent5 59" xfId="35683" xr:uid="{00000000-0005-0000-0000-000044120000}"/>
    <cellStyle name="20% - Accent5 6" xfId="2055" xr:uid="{00000000-0005-0000-0000-000045120000}"/>
    <cellStyle name="20% - Accent5 6 2" xfId="2056" xr:uid="{00000000-0005-0000-0000-000046120000}"/>
    <cellStyle name="20% - Accent5 6 2 2" xfId="35684" xr:uid="{00000000-0005-0000-0000-000047120000}"/>
    <cellStyle name="20% - Accent5 6 3" xfId="2057" xr:uid="{00000000-0005-0000-0000-000048120000}"/>
    <cellStyle name="20% - Accent5 6 4" xfId="35685" xr:uid="{00000000-0005-0000-0000-000049120000}"/>
    <cellStyle name="20% - Accent5 60" xfId="35686" xr:uid="{00000000-0005-0000-0000-00004A120000}"/>
    <cellStyle name="20% - Accent5 61" xfId="35687" xr:uid="{00000000-0005-0000-0000-00004B120000}"/>
    <cellStyle name="20% - Accent5 62" xfId="35688" xr:uid="{00000000-0005-0000-0000-00004C120000}"/>
    <cellStyle name="20% - Accent5 63" xfId="35689" xr:uid="{00000000-0005-0000-0000-00004D120000}"/>
    <cellStyle name="20% - Accent5 64" xfId="35690" xr:uid="{00000000-0005-0000-0000-00004E120000}"/>
    <cellStyle name="20% - Accent5 65" xfId="35691" xr:uid="{00000000-0005-0000-0000-00004F120000}"/>
    <cellStyle name="20% - Accent5 66" xfId="35692" xr:uid="{00000000-0005-0000-0000-000050120000}"/>
    <cellStyle name="20% - Accent5 67" xfId="35693" xr:uid="{00000000-0005-0000-0000-000051120000}"/>
    <cellStyle name="20% - Accent5 68" xfId="35694" xr:uid="{00000000-0005-0000-0000-000052120000}"/>
    <cellStyle name="20% - Accent5 69" xfId="35695" xr:uid="{00000000-0005-0000-0000-000053120000}"/>
    <cellStyle name="20% - Accent5 7" xfId="2058" xr:uid="{00000000-0005-0000-0000-000054120000}"/>
    <cellStyle name="20% - Accent5 7 2" xfId="2059" xr:uid="{00000000-0005-0000-0000-000055120000}"/>
    <cellStyle name="20% - Accent5 7 3" xfId="2060" xr:uid="{00000000-0005-0000-0000-000056120000}"/>
    <cellStyle name="20% - Accent5 7 4" xfId="35696" xr:uid="{00000000-0005-0000-0000-000057120000}"/>
    <cellStyle name="20% - Accent5 70" xfId="35697" xr:uid="{00000000-0005-0000-0000-000058120000}"/>
    <cellStyle name="20% - Accent5 71" xfId="35698" xr:uid="{00000000-0005-0000-0000-000059120000}"/>
    <cellStyle name="20% - Accent5 72" xfId="35699" xr:uid="{00000000-0005-0000-0000-00005A120000}"/>
    <cellStyle name="20% - Accent5 73" xfId="35700" xr:uid="{00000000-0005-0000-0000-00005B120000}"/>
    <cellStyle name="20% - Accent5 74" xfId="35701" xr:uid="{00000000-0005-0000-0000-00005C120000}"/>
    <cellStyle name="20% - Accent5 75" xfId="35702" xr:uid="{00000000-0005-0000-0000-00005D120000}"/>
    <cellStyle name="20% - Accent5 76" xfId="35703" xr:uid="{00000000-0005-0000-0000-00005E120000}"/>
    <cellStyle name="20% - Accent5 77" xfId="35704" xr:uid="{00000000-0005-0000-0000-00005F120000}"/>
    <cellStyle name="20% - Accent5 78" xfId="35705" xr:uid="{00000000-0005-0000-0000-000060120000}"/>
    <cellStyle name="20% - Accent5 79" xfId="35706" xr:uid="{00000000-0005-0000-0000-000061120000}"/>
    <cellStyle name="20% - Accent5 8" xfId="2061" xr:uid="{00000000-0005-0000-0000-000062120000}"/>
    <cellStyle name="20% - Accent5 8 2" xfId="2062" xr:uid="{00000000-0005-0000-0000-000063120000}"/>
    <cellStyle name="20% - Accent5 8 3" xfId="2063" xr:uid="{00000000-0005-0000-0000-000064120000}"/>
    <cellStyle name="20% - Accent5 8 4" xfId="35707" xr:uid="{00000000-0005-0000-0000-000065120000}"/>
    <cellStyle name="20% - Accent5 80" xfId="35708" xr:uid="{00000000-0005-0000-0000-000066120000}"/>
    <cellStyle name="20% - Accent5 81" xfId="35709" xr:uid="{00000000-0005-0000-0000-000067120000}"/>
    <cellStyle name="20% - Accent5 82" xfId="35710" xr:uid="{00000000-0005-0000-0000-000068120000}"/>
    <cellStyle name="20% - Accent5 83" xfId="35711" xr:uid="{00000000-0005-0000-0000-000069120000}"/>
    <cellStyle name="20% - Accent5 84" xfId="35712" xr:uid="{00000000-0005-0000-0000-00006A120000}"/>
    <cellStyle name="20% - Accent5 85" xfId="35713" xr:uid="{00000000-0005-0000-0000-00006B120000}"/>
    <cellStyle name="20% - Accent5 86" xfId="35714" xr:uid="{00000000-0005-0000-0000-00006C120000}"/>
    <cellStyle name="20% - Accent5 87" xfId="35715" xr:uid="{00000000-0005-0000-0000-00006D120000}"/>
    <cellStyle name="20% - Accent5 88" xfId="35716" xr:uid="{00000000-0005-0000-0000-00006E120000}"/>
    <cellStyle name="20% - Accent5 89" xfId="35717" xr:uid="{00000000-0005-0000-0000-00006F120000}"/>
    <cellStyle name="20% - Accent5 9" xfId="2064" xr:uid="{00000000-0005-0000-0000-000070120000}"/>
    <cellStyle name="20% - Accent5 9 2" xfId="2065" xr:uid="{00000000-0005-0000-0000-000071120000}"/>
    <cellStyle name="20% - Accent5 9 3" xfId="2066" xr:uid="{00000000-0005-0000-0000-000072120000}"/>
    <cellStyle name="20% - Accent5 9 4" xfId="35718" xr:uid="{00000000-0005-0000-0000-000073120000}"/>
    <cellStyle name="20% - Accent5 90" xfId="35719" xr:uid="{00000000-0005-0000-0000-000074120000}"/>
    <cellStyle name="20% - Accent5 91" xfId="35720" xr:uid="{00000000-0005-0000-0000-000075120000}"/>
    <cellStyle name="20% - Accent5 92" xfId="35721" xr:uid="{00000000-0005-0000-0000-000076120000}"/>
    <cellStyle name="20% - Accent5 93" xfId="35722" xr:uid="{00000000-0005-0000-0000-000077120000}"/>
    <cellStyle name="20% - Accent5 94" xfId="35723" xr:uid="{00000000-0005-0000-0000-000078120000}"/>
    <cellStyle name="20% - Accent5 95" xfId="35724" xr:uid="{00000000-0005-0000-0000-000079120000}"/>
    <cellStyle name="20% - Accent5 96" xfId="35725" xr:uid="{00000000-0005-0000-0000-00007A120000}"/>
    <cellStyle name="20% - Accent5 97" xfId="35726" xr:uid="{00000000-0005-0000-0000-00007B120000}"/>
    <cellStyle name="20% - Accent5 98" xfId="35727" xr:uid="{00000000-0005-0000-0000-00007C120000}"/>
    <cellStyle name="20% - Accent5 99" xfId="35728" xr:uid="{00000000-0005-0000-0000-00007D120000}"/>
    <cellStyle name="20% - Accent6" xfId="6" builtinId="50" customBuiltin="1"/>
    <cellStyle name="20% - Accent6 10" xfId="2067" xr:uid="{00000000-0005-0000-0000-00007F120000}"/>
    <cellStyle name="20% - Accent6 10 2" xfId="2068" xr:uid="{00000000-0005-0000-0000-000080120000}"/>
    <cellStyle name="20% - Accent6 10 3" xfId="2069" xr:uid="{00000000-0005-0000-0000-000081120000}"/>
    <cellStyle name="20% - Accent6 10 4" xfId="35729" xr:uid="{00000000-0005-0000-0000-000082120000}"/>
    <cellStyle name="20% - Accent6 100" xfId="35730" xr:uid="{00000000-0005-0000-0000-000083120000}"/>
    <cellStyle name="20% - Accent6 101" xfId="35731" xr:uid="{00000000-0005-0000-0000-000084120000}"/>
    <cellStyle name="20% - Accent6 102" xfId="35732" xr:uid="{00000000-0005-0000-0000-000085120000}"/>
    <cellStyle name="20% - Accent6 103" xfId="43380" xr:uid="{00000000-0005-0000-0000-000086120000}"/>
    <cellStyle name="20% - Accent6 104" xfId="43501" xr:uid="{AA007BB9-2F6E-45DB-A895-BDDF64A90E81}"/>
    <cellStyle name="20% - Accent6 11" xfId="2070" xr:uid="{00000000-0005-0000-0000-000087120000}"/>
    <cellStyle name="20% - Accent6 11 2" xfId="2071" xr:uid="{00000000-0005-0000-0000-000088120000}"/>
    <cellStyle name="20% - Accent6 11 3" xfId="2072" xr:uid="{00000000-0005-0000-0000-000089120000}"/>
    <cellStyle name="20% - Accent6 12" xfId="2073" xr:uid="{00000000-0005-0000-0000-00008A120000}"/>
    <cellStyle name="20% - Accent6 12 2" xfId="2074" xr:uid="{00000000-0005-0000-0000-00008B120000}"/>
    <cellStyle name="20% - Accent6 13" xfId="2075" xr:uid="{00000000-0005-0000-0000-00008C120000}"/>
    <cellStyle name="20% - Accent6 13 2" xfId="2076" xr:uid="{00000000-0005-0000-0000-00008D120000}"/>
    <cellStyle name="20% - Accent6 14" xfId="2077" xr:uid="{00000000-0005-0000-0000-00008E120000}"/>
    <cellStyle name="20% - Accent6 14 2" xfId="2078" xr:uid="{00000000-0005-0000-0000-00008F120000}"/>
    <cellStyle name="20% - Accent6 15" xfId="2079" xr:uid="{00000000-0005-0000-0000-000090120000}"/>
    <cellStyle name="20% - Accent6 15 2" xfId="2080" xr:uid="{00000000-0005-0000-0000-000091120000}"/>
    <cellStyle name="20% - Accent6 16" xfId="2081" xr:uid="{00000000-0005-0000-0000-000092120000}"/>
    <cellStyle name="20% - Accent6 16 2" xfId="2082" xr:uid="{00000000-0005-0000-0000-000093120000}"/>
    <cellStyle name="20% - Accent6 17" xfId="2083" xr:uid="{00000000-0005-0000-0000-000094120000}"/>
    <cellStyle name="20% - Accent6 17 2" xfId="2084" xr:uid="{00000000-0005-0000-0000-000095120000}"/>
    <cellStyle name="20% - Accent6 18" xfId="2085" xr:uid="{00000000-0005-0000-0000-000096120000}"/>
    <cellStyle name="20% - Accent6 18 2" xfId="2086" xr:uid="{00000000-0005-0000-0000-000097120000}"/>
    <cellStyle name="20% - Accent6 19" xfId="2087" xr:uid="{00000000-0005-0000-0000-000098120000}"/>
    <cellStyle name="20% - Accent6 19 2" xfId="2088" xr:uid="{00000000-0005-0000-0000-000099120000}"/>
    <cellStyle name="20% - Accent6 2" xfId="2089" xr:uid="{00000000-0005-0000-0000-00009A120000}"/>
    <cellStyle name="20% - Accent6 2 10" xfId="43410" xr:uid="{00000000-0005-0000-0000-00009B120000}"/>
    <cellStyle name="20% - Accent6 2 2" xfId="2090" xr:uid="{00000000-0005-0000-0000-00009C120000}"/>
    <cellStyle name="20% - Accent6 2 2 2" xfId="2091" xr:uid="{00000000-0005-0000-0000-00009D120000}"/>
    <cellStyle name="20% - Accent6 2 2 2 2" xfId="2092" xr:uid="{00000000-0005-0000-0000-00009E120000}"/>
    <cellStyle name="20% - Accent6 2 2 2 3" xfId="2093" xr:uid="{00000000-0005-0000-0000-00009F120000}"/>
    <cellStyle name="20% - Accent6 2 2 2 4" xfId="35733" xr:uid="{00000000-0005-0000-0000-0000A0120000}"/>
    <cellStyle name="20% - Accent6 2 2 3" xfId="2094" xr:uid="{00000000-0005-0000-0000-0000A1120000}"/>
    <cellStyle name="20% - Accent6 2 2 3 2" xfId="2095" xr:uid="{00000000-0005-0000-0000-0000A2120000}"/>
    <cellStyle name="20% - Accent6 2 2 3 3" xfId="35734" xr:uid="{00000000-0005-0000-0000-0000A3120000}"/>
    <cellStyle name="20% - Accent6 2 2 4" xfId="2096" xr:uid="{00000000-0005-0000-0000-0000A4120000}"/>
    <cellStyle name="20% - Accent6 2 2 5" xfId="2097" xr:uid="{00000000-0005-0000-0000-0000A5120000}"/>
    <cellStyle name="20% - Accent6 2 2 6" xfId="2098" xr:uid="{00000000-0005-0000-0000-0000A6120000}"/>
    <cellStyle name="20% - Accent6 2 2 7" xfId="35735" xr:uid="{00000000-0005-0000-0000-0000A7120000}"/>
    <cellStyle name="20% - Accent6 2 2_PwrTax 51040" xfId="2099" xr:uid="{00000000-0005-0000-0000-0000A8120000}"/>
    <cellStyle name="20% - Accent6 2 3" xfId="2100" xr:uid="{00000000-0005-0000-0000-0000A9120000}"/>
    <cellStyle name="20% - Accent6 2 3 10" xfId="2101" xr:uid="{00000000-0005-0000-0000-0000AA120000}"/>
    <cellStyle name="20% - Accent6 2 3 10 2" xfId="35736" xr:uid="{00000000-0005-0000-0000-0000AB120000}"/>
    <cellStyle name="20% - Accent6 2 3 11" xfId="35737" xr:uid="{00000000-0005-0000-0000-0000AC120000}"/>
    <cellStyle name="20% - Accent6 2 3 12" xfId="35738" xr:uid="{00000000-0005-0000-0000-0000AD120000}"/>
    <cellStyle name="20% - Accent6 2 3 2" xfId="2102" xr:uid="{00000000-0005-0000-0000-0000AE120000}"/>
    <cellStyle name="20% - Accent6 2 3 2 10" xfId="35739" xr:uid="{00000000-0005-0000-0000-0000AF120000}"/>
    <cellStyle name="20% - Accent6 2 3 2 11" xfId="35740" xr:uid="{00000000-0005-0000-0000-0000B0120000}"/>
    <cellStyle name="20% - Accent6 2 3 2 2" xfId="2103" xr:uid="{00000000-0005-0000-0000-0000B1120000}"/>
    <cellStyle name="20% - Accent6 2 3 2 2 2" xfId="2104" xr:uid="{00000000-0005-0000-0000-0000B2120000}"/>
    <cellStyle name="20% - Accent6 2 3 2 2 2 2" xfId="2105" xr:uid="{00000000-0005-0000-0000-0000B3120000}"/>
    <cellStyle name="20% - Accent6 2 3 2 2 2 2 2" xfId="2106" xr:uid="{00000000-0005-0000-0000-0000B4120000}"/>
    <cellStyle name="20% - Accent6 2 3 2 2 2 2 2 2" xfId="35741" xr:uid="{00000000-0005-0000-0000-0000B5120000}"/>
    <cellStyle name="20% - Accent6 2 3 2 2 2 2 3" xfId="2107" xr:uid="{00000000-0005-0000-0000-0000B6120000}"/>
    <cellStyle name="20% - Accent6 2 3 2 2 2 2 3 2" xfId="35742" xr:uid="{00000000-0005-0000-0000-0000B7120000}"/>
    <cellStyle name="20% - Accent6 2 3 2 2 2 2 4" xfId="35743" xr:uid="{00000000-0005-0000-0000-0000B8120000}"/>
    <cellStyle name="20% - Accent6 2 3 2 2 2 3" xfId="2108" xr:uid="{00000000-0005-0000-0000-0000B9120000}"/>
    <cellStyle name="20% - Accent6 2 3 2 2 2 3 2" xfId="35744" xr:uid="{00000000-0005-0000-0000-0000BA120000}"/>
    <cellStyle name="20% - Accent6 2 3 2 2 2 4" xfId="2109" xr:uid="{00000000-0005-0000-0000-0000BB120000}"/>
    <cellStyle name="20% - Accent6 2 3 2 2 2 4 2" xfId="35745" xr:uid="{00000000-0005-0000-0000-0000BC120000}"/>
    <cellStyle name="20% - Accent6 2 3 2 2 2 5" xfId="35746" xr:uid="{00000000-0005-0000-0000-0000BD120000}"/>
    <cellStyle name="20% - Accent6 2 3 2 2 3" xfId="2110" xr:uid="{00000000-0005-0000-0000-0000BE120000}"/>
    <cellStyle name="20% - Accent6 2 3 2 2 3 2" xfId="2111" xr:uid="{00000000-0005-0000-0000-0000BF120000}"/>
    <cellStyle name="20% - Accent6 2 3 2 2 3 2 2" xfId="35747" xr:uid="{00000000-0005-0000-0000-0000C0120000}"/>
    <cellStyle name="20% - Accent6 2 3 2 2 3 3" xfId="2112" xr:uid="{00000000-0005-0000-0000-0000C1120000}"/>
    <cellStyle name="20% - Accent6 2 3 2 2 3 3 2" xfId="35748" xr:uid="{00000000-0005-0000-0000-0000C2120000}"/>
    <cellStyle name="20% - Accent6 2 3 2 2 3 4" xfId="35749" xr:uid="{00000000-0005-0000-0000-0000C3120000}"/>
    <cellStyle name="20% - Accent6 2 3 2 2 4" xfId="2113" xr:uid="{00000000-0005-0000-0000-0000C4120000}"/>
    <cellStyle name="20% - Accent6 2 3 2 2 4 2" xfId="35750" xr:uid="{00000000-0005-0000-0000-0000C5120000}"/>
    <cellStyle name="20% - Accent6 2 3 2 2 5" xfId="2114" xr:uid="{00000000-0005-0000-0000-0000C6120000}"/>
    <cellStyle name="20% - Accent6 2 3 2 2 5 2" xfId="35751" xr:uid="{00000000-0005-0000-0000-0000C7120000}"/>
    <cellStyle name="20% - Accent6 2 3 2 2 6" xfId="35752" xr:uid="{00000000-0005-0000-0000-0000C8120000}"/>
    <cellStyle name="20% - Accent6 2 3 2 3" xfId="2115" xr:uid="{00000000-0005-0000-0000-0000C9120000}"/>
    <cellStyle name="20% - Accent6 2 3 2 3 2" xfId="2116" xr:uid="{00000000-0005-0000-0000-0000CA120000}"/>
    <cellStyle name="20% - Accent6 2 3 2 3 2 2" xfId="2117" xr:uid="{00000000-0005-0000-0000-0000CB120000}"/>
    <cellStyle name="20% - Accent6 2 3 2 3 2 2 2" xfId="35753" xr:uid="{00000000-0005-0000-0000-0000CC120000}"/>
    <cellStyle name="20% - Accent6 2 3 2 3 2 3" xfId="2118" xr:uid="{00000000-0005-0000-0000-0000CD120000}"/>
    <cellStyle name="20% - Accent6 2 3 2 3 2 3 2" xfId="35754" xr:uid="{00000000-0005-0000-0000-0000CE120000}"/>
    <cellStyle name="20% - Accent6 2 3 2 3 2 4" xfId="35755" xr:uid="{00000000-0005-0000-0000-0000CF120000}"/>
    <cellStyle name="20% - Accent6 2 3 2 3 3" xfId="2119" xr:uid="{00000000-0005-0000-0000-0000D0120000}"/>
    <cellStyle name="20% - Accent6 2 3 2 3 3 2" xfId="35756" xr:uid="{00000000-0005-0000-0000-0000D1120000}"/>
    <cellStyle name="20% - Accent6 2 3 2 3 4" xfId="2120" xr:uid="{00000000-0005-0000-0000-0000D2120000}"/>
    <cellStyle name="20% - Accent6 2 3 2 3 4 2" xfId="35757" xr:uid="{00000000-0005-0000-0000-0000D3120000}"/>
    <cellStyle name="20% - Accent6 2 3 2 3 5" xfId="35758" xr:uid="{00000000-0005-0000-0000-0000D4120000}"/>
    <cellStyle name="20% - Accent6 2 3 2 4" xfId="2121" xr:uid="{00000000-0005-0000-0000-0000D5120000}"/>
    <cellStyle name="20% - Accent6 2 3 2 4 2" xfId="2122" xr:uid="{00000000-0005-0000-0000-0000D6120000}"/>
    <cellStyle name="20% - Accent6 2 3 2 4 2 2" xfId="35759" xr:uid="{00000000-0005-0000-0000-0000D7120000}"/>
    <cellStyle name="20% - Accent6 2 3 2 4 3" xfId="2123" xr:uid="{00000000-0005-0000-0000-0000D8120000}"/>
    <cellStyle name="20% - Accent6 2 3 2 4 3 2" xfId="35760" xr:uid="{00000000-0005-0000-0000-0000D9120000}"/>
    <cellStyle name="20% - Accent6 2 3 2 4 4" xfId="35761" xr:uid="{00000000-0005-0000-0000-0000DA120000}"/>
    <cellStyle name="20% - Accent6 2 3 2 5" xfId="2124" xr:uid="{00000000-0005-0000-0000-0000DB120000}"/>
    <cellStyle name="20% - Accent6 2 3 2 5 2" xfId="35762" xr:uid="{00000000-0005-0000-0000-0000DC120000}"/>
    <cellStyle name="20% - Accent6 2 3 2 5 2 2" xfId="35763" xr:uid="{00000000-0005-0000-0000-0000DD120000}"/>
    <cellStyle name="20% - Accent6 2 3 2 5 3" xfId="35764" xr:uid="{00000000-0005-0000-0000-0000DE120000}"/>
    <cellStyle name="20% - Accent6 2 3 2 5 3 2" xfId="35765" xr:uid="{00000000-0005-0000-0000-0000DF120000}"/>
    <cellStyle name="20% - Accent6 2 3 2 5 4" xfId="35766" xr:uid="{00000000-0005-0000-0000-0000E0120000}"/>
    <cellStyle name="20% - Accent6 2 3 2 6" xfId="2125" xr:uid="{00000000-0005-0000-0000-0000E1120000}"/>
    <cellStyle name="20% - Accent6 2 3 2 6 2" xfId="35767" xr:uid="{00000000-0005-0000-0000-0000E2120000}"/>
    <cellStyle name="20% - Accent6 2 3 2 6 2 2" xfId="35768" xr:uid="{00000000-0005-0000-0000-0000E3120000}"/>
    <cellStyle name="20% - Accent6 2 3 2 6 3" xfId="35769" xr:uid="{00000000-0005-0000-0000-0000E4120000}"/>
    <cellStyle name="20% - Accent6 2 3 2 6 3 2" xfId="35770" xr:uid="{00000000-0005-0000-0000-0000E5120000}"/>
    <cellStyle name="20% - Accent6 2 3 2 6 4" xfId="35771" xr:uid="{00000000-0005-0000-0000-0000E6120000}"/>
    <cellStyle name="20% - Accent6 2 3 2 7" xfId="2126" xr:uid="{00000000-0005-0000-0000-0000E7120000}"/>
    <cellStyle name="20% - Accent6 2 3 2 7 2" xfId="35772" xr:uid="{00000000-0005-0000-0000-0000E8120000}"/>
    <cellStyle name="20% - Accent6 2 3 2 7 2 2" xfId="35773" xr:uid="{00000000-0005-0000-0000-0000E9120000}"/>
    <cellStyle name="20% - Accent6 2 3 2 7 3" xfId="35774" xr:uid="{00000000-0005-0000-0000-0000EA120000}"/>
    <cellStyle name="20% - Accent6 2 3 2 7 3 2" xfId="35775" xr:uid="{00000000-0005-0000-0000-0000EB120000}"/>
    <cellStyle name="20% - Accent6 2 3 2 7 4" xfId="35776" xr:uid="{00000000-0005-0000-0000-0000EC120000}"/>
    <cellStyle name="20% - Accent6 2 3 2 8" xfId="35777" xr:uid="{00000000-0005-0000-0000-0000ED120000}"/>
    <cellStyle name="20% - Accent6 2 3 2 8 2" xfId="35778" xr:uid="{00000000-0005-0000-0000-0000EE120000}"/>
    <cellStyle name="20% - Accent6 2 3 2 9" xfId="35779" xr:uid="{00000000-0005-0000-0000-0000EF120000}"/>
    <cellStyle name="20% - Accent6 2 3 2 9 2" xfId="35780" xr:uid="{00000000-0005-0000-0000-0000F0120000}"/>
    <cellStyle name="20% - Accent6 2 3 3" xfId="2127" xr:uid="{00000000-0005-0000-0000-0000F1120000}"/>
    <cellStyle name="20% - Accent6 2 3 3 10" xfId="35781" xr:uid="{00000000-0005-0000-0000-0000F2120000}"/>
    <cellStyle name="20% - Accent6 2 3 3 2" xfId="2128" xr:uid="{00000000-0005-0000-0000-0000F3120000}"/>
    <cellStyle name="20% - Accent6 2 3 3 2 2" xfId="2129" xr:uid="{00000000-0005-0000-0000-0000F4120000}"/>
    <cellStyle name="20% - Accent6 2 3 3 2 2 2" xfId="2130" xr:uid="{00000000-0005-0000-0000-0000F5120000}"/>
    <cellStyle name="20% - Accent6 2 3 3 2 2 2 2" xfId="35782" xr:uid="{00000000-0005-0000-0000-0000F6120000}"/>
    <cellStyle name="20% - Accent6 2 3 3 2 2 3" xfId="2131" xr:uid="{00000000-0005-0000-0000-0000F7120000}"/>
    <cellStyle name="20% - Accent6 2 3 3 2 2 3 2" xfId="35783" xr:uid="{00000000-0005-0000-0000-0000F8120000}"/>
    <cellStyle name="20% - Accent6 2 3 3 2 2 4" xfId="35784" xr:uid="{00000000-0005-0000-0000-0000F9120000}"/>
    <cellStyle name="20% - Accent6 2 3 3 2 3" xfId="2132" xr:uid="{00000000-0005-0000-0000-0000FA120000}"/>
    <cellStyle name="20% - Accent6 2 3 3 2 3 2" xfId="35785" xr:uid="{00000000-0005-0000-0000-0000FB120000}"/>
    <cellStyle name="20% - Accent6 2 3 3 2 4" xfId="2133" xr:uid="{00000000-0005-0000-0000-0000FC120000}"/>
    <cellStyle name="20% - Accent6 2 3 3 2 4 2" xfId="35786" xr:uid="{00000000-0005-0000-0000-0000FD120000}"/>
    <cellStyle name="20% - Accent6 2 3 3 2 5" xfId="35787" xr:uid="{00000000-0005-0000-0000-0000FE120000}"/>
    <cellStyle name="20% - Accent6 2 3 3 3" xfId="2134" xr:uid="{00000000-0005-0000-0000-0000FF120000}"/>
    <cellStyle name="20% - Accent6 2 3 3 3 2" xfId="2135" xr:uid="{00000000-0005-0000-0000-000000130000}"/>
    <cellStyle name="20% - Accent6 2 3 3 3 2 2" xfId="35788" xr:uid="{00000000-0005-0000-0000-000001130000}"/>
    <cellStyle name="20% - Accent6 2 3 3 3 3" xfId="2136" xr:uid="{00000000-0005-0000-0000-000002130000}"/>
    <cellStyle name="20% - Accent6 2 3 3 3 3 2" xfId="35789" xr:uid="{00000000-0005-0000-0000-000003130000}"/>
    <cellStyle name="20% - Accent6 2 3 3 3 4" xfId="35790" xr:uid="{00000000-0005-0000-0000-000004130000}"/>
    <cellStyle name="20% - Accent6 2 3 3 4" xfId="2137" xr:uid="{00000000-0005-0000-0000-000005130000}"/>
    <cellStyle name="20% - Accent6 2 3 3 4 2" xfId="35791" xr:uid="{00000000-0005-0000-0000-000006130000}"/>
    <cellStyle name="20% - Accent6 2 3 3 4 2 2" xfId="35792" xr:uid="{00000000-0005-0000-0000-000007130000}"/>
    <cellStyle name="20% - Accent6 2 3 3 4 3" xfId="35793" xr:uid="{00000000-0005-0000-0000-000008130000}"/>
    <cellStyle name="20% - Accent6 2 3 3 4 3 2" xfId="35794" xr:uid="{00000000-0005-0000-0000-000009130000}"/>
    <cellStyle name="20% - Accent6 2 3 3 4 4" xfId="35795" xr:uid="{00000000-0005-0000-0000-00000A130000}"/>
    <cellStyle name="20% - Accent6 2 3 3 5" xfId="2138" xr:uid="{00000000-0005-0000-0000-00000B130000}"/>
    <cellStyle name="20% - Accent6 2 3 3 5 2" xfId="35796" xr:uid="{00000000-0005-0000-0000-00000C130000}"/>
    <cellStyle name="20% - Accent6 2 3 3 5 2 2" xfId="35797" xr:uid="{00000000-0005-0000-0000-00000D130000}"/>
    <cellStyle name="20% - Accent6 2 3 3 5 3" xfId="35798" xr:uid="{00000000-0005-0000-0000-00000E130000}"/>
    <cellStyle name="20% - Accent6 2 3 3 5 3 2" xfId="35799" xr:uid="{00000000-0005-0000-0000-00000F130000}"/>
    <cellStyle name="20% - Accent6 2 3 3 5 4" xfId="35800" xr:uid="{00000000-0005-0000-0000-000010130000}"/>
    <cellStyle name="20% - Accent6 2 3 3 6" xfId="2139" xr:uid="{00000000-0005-0000-0000-000011130000}"/>
    <cellStyle name="20% - Accent6 2 3 3 6 2" xfId="35801" xr:uid="{00000000-0005-0000-0000-000012130000}"/>
    <cellStyle name="20% - Accent6 2 3 3 6 2 2" xfId="35802" xr:uid="{00000000-0005-0000-0000-000013130000}"/>
    <cellStyle name="20% - Accent6 2 3 3 6 3" xfId="35803" xr:uid="{00000000-0005-0000-0000-000014130000}"/>
    <cellStyle name="20% - Accent6 2 3 3 6 3 2" xfId="35804" xr:uid="{00000000-0005-0000-0000-000015130000}"/>
    <cellStyle name="20% - Accent6 2 3 3 6 4" xfId="35805" xr:uid="{00000000-0005-0000-0000-000016130000}"/>
    <cellStyle name="20% - Accent6 2 3 3 7" xfId="35806" xr:uid="{00000000-0005-0000-0000-000017130000}"/>
    <cellStyle name="20% - Accent6 2 3 3 7 2" xfId="35807" xr:uid="{00000000-0005-0000-0000-000018130000}"/>
    <cellStyle name="20% - Accent6 2 3 3 8" xfId="35808" xr:uid="{00000000-0005-0000-0000-000019130000}"/>
    <cellStyle name="20% - Accent6 2 3 3 8 2" xfId="35809" xr:uid="{00000000-0005-0000-0000-00001A130000}"/>
    <cellStyle name="20% - Accent6 2 3 3 9" xfId="35810" xr:uid="{00000000-0005-0000-0000-00001B130000}"/>
    <cellStyle name="20% - Accent6 2 3 4" xfId="2140" xr:uid="{00000000-0005-0000-0000-00001C130000}"/>
    <cellStyle name="20% - Accent6 2 3 4 2" xfId="2141" xr:uid="{00000000-0005-0000-0000-00001D130000}"/>
    <cellStyle name="20% - Accent6 2 3 4 2 2" xfId="2142" xr:uid="{00000000-0005-0000-0000-00001E130000}"/>
    <cellStyle name="20% - Accent6 2 3 4 2 2 2" xfId="35811" xr:uid="{00000000-0005-0000-0000-00001F130000}"/>
    <cellStyle name="20% - Accent6 2 3 4 2 3" xfId="2143" xr:uid="{00000000-0005-0000-0000-000020130000}"/>
    <cellStyle name="20% - Accent6 2 3 4 2 3 2" xfId="35812" xr:uid="{00000000-0005-0000-0000-000021130000}"/>
    <cellStyle name="20% - Accent6 2 3 4 2 4" xfId="35813" xr:uid="{00000000-0005-0000-0000-000022130000}"/>
    <cellStyle name="20% - Accent6 2 3 4 3" xfId="2144" xr:uid="{00000000-0005-0000-0000-000023130000}"/>
    <cellStyle name="20% - Accent6 2 3 4 3 2" xfId="35814" xr:uid="{00000000-0005-0000-0000-000024130000}"/>
    <cellStyle name="20% - Accent6 2 3 4 3 2 2" xfId="35815" xr:uid="{00000000-0005-0000-0000-000025130000}"/>
    <cellStyle name="20% - Accent6 2 3 4 3 3" xfId="35816" xr:uid="{00000000-0005-0000-0000-000026130000}"/>
    <cellStyle name="20% - Accent6 2 3 4 3 3 2" xfId="35817" xr:uid="{00000000-0005-0000-0000-000027130000}"/>
    <cellStyle name="20% - Accent6 2 3 4 3 4" xfId="35818" xr:uid="{00000000-0005-0000-0000-000028130000}"/>
    <cellStyle name="20% - Accent6 2 3 4 4" xfId="2145" xr:uid="{00000000-0005-0000-0000-000029130000}"/>
    <cellStyle name="20% - Accent6 2 3 4 4 2" xfId="35819" xr:uid="{00000000-0005-0000-0000-00002A130000}"/>
    <cellStyle name="20% - Accent6 2 3 4 4 2 2" xfId="35820" xr:uid="{00000000-0005-0000-0000-00002B130000}"/>
    <cellStyle name="20% - Accent6 2 3 4 4 3" xfId="35821" xr:uid="{00000000-0005-0000-0000-00002C130000}"/>
    <cellStyle name="20% - Accent6 2 3 4 4 3 2" xfId="35822" xr:uid="{00000000-0005-0000-0000-00002D130000}"/>
    <cellStyle name="20% - Accent6 2 3 4 4 4" xfId="35823" xr:uid="{00000000-0005-0000-0000-00002E130000}"/>
    <cellStyle name="20% - Accent6 2 3 4 5" xfId="35824" xr:uid="{00000000-0005-0000-0000-00002F130000}"/>
    <cellStyle name="20% - Accent6 2 3 4 5 2" xfId="35825" xr:uid="{00000000-0005-0000-0000-000030130000}"/>
    <cellStyle name="20% - Accent6 2 3 4 5 2 2" xfId="35826" xr:uid="{00000000-0005-0000-0000-000031130000}"/>
    <cellStyle name="20% - Accent6 2 3 4 5 3" xfId="35827" xr:uid="{00000000-0005-0000-0000-000032130000}"/>
    <cellStyle name="20% - Accent6 2 3 4 5 3 2" xfId="35828" xr:uid="{00000000-0005-0000-0000-000033130000}"/>
    <cellStyle name="20% - Accent6 2 3 4 5 4" xfId="35829" xr:uid="{00000000-0005-0000-0000-000034130000}"/>
    <cellStyle name="20% - Accent6 2 3 4 6" xfId="35830" xr:uid="{00000000-0005-0000-0000-000035130000}"/>
    <cellStyle name="20% - Accent6 2 3 4 6 2" xfId="35831" xr:uid="{00000000-0005-0000-0000-000036130000}"/>
    <cellStyle name="20% - Accent6 2 3 4 7" xfId="35832" xr:uid="{00000000-0005-0000-0000-000037130000}"/>
    <cellStyle name="20% - Accent6 2 3 4 7 2" xfId="35833" xr:uid="{00000000-0005-0000-0000-000038130000}"/>
    <cellStyle name="20% - Accent6 2 3 4 8" xfId="35834" xr:uid="{00000000-0005-0000-0000-000039130000}"/>
    <cellStyle name="20% - Accent6 2 3 5" xfId="2146" xr:uid="{00000000-0005-0000-0000-00003A130000}"/>
    <cellStyle name="20% - Accent6 2 3 5 2" xfId="2147" xr:uid="{00000000-0005-0000-0000-00003B130000}"/>
    <cellStyle name="20% - Accent6 2 3 5 2 2" xfId="2148" xr:uid="{00000000-0005-0000-0000-00003C130000}"/>
    <cellStyle name="20% - Accent6 2 3 5 2 2 2" xfId="35835" xr:uid="{00000000-0005-0000-0000-00003D130000}"/>
    <cellStyle name="20% - Accent6 2 3 5 2 3" xfId="2149" xr:uid="{00000000-0005-0000-0000-00003E130000}"/>
    <cellStyle name="20% - Accent6 2 3 5 2 3 2" xfId="35836" xr:uid="{00000000-0005-0000-0000-00003F130000}"/>
    <cellStyle name="20% - Accent6 2 3 5 2 4" xfId="35837" xr:uid="{00000000-0005-0000-0000-000040130000}"/>
    <cellStyle name="20% - Accent6 2 3 5 3" xfId="2150" xr:uid="{00000000-0005-0000-0000-000041130000}"/>
    <cellStyle name="20% - Accent6 2 3 5 3 2" xfId="35838" xr:uid="{00000000-0005-0000-0000-000042130000}"/>
    <cellStyle name="20% - Accent6 2 3 5 3 2 2" xfId="35839" xr:uid="{00000000-0005-0000-0000-000043130000}"/>
    <cellStyle name="20% - Accent6 2 3 5 3 3" xfId="35840" xr:uid="{00000000-0005-0000-0000-000044130000}"/>
    <cellStyle name="20% - Accent6 2 3 5 3 3 2" xfId="35841" xr:uid="{00000000-0005-0000-0000-000045130000}"/>
    <cellStyle name="20% - Accent6 2 3 5 3 4" xfId="35842" xr:uid="{00000000-0005-0000-0000-000046130000}"/>
    <cellStyle name="20% - Accent6 2 3 5 4" xfId="2151" xr:uid="{00000000-0005-0000-0000-000047130000}"/>
    <cellStyle name="20% - Accent6 2 3 5 4 2" xfId="35843" xr:uid="{00000000-0005-0000-0000-000048130000}"/>
    <cellStyle name="20% - Accent6 2 3 5 4 2 2" xfId="35844" xr:uid="{00000000-0005-0000-0000-000049130000}"/>
    <cellStyle name="20% - Accent6 2 3 5 4 3" xfId="35845" xr:uid="{00000000-0005-0000-0000-00004A130000}"/>
    <cellStyle name="20% - Accent6 2 3 5 4 3 2" xfId="35846" xr:uid="{00000000-0005-0000-0000-00004B130000}"/>
    <cellStyle name="20% - Accent6 2 3 5 4 4" xfId="35847" xr:uid="{00000000-0005-0000-0000-00004C130000}"/>
    <cellStyle name="20% - Accent6 2 3 5 5" xfId="35848" xr:uid="{00000000-0005-0000-0000-00004D130000}"/>
    <cellStyle name="20% - Accent6 2 3 5 5 2" xfId="35849" xr:uid="{00000000-0005-0000-0000-00004E130000}"/>
    <cellStyle name="20% - Accent6 2 3 5 6" xfId="35850" xr:uid="{00000000-0005-0000-0000-00004F130000}"/>
    <cellStyle name="20% - Accent6 2 3 5 6 2" xfId="35851" xr:uid="{00000000-0005-0000-0000-000050130000}"/>
    <cellStyle name="20% - Accent6 2 3 5 7" xfId="35852" xr:uid="{00000000-0005-0000-0000-000051130000}"/>
    <cellStyle name="20% - Accent6 2 3 6" xfId="2152" xr:uid="{00000000-0005-0000-0000-000052130000}"/>
    <cellStyle name="20% - Accent6 2 3 6 2" xfId="2153" xr:uid="{00000000-0005-0000-0000-000053130000}"/>
    <cellStyle name="20% - Accent6 2 3 6 2 2" xfId="35853" xr:uid="{00000000-0005-0000-0000-000054130000}"/>
    <cellStyle name="20% - Accent6 2 3 6 3" xfId="2154" xr:uid="{00000000-0005-0000-0000-000055130000}"/>
    <cellStyle name="20% - Accent6 2 3 6 3 2" xfId="35854" xr:uid="{00000000-0005-0000-0000-000056130000}"/>
    <cellStyle name="20% - Accent6 2 3 6 4" xfId="35855" xr:uid="{00000000-0005-0000-0000-000057130000}"/>
    <cellStyle name="20% - Accent6 2 3 7" xfId="2155" xr:uid="{00000000-0005-0000-0000-000058130000}"/>
    <cellStyle name="20% - Accent6 2 3 7 2" xfId="35856" xr:uid="{00000000-0005-0000-0000-000059130000}"/>
    <cellStyle name="20% - Accent6 2 3 7 2 2" xfId="35857" xr:uid="{00000000-0005-0000-0000-00005A130000}"/>
    <cellStyle name="20% - Accent6 2 3 7 3" xfId="35858" xr:uid="{00000000-0005-0000-0000-00005B130000}"/>
    <cellStyle name="20% - Accent6 2 3 7 3 2" xfId="35859" xr:uid="{00000000-0005-0000-0000-00005C130000}"/>
    <cellStyle name="20% - Accent6 2 3 7 4" xfId="35860" xr:uid="{00000000-0005-0000-0000-00005D130000}"/>
    <cellStyle name="20% - Accent6 2 3 8" xfId="2156" xr:uid="{00000000-0005-0000-0000-00005E130000}"/>
    <cellStyle name="20% - Accent6 2 3 8 2" xfId="35861" xr:uid="{00000000-0005-0000-0000-00005F130000}"/>
    <cellStyle name="20% - Accent6 2 3 8 2 2" xfId="35862" xr:uid="{00000000-0005-0000-0000-000060130000}"/>
    <cellStyle name="20% - Accent6 2 3 8 3" xfId="35863" xr:uid="{00000000-0005-0000-0000-000061130000}"/>
    <cellStyle name="20% - Accent6 2 3 8 3 2" xfId="35864" xr:uid="{00000000-0005-0000-0000-000062130000}"/>
    <cellStyle name="20% - Accent6 2 3 8 4" xfId="35865" xr:uid="{00000000-0005-0000-0000-000063130000}"/>
    <cellStyle name="20% - Accent6 2 3 9" xfId="2157" xr:uid="{00000000-0005-0000-0000-000064130000}"/>
    <cellStyle name="20% - Accent6 2 3 9 2" xfId="35866" xr:uid="{00000000-0005-0000-0000-000065130000}"/>
    <cellStyle name="20% - Accent6 2 4" xfId="2158" xr:uid="{00000000-0005-0000-0000-000066130000}"/>
    <cellStyle name="20% - Accent6 2 4 2" xfId="2159" xr:uid="{00000000-0005-0000-0000-000067130000}"/>
    <cellStyle name="20% - Accent6 2 4 2 2" xfId="2160" xr:uid="{00000000-0005-0000-0000-000068130000}"/>
    <cellStyle name="20% - Accent6 2 4 2 2 2" xfId="35867" xr:uid="{00000000-0005-0000-0000-000069130000}"/>
    <cellStyle name="20% - Accent6 2 4 2 2 2 2" xfId="35868" xr:uid="{00000000-0005-0000-0000-00006A130000}"/>
    <cellStyle name="20% - Accent6 2 4 2 2 3" xfId="35869" xr:uid="{00000000-0005-0000-0000-00006B130000}"/>
    <cellStyle name="20% - Accent6 2 4 2 2 3 2" xfId="35870" xr:uid="{00000000-0005-0000-0000-00006C130000}"/>
    <cellStyle name="20% - Accent6 2 4 2 2 4" xfId="35871" xr:uid="{00000000-0005-0000-0000-00006D130000}"/>
    <cellStyle name="20% - Accent6 2 4 2 3" xfId="2161" xr:uid="{00000000-0005-0000-0000-00006E130000}"/>
    <cellStyle name="20% - Accent6 2 4 2 3 2" xfId="35872" xr:uid="{00000000-0005-0000-0000-00006F130000}"/>
    <cellStyle name="20% - Accent6 2 4 2 3 2 2" xfId="35873" xr:uid="{00000000-0005-0000-0000-000070130000}"/>
    <cellStyle name="20% - Accent6 2 4 2 3 3" xfId="35874" xr:uid="{00000000-0005-0000-0000-000071130000}"/>
    <cellStyle name="20% - Accent6 2 4 2 3 3 2" xfId="35875" xr:uid="{00000000-0005-0000-0000-000072130000}"/>
    <cellStyle name="20% - Accent6 2 4 2 3 4" xfId="35876" xr:uid="{00000000-0005-0000-0000-000073130000}"/>
    <cellStyle name="20% - Accent6 2 4 2 4" xfId="35877" xr:uid="{00000000-0005-0000-0000-000074130000}"/>
    <cellStyle name="20% - Accent6 2 4 2 4 2" xfId="35878" xr:uid="{00000000-0005-0000-0000-000075130000}"/>
    <cellStyle name="20% - Accent6 2 4 2 4 2 2" xfId="35879" xr:uid="{00000000-0005-0000-0000-000076130000}"/>
    <cellStyle name="20% - Accent6 2 4 2 4 3" xfId="35880" xr:uid="{00000000-0005-0000-0000-000077130000}"/>
    <cellStyle name="20% - Accent6 2 4 2 4 3 2" xfId="35881" xr:uid="{00000000-0005-0000-0000-000078130000}"/>
    <cellStyle name="20% - Accent6 2 4 2 4 4" xfId="35882" xr:uid="{00000000-0005-0000-0000-000079130000}"/>
    <cellStyle name="20% - Accent6 2 4 2 5" xfId="35883" xr:uid="{00000000-0005-0000-0000-00007A130000}"/>
    <cellStyle name="20% - Accent6 2 4 2 5 2" xfId="35884" xr:uid="{00000000-0005-0000-0000-00007B130000}"/>
    <cellStyle name="20% - Accent6 2 4 2 6" xfId="35885" xr:uid="{00000000-0005-0000-0000-00007C130000}"/>
    <cellStyle name="20% - Accent6 2 4 2 6 2" xfId="35886" xr:uid="{00000000-0005-0000-0000-00007D130000}"/>
    <cellStyle name="20% - Accent6 2 4 2 7" xfId="35887" xr:uid="{00000000-0005-0000-0000-00007E130000}"/>
    <cellStyle name="20% - Accent6 2 4 3" xfId="2162" xr:uid="{00000000-0005-0000-0000-00007F130000}"/>
    <cellStyle name="20% - Accent6 2 4 3 2" xfId="35888" xr:uid="{00000000-0005-0000-0000-000080130000}"/>
    <cellStyle name="20% - Accent6 2 4 3 2 2" xfId="35889" xr:uid="{00000000-0005-0000-0000-000081130000}"/>
    <cellStyle name="20% - Accent6 2 4 3 2 2 2" xfId="35890" xr:uid="{00000000-0005-0000-0000-000082130000}"/>
    <cellStyle name="20% - Accent6 2 4 3 2 3" xfId="35891" xr:uid="{00000000-0005-0000-0000-000083130000}"/>
    <cellStyle name="20% - Accent6 2 4 3 2 3 2" xfId="35892" xr:uid="{00000000-0005-0000-0000-000084130000}"/>
    <cellStyle name="20% - Accent6 2 4 3 2 4" xfId="35893" xr:uid="{00000000-0005-0000-0000-000085130000}"/>
    <cellStyle name="20% - Accent6 2 4 3 3" xfId="35894" xr:uid="{00000000-0005-0000-0000-000086130000}"/>
    <cellStyle name="20% - Accent6 2 4 3 3 2" xfId="35895" xr:uid="{00000000-0005-0000-0000-000087130000}"/>
    <cellStyle name="20% - Accent6 2 4 3 3 2 2" xfId="35896" xr:uid="{00000000-0005-0000-0000-000088130000}"/>
    <cellStyle name="20% - Accent6 2 4 3 3 3" xfId="35897" xr:uid="{00000000-0005-0000-0000-000089130000}"/>
    <cellStyle name="20% - Accent6 2 4 3 3 3 2" xfId="35898" xr:uid="{00000000-0005-0000-0000-00008A130000}"/>
    <cellStyle name="20% - Accent6 2 4 3 3 4" xfId="35899" xr:uid="{00000000-0005-0000-0000-00008B130000}"/>
    <cellStyle name="20% - Accent6 2 4 3 4" xfId="35900" xr:uid="{00000000-0005-0000-0000-00008C130000}"/>
    <cellStyle name="20% - Accent6 2 4 3 4 2" xfId="35901" xr:uid="{00000000-0005-0000-0000-00008D130000}"/>
    <cellStyle name="20% - Accent6 2 4 3 4 2 2" xfId="35902" xr:uid="{00000000-0005-0000-0000-00008E130000}"/>
    <cellStyle name="20% - Accent6 2 4 3 4 3" xfId="35903" xr:uid="{00000000-0005-0000-0000-00008F130000}"/>
    <cellStyle name="20% - Accent6 2 4 3 4 3 2" xfId="35904" xr:uid="{00000000-0005-0000-0000-000090130000}"/>
    <cellStyle name="20% - Accent6 2 4 3 4 4" xfId="35905" xr:uid="{00000000-0005-0000-0000-000091130000}"/>
    <cellStyle name="20% - Accent6 2 4 3 5" xfId="35906" xr:uid="{00000000-0005-0000-0000-000092130000}"/>
    <cellStyle name="20% - Accent6 2 4 3 5 2" xfId="35907" xr:uid="{00000000-0005-0000-0000-000093130000}"/>
    <cellStyle name="20% - Accent6 2 4 3 6" xfId="35908" xr:uid="{00000000-0005-0000-0000-000094130000}"/>
    <cellStyle name="20% - Accent6 2 4 3 6 2" xfId="35909" xr:uid="{00000000-0005-0000-0000-000095130000}"/>
    <cellStyle name="20% - Accent6 2 4 3 7" xfId="35910" xr:uid="{00000000-0005-0000-0000-000096130000}"/>
    <cellStyle name="20% - Accent6 2 4 4" xfId="2163" xr:uid="{00000000-0005-0000-0000-000097130000}"/>
    <cellStyle name="20% - Accent6 2 4 4 2" xfId="35911" xr:uid="{00000000-0005-0000-0000-000098130000}"/>
    <cellStyle name="20% - Accent6 2 4 4 2 2" xfId="35912" xr:uid="{00000000-0005-0000-0000-000099130000}"/>
    <cellStyle name="20% - Accent6 2 4 4 3" xfId="35913" xr:uid="{00000000-0005-0000-0000-00009A130000}"/>
    <cellStyle name="20% - Accent6 2 4 4 3 2" xfId="35914" xr:uid="{00000000-0005-0000-0000-00009B130000}"/>
    <cellStyle name="20% - Accent6 2 4 4 4" xfId="35915" xr:uid="{00000000-0005-0000-0000-00009C130000}"/>
    <cellStyle name="20% - Accent6 2 4 5" xfId="2164" xr:uid="{00000000-0005-0000-0000-00009D130000}"/>
    <cellStyle name="20% - Accent6 2 4 5 2" xfId="35916" xr:uid="{00000000-0005-0000-0000-00009E130000}"/>
    <cellStyle name="20% - Accent6 2 4 5 2 2" xfId="35917" xr:uid="{00000000-0005-0000-0000-00009F130000}"/>
    <cellStyle name="20% - Accent6 2 4 5 3" xfId="35918" xr:uid="{00000000-0005-0000-0000-0000A0130000}"/>
    <cellStyle name="20% - Accent6 2 4 5 3 2" xfId="35919" xr:uid="{00000000-0005-0000-0000-0000A1130000}"/>
    <cellStyle name="20% - Accent6 2 4 5 4" xfId="35920" xr:uid="{00000000-0005-0000-0000-0000A2130000}"/>
    <cellStyle name="20% - Accent6 2 4 6" xfId="35921" xr:uid="{00000000-0005-0000-0000-0000A3130000}"/>
    <cellStyle name="20% - Accent6 2 4 6 2" xfId="35922" xr:uid="{00000000-0005-0000-0000-0000A4130000}"/>
    <cellStyle name="20% - Accent6 2 4 6 2 2" xfId="35923" xr:uid="{00000000-0005-0000-0000-0000A5130000}"/>
    <cellStyle name="20% - Accent6 2 4 6 3" xfId="35924" xr:uid="{00000000-0005-0000-0000-0000A6130000}"/>
    <cellStyle name="20% - Accent6 2 4 6 3 2" xfId="35925" xr:uid="{00000000-0005-0000-0000-0000A7130000}"/>
    <cellStyle name="20% - Accent6 2 4 6 4" xfId="35926" xr:uid="{00000000-0005-0000-0000-0000A8130000}"/>
    <cellStyle name="20% - Accent6 2 4 7" xfId="35927" xr:uid="{00000000-0005-0000-0000-0000A9130000}"/>
    <cellStyle name="20% - Accent6 2 4 7 2" xfId="35928" xr:uid="{00000000-0005-0000-0000-0000AA130000}"/>
    <cellStyle name="20% - Accent6 2 4 8" xfId="35929" xr:uid="{00000000-0005-0000-0000-0000AB130000}"/>
    <cellStyle name="20% - Accent6 2 4 8 2" xfId="35930" xr:uid="{00000000-0005-0000-0000-0000AC130000}"/>
    <cellStyle name="20% - Accent6 2 4 9" xfId="35931" xr:uid="{00000000-0005-0000-0000-0000AD130000}"/>
    <cellStyle name="20% - Accent6 2 5" xfId="35932" xr:uid="{00000000-0005-0000-0000-0000AE130000}"/>
    <cellStyle name="20% - Accent6 2 5 2" xfId="35933" xr:uid="{00000000-0005-0000-0000-0000AF130000}"/>
    <cellStyle name="20% - Accent6 2 5 2 2" xfId="35934" xr:uid="{00000000-0005-0000-0000-0000B0130000}"/>
    <cellStyle name="20% - Accent6 2 5 2 2 2" xfId="35935" xr:uid="{00000000-0005-0000-0000-0000B1130000}"/>
    <cellStyle name="20% - Accent6 2 5 2 3" xfId="35936" xr:uid="{00000000-0005-0000-0000-0000B2130000}"/>
    <cellStyle name="20% - Accent6 2 5 2 3 2" xfId="35937" xr:uid="{00000000-0005-0000-0000-0000B3130000}"/>
    <cellStyle name="20% - Accent6 2 5 2 4" xfId="35938" xr:uid="{00000000-0005-0000-0000-0000B4130000}"/>
    <cellStyle name="20% - Accent6 2 5 3" xfId="35939" xr:uid="{00000000-0005-0000-0000-0000B5130000}"/>
    <cellStyle name="20% - Accent6 2 5 3 2" xfId="35940" xr:uid="{00000000-0005-0000-0000-0000B6130000}"/>
    <cellStyle name="20% - Accent6 2 5 3 2 2" xfId="35941" xr:uid="{00000000-0005-0000-0000-0000B7130000}"/>
    <cellStyle name="20% - Accent6 2 5 3 3" xfId="35942" xr:uid="{00000000-0005-0000-0000-0000B8130000}"/>
    <cellStyle name="20% - Accent6 2 5 3 3 2" xfId="35943" xr:uid="{00000000-0005-0000-0000-0000B9130000}"/>
    <cellStyle name="20% - Accent6 2 5 3 4" xfId="35944" xr:uid="{00000000-0005-0000-0000-0000BA130000}"/>
    <cellStyle name="20% - Accent6 2 5 4" xfId="35945" xr:uid="{00000000-0005-0000-0000-0000BB130000}"/>
    <cellStyle name="20% - Accent6 2 5 4 2" xfId="35946" xr:uid="{00000000-0005-0000-0000-0000BC130000}"/>
    <cellStyle name="20% - Accent6 2 5 4 2 2" xfId="35947" xr:uid="{00000000-0005-0000-0000-0000BD130000}"/>
    <cellStyle name="20% - Accent6 2 5 4 3" xfId="35948" xr:uid="{00000000-0005-0000-0000-0000BE130000}"/>
    <cellStyle name="20% - Accent6 2 5 4 3 2" xfId="35949" xr:uid="{00000000-0005-0000-0000-0000BF130000}"/>
    <cellStyle name="20% - Accent6 2 5 4 4" xfId="35950" xr:uid="{00000000-0005-0000-0000-0000C0130000}"/>
    <cellStyle name="20% - Accent6 2 5 5" xfId="35951" xr:uid="{00000000-0005-0000-0000-0000C1130000}"/>
    <cellStyle name="20% - Accent6 2 5 5 2" xfId="35952" xr:uid="{00000000-0005-0000-0000-0000C2130000}"/>
    <cellStyle name="20% - Accent6 2 5 6" xfId="35953" xr:uid="{00000000-0005-0000-0000-0000C3130000}"/>
    <cellStyle name="20% - Accent6 2 5 6 2" xfId="35954" xr:uid="{00000000-0005-0000-0000-0000C4130000}"/>
    <cellStyle name="20% - Accent6 2 5 7" xfId="35955" xr:uid="{00000000-0005-0000-0000-0000C5130000}"/>
    <cellStyle name="20% - Accent6 2 6" xfId="35956" xr:uid="{00000000-0005-0000-0000-0000C6130000}"/>
    <cellStyle name="20% - Accent6 2 6 2" xfId="35957" xr:uid="{00000000-0005-0000-0000-0000C7130000}"/>
    <cellStyle name="20% - Accent6 2 6 2 2" xfId="35958" xr:uid="{00000000-0005-0000-0000-0000C8130000}"/>
    <cellStyle name="20% - Accent6 2 6 3" xfId="35959" xr:uid="{00000000-0005-0000-0000-0000C9130000}"/>
    <cellStyle name="20% - Accent6 2 6 3 2" xfId="35960" xr:uid="{00000000-0005-0000-0000-0000CA130000}"/>
    <cellStyle name="20% - Accent6 2 6 4" xfId="35961" xr:uid="{00000000-0005-0000-0000-0000CB130000}"/>
    <cellStyle name="20% - Accent6 2 7" xfId="35962" xr:uid="{00000000-0005-0000-0000-0000CC130000}"/>
    <cellStyle name="20% - Accent6 2 7 2" xfId="35963" xr:uid="{00000000-0005-0000-0000-0000CD130000}"/>
    <cellStyle name="20% - Accent6 2 7 2 2" xfId="35964" xr:uid="{00000000-0005-0000-0000-0000CE130000}"/>
    <cellStyle name="20% - Accent6 2 7 3" xfId="35965" xr:uid="{00000000-0005-0000-0000-0000CF130000}"/>
    <cellStyle name="20% - Accent6 2 7 3 2" xfId="35966" xr:uid="{00000000-0005-0000-0000-0000D0130000}"/>
    <cellStyle name="20% - Accent6 2 7 4" xfId="35967" xr:uid="{00000000-0005-0000-0000-0000D1130000}"/>
    <cellStyle name="20% - Accent6 2 8" xfId="35968" xr:uid="{00000000-0005-0000-0000-0000D2130000}"/>
    <cellStyle name="20% - Accent6 2 9" xfId="35969" xr:uid="{00000000-0005-0000-0000-0000D3130000}"/>
    <cellStyle name="20% - Accent6 2_PwrTax 51040" xfId="2165" xr:uid="{00000000-0005-0000-0000-0000D4130000}"/>
    <cellStyle name="20% - Accent6 20" xfId="2166" xr:uid="{00000000-0005-0000-0000-0000D5130000}"/>
    <cellStyle name="20% - Accent6 21" xfId="2167" xr:uid="{00000000-0005-0000-0000-0000D6130000}"/>
    <cellStyle name="20% - Accent6 22" xfId="2168" xr:uid="{00000000-0005-0000-0000-0000D7130000}"/>
    <cellStyle name="20% - Accent6 23" xfId="2169" xr:uid="{00000000-0005-0000-0000-0000D8130000}"/>
    <cellStyle name="20% - Accent6 24" xfId="2170" xr:uid="{00000000-0005-0000-0000-0000D9130000}"/>
    <cellStyle name="20% - Accent6 25" xfId="2171" xr:uid="{00000000-0005-0000-0000-0000DA130000}"/>
    <cellStyle name="20% - Accent6 26" xfId="2172" xr:uid="{00000000-0005-0000-0000-0000DB130000}"/>
    <cellStyle name="20% - Accent6 27" xfId="2173" xr:uid="{00000000-0005-0000-0000-0000DC130000}"/>
    <cellStyle name="20% - Accent6 28" xfId="2174" xr:uid="{00000000-0005-0000-0000-0000DD130000}"/>
    <cellStyle name="20% - Accent6 29" xfId="2175" xr:uid="{00000000-0005-0000-0000-0000DE130000}"/>
    <cellStyle name="20% - Accent6 3" xfId="2176" xr:uid="{00000000-0005-0000-0000-0000DF130000}"/>
    <cellStyle name="20% - Accent6 3 10" xfId="35970" xr:uid="{00000000-0005-0000-0000-0000E0130000}"/>
    <cellStyle name="20% - Accent6 3 11" xfId="43435" xr:uid="{00000000-0005-0000-0000-0000E1130000}"/>
    <cellStyle name="20% - Accent6 3 2" xfId="2177" xr:uid="{00000000-0005-0000-0000-0000E2130000}"/>
    <cellStyle name="20% - Accent6 3 2 2" xfId="35971" xr:uid="{00000000-0005-0000-0000-0000E3130000}"/>
    <cellStyle name="20% - Accent6 3 2 2 2" xfId="35972" xr:uid="{00000000-0005-0000-0000-0000E4130000}"/>
    <cellStyle name="20% - Accent6 3 2 3" xfId="35973" xr:uid="{00000000-0005-0000-0000-0000E5130000}"/>
    <cellStyle name="20% - Accent6 3 3" xfId="2178" xr:uid="{00000000-0005-0000-0000-0000E6130000}"/>
    <cellStyle name="20% - Accent6 3 3 10" xfId="35974" xr:uid="{00000000-0005-0000-0000-0000E7130000}"/>
    <cellStyle name="20% - Accent6 3 3 10 2" xfId="35975" xr:uid="{00000000-0005-0000-0000-0000E8130000}"/>
    <cellStyle name="20% - Accent6 3 3 11" xfId="35976" xr:uid="{00000000-0005-0000-0000-0000E9130000}"/>
    <cellStyle name="20% - Accent6 3 3 12" xfId="35977" xr:uid="{00000000-0005-0000-0000-0000EA130000}"/>
    <cellStyle name="20% - Accent6 3 3 2" xfId="2179" xr:uid="{00000000-0005-0000-0000-0000EB130000}"/>
    <cellStyle name="20% - Accent6 3 3 2 2" xfId="2180" xr:uid="{00000000-0005-0000-0000-0000EC130000}"/>
    <cellStyle name="20% - Accent6 3 3 2 2 2" xfId="2181" xr:uid="{00000000-0005-0000-0000-0000ED130000}"/>
    <cellStyle name="20% - Accent6 3 3 2 2 2 2" xfId="2182" xr:uid="{00000000-0005-0000-0000-0000EE130000}"/>
    <cellStyle name="20% - Accent6 3 3 2 2 2 2 2" xfId="35978" xr:uid="{00000000-0005-0000-0000-0000EF130000}"/>
    <cellStyle name="20% - Accent6 3 3 2 2 2 3" xfId="2183" xr:uid="{00000000-0005-0000-0000-0000F0130000}"/>
    <cellStyle name="20% - Accent6 3 3 2 2 2 3 2" xfId="35979" xr:uid="{00000000-0005-0000-0000-0000F1130000}"/>
    <cellStyle name="20% - Accent6 3 3 2 2 2 4" xfId="35980" xr:uid="{00000000-0005-0000-0000-0000F2130000}"/>
    <cellStyle name="20% - Accent6 3 3 2 2 3" xfId="2184" xr:uid="{00000000-0005-0000-0000-0000F3130000}"/>
    <cellStyle name="20% - Accent6 3 3 2 2 3 2" xfId="35981" xr:uid="{00000000-0005-0000-0000-0000F4130000}"/>
    <cellStyle name="20% - Accent6 3 3 2 2 4" xfId="2185" xr:uid="{00000000-0005-0000-0000-0000F5130000}"/>
    <cellStyle name="20% - Accent6 3 3 2 2 4 2" xfId="35982" xr:uid="{00000000-0005-0000-0000-0000F6130000}"/>
    <cellStyle name="20% - Accent6 3 3 2 2 5" xfId="35983" xr:uid="{00000000-0005-0000-0000-0000F7130000}"/>
    <cellStyle name="20% - Accent6 3 3 2 3" xfId="2186" xr:uid="{00000000-0005-0000-0000-0000F8130000}"/>
    <cellStyle name="20% - Accent6 3 3 2 3 2" xfId="2187" xr:uid="{00000000-0005-0000-0000-0000F9130000}"/>
    <cellStyle name="20% - Accent6 3 3 2 3 2 2" xfId="35984" xr:uid="{00000000-0005-0000-0000-0000FA130000}"/>
    <cellStyle name="20% - Accent6 3 3 2 3 3" xfId="2188" xr:uid="{00000000-0005-0000-0000-0000FB130000}"/>
    <cellStyle name="20% - Accent6 3 3 2 3 3 2" xfId="35985" xr:uid="{00000000-0005-0000-0000-0000FC130000}"/>
    <cellStyle name="20% - Accent6 3 3 2 3 4" xfId="35986" xr:uid="{00000000-0005-0000-0000-0000FD130000}"/>
    <cellStyle name="20% - Accent6 3 3 2 4" xfId="2189" xr:uid="{00000000-0005-0000-0000-0000FE130000}"/>
    <cellStyle name="20% - Accent6 3 3 2 4 2" xfId="35987" xr:uid="{00000000-0005-0000-0000-0000FF130000}"/>
    <cellStyle name="20% - Accent6 3 3 2 4 2 2" xfId="35988" xr:uid="{00000000-0005-0000-0000-000000140000}"/>
    <cellStyle name="20% - Accent6 3 3 2 4 3" xfId="35989" xr:uid="{00000000-0005-0000-0000-000001140000}"/>
    <cellStyle name="20% - Accent6 3 3 2 4 3 2" xfId="35990" xr:uid="{00000000-0005-0000-0000-000002140000}"/>
    <cellStyle name="20% - Accent6 3 3 2 4 4" xfId="35991" xr:uid="{00000000-0005-0000-0000-000003140000}"/>
    <cellStyle name="20% - Accent6 3 3 2 5" xfId="2190" xr:uid="{00000000-0005-0000-0000-000004140000}"/>
    <cellStyle name="20% - Accent6 3 3 2 5 2" xfId="35992" xr:uid="{00000000-0005-0000-0000-000005140000}"/>
    <cellStyle name="20% - Accent6 3 3 2 5 2 2" xfId="35993" xr:uid="{00000000-0005-0000-0000-000006140000}"/>
    <cellStyle name="20% - Accent6 3 3 2 5 3" xfId="35994" xr:uid="{00000000-0005-0000-0000-000007140000}"/>
    <cellStyle name="20% - Accent6 3 3 2 5 3 2" xfId="35995" xr:uid="{00000000-0005-0000-0000-000008140000}"/>
    <cellStyle name="20% - Accent6 3 3 2 5 4" xfId="35996" xr:uid="{00000000-0005-0000-0000-000009140000}"/>
    <cellStyle name="20% - Accent6 3 3 2 6" xfId="35997" xr:uid="{00000000-0005-0000-0000-00000A140000}"/>
    <cellStyle name="20% - Accent6 3 3 2 6 2" xfId="35998" xr:uid="{00000000-0005-0000-0000-00000B140000}"/>
    <cellStyle name="20% - Accent6 3 3 2 6 2 2" xfId="35999" xr:uid="{00000000-0005-0000-0000-00000C140000}"/>
    <cellStyle name="20% - Accent6 3 3 2 6 3" xfId="36000" xr:uid="{00000000-0005-0000-0000-00000D140000}"/>
    <cellStyle name="20% - Accent6 3 3 2 6 3 2" xfId="36001" xr:uid="{00000000-0005-0000-0000-00000E140000}"/>
    <cellStyle name="20% - Accent6 3 3 2 6 4" xfId="36002" xr:uid="{00000000-0005-0000-0000-00000F140000}"/>
    <cellStyle name="20% - Accent6 3 3 2 7" xfId="36003" xr:uid="{00000000-0005-0000-0000-000010140000}"/>
    <cellStyle name="20% - Accent6 3 3 2 7 2" xfId="36004" xr:uid="{00000000-0005-0000-0000-000011140000}"/>
    <cellStyle name="20% - Accent6 3 3 2 8" xfId="36005" xr:uid="{00000000-0005-0000-0000-000012140000}"/>
    <cellStyle name="20% - Accent6 3 3 2 8 2" xfId="36006" xr:uid="{00000000-0005-0000-0000-000013140000}"/>
    <cellStyle name="20% - Accent6 3 3 2 9" xfId="36007" xr:uid="{00000000-0005-0000-0000-000014140000}"/>
    <cellStyle name="20% - Accent6 3 3 3" xfId="2191" xr:uid="{00000000-0005-0000-0000-000015140000}"/>
    <cellStyle name="20% - Accent6 3 3 3 2" xfId="2192" xr:uid="{00000000-0005-0000-0000-000016140000}"/>
    <cellStyle name="20% - Accent6 3 3 3 2 2" xfId="2193" xr:uid="{00000000-0005-0000-0000-000017140000}"/>
    <cellStyle name="20% - Accent6 3 3 3 2 2 2" xfId="36008" xr:uid="{00000000-0005-0000-0000-000018140000}"/>
    <cellStyle name="20% - Accent6 3 3 3 2 3" xfId="2194" xr:uid="{00000000-0005-0000-0000-000019140000}"/>
    <cellStyle name="20% - Accent6 3 3 3 2 3 2" xfId="36009" xr:uid="{00000000-0005-0000-0000-00001A140000}"/>
    <cellStyle name="20% - Accent6 3 3 3 2 4" xfId="36010" xr:uid="{00000000-0005-0000-0000-00001B140000}"/>
    <cellStyle name="20% - Accent6 3 3 3 3" xfId="2195" xr:uid="{00000000-0005-0000-0000-00001C140000}"/>
    <cellStyle name="20% - Accent6 3 3 3 3 2" xfId="36011" xr:uid="{00000000-0005-0000-0000-00001D140000}"/>
    <cellStyle name="20% - Accent6 3 3 3 3 2 2" xfId="36012" xr:uid="{00000000-0005-0000-0000-00001E140000}"/>
    <cellStyle name="20% - Accent6 3 3 3 3 3" xfId="36013" xr:uid="{00000000-0005-0000-0000-00001F140000}"/>
    <cellStyle name="20% - Accent6 3 3 3 3 3 2" xfId="36014" xr:uid="{00000000-0005-0000-0000-000020140000}"/>
    <cellStyle name="20% - Accent6 3 3 3 3 4" xfId="36015" xr:uid="{00000000-0005-0000-0000-000021140000}"/>
    <cellStyle name="20% - Accent6 3 3 3 4" xfId="2196" xr:uid="{00000000-0005-0000-0000-000022140000}"/>
    <cellStyle name="20% - Accent6 3 3 3 4 2" xfId="36016" xr:uid="{00000000-0005-0000-0000-000023140000}"/>
    <cellStyle name="20% - Accent6 3 3 3 4 2 2" xfId="36017" xr:uid="{00000000-0005-0000-0000-000024140000}"/>
    <cellStyle name="20% - Accent6 3 3 3 4 3" xfId="36018" xr:uid="{00000000-0005-0000-0000-000025140000}"/>
    <cellStyle name="20% - Accent6 3 3 3 4 3 2" xfId="36019" xr:uid="{00000000-0005-0000-0000-000026140000}"/>
    <cellStyle name="20% - Accent6 3 3 3 4 4" xfId="36020" xr:uid="{00000000-0005-0000-0000-000027140000}"/>
    <cellStyle name="20% - Accent6 3 3 3 5" xfId="2197" xr:uid="{00000000-0005-0000-0000-000028140000}"/>
    <cellStyle name="20% - Accent6 3 3 3 5 2" xfId="36021" xr:uid="{00000000-0005-0000-0000-000029140000}"/>
    <cellStyle name="20% - Accent6 3 3 3 5 2 2" xfId="36022" xr:uid="{00000000-0005-0000-0000-00002A140000}"/>
    <cellStyle name="20% - Accent6 3 3 3 5 3" xfId="36023" xr:uid="{00000000-0005-0000-0000-00002B140000}"/>
    <cellStyle name="20% - Accent6 3 3 3 5 3 2" xfId="36024" xr:uid="{00000000-0005-0000-0000-00002C140000}"/>
    <cellStyle name="20% - Accent6 3 3 3 5 4" xfId="36025" xr:uid="{00000000-0005-0000-0000-00002D140000}"/>
    <cellStyle name="20% - Accent6 3 3 3 6" xfId="36026" xr:uid="{00000000-0005-0000-0000-00002E140000}"/>
    <cellStyle name="20% - Accent6 3 3 3 6 2" xfId="36027" xr:uid="{00000000-0005-0000-0000-00002F140000}"/>
    <cellStyle name="20% - Accent6 3 3 3 7" xfId="36028" xr:uid="{00000000-0005-0000-0000-000030140000}"/>
    <cellStyle name="20% - Accent6 3 3 3 7 2" xfId="36029" xr:uid="{00000000-0005-0000-0000-000031140000}"/>
    <cellStyle name="20% - Accent6 3 3 3 8" xfId="36030" xr:uid="{00000000-0005-0000-0000-000032140000}"/>
    <cellStyle name="20% - Accent6 3 3 4" xfId="2198" xr:uid="{00000000-0005-0000-0000-000033140000}"/>
    <cellStyle name="20% - Accent6 3 3 4 2" xfId="2199" xr:uid="{00000000-0005-0000-0000-000034140000}"/>
    <cellStyle name="20% - Accent6 3 3 4 2 2" xfId="2200" xr:uid="{00000000-0005-0000-0000-000035140000}"/>
    <cellStyle name="20% - Accent6 3 3 4 2 2 2" xfId="36031" xr:uid="{00000000-0005-0000-0000-000036140000}"/>
    <cellStyle name="20% - Accent6 3 3 4 2 3" xfId="2201" xr:uid="{00000000-0005-0000-0000-000037140000}"/>
    <cellStyle name="20% - Accent6 3 3 4 2 3 2" xfId="36032" xr:uid="{00000000-0005-0000-0000-000038140000}"/>
    <cellStyle name="20% - Accent6 3 3 4 2 4" xfId="36033" xr:uid="{00000000-0005-0000-0000-000039140000}"/>
    <cellStyle name="20% - Accent6 3 3 4 3" xfId="2202" xr:uid="{00000000-0005-0000-0000-00003A140000}"/>
    <cellStyle name="20% - Accent6 3 3 4 3 2" xfId="36034" xr:uid="{00000000-0005-0000-0000-00003B140000}"/>
    <cellStyle name="20% - Accent6 3 3 4 3 2 2" xfId="36035" xr:uid="{00000000-0005-0000-0000-00003C140000}"/>
    <cellStyle name="20% - Accent6 3 3 4 3 3" xfId="36036" xr:uid="{00000000-0005-0000-0000-00003D140000}"/>
    <cellStyle name="20% - Accent6 3 3 4 3 3 2" xfId="36037" xr:uid="{00000000-0005-0000-0000-00003E140000}"/>
    <cellStyle name="20% - Accent6 3 3 4 3 4" xfId="36038" xr:uid="{00000000-0005-0000-0000-00003F140000}"/>
    <cellStyle name="20% - Accent6 3 3 4 4" xfId="2203" xr:uid="{00000000-0005-0000-0000-000040140000}"/>
    <cellStyle name="20% - Accent6 3 3 4 4 2" xfId="36039" xr:uid="{00000000-0005-0000-0000-000041140000}"/>
    <cellStyle name="20% - Accent6 3 3 4 4 2 2" xfId="36040" xr:uid="{00000000-0005-0000-0000-000042140000}"/>
    <cellStyle name="20% - Accent6 3 3 4 4 3" xfId="36041" xr:uid="{00000000-0005-0000-0000-000043140000}"/>
    <cellStyle name="20% - Accent6 3 3 4 4 3 2" xfId="36042" xr:uid="{00000000-0005-0000-0000-000044140000}"/>
    <cellStyle name="20% - Accent6 3 3 4 4 4" xfId="36043" xr:uid="{00000000-0005-0000-0000-000045140000}"/>
    <cellStyle name="20% - Accent6 3 3 4 5" xfId="36044" xr:uid="{00000000-0005-0000-0000-000046140000}"/>
    <cellStyle name="20% - Accent6 3 3 4 5 2" xfId="36045" xr:uid="{00000000-0005-0000-0000-000047140000}"/>
    <cellStyle name="20% - Accent6 3 3 4 6" xfId="36046" xr:uid="{00000000-0005-0000-0000-000048140000}"/>
    <cellStyle name="20% - Accent6 3 3 4 6 2" xfId="36047" xr:uid="{00000000-0005-0000-0000-000049140000}"/>
    <cellStyle name="20% - Accent6 3 3 4 7" xfId="36048" xr:uid="{00000000-0005-0000-0000-00004A140000}"/>
    <cellStyle name="20% - Accent6 3 3 5" xfId="2204" xr:uid="{00000000-0005-0000-0000-00004B140000}"/>
    <cellStyle name="20% - Accent6 3 3 5 2" xfId="2205" xr:uid="{00000000-0005-0000-0000-00004C140000}"/>
    <cellStyle name="20% - Accent6 3 3 5 2 2" xfId="36049" xr:uid="{00000000-0005-0000-0000-00004D140000}"/>
    <cellStyle name="20% - Accent6 3 3 5 2 2 2" xfId="36050" xr:uid="{00000000-0005-0000-0000-00004E140000}"/>
    <cellStyle name="20% - Accent6 3 3 5 2 3" xfId="36051" xr:uid="{00000000-0005-0000-0000-00004F140000}"/>
    <cellStyle name="20% - Accent6 3 3 5 2 3 2" xfId="36052" xr:uid="{00000000-0005-0000-0000-000050140000}"/>
    <cellStyle name="20% - Accent6 3 3 5 2 4" xfId="36053" xr:uid="{00000000-0005-0000-0000-000051140000}"/>
    <cellStyle name="20% - Accent6 3 3 5 3" xfId="2206" xr:uid="{00000000-0005-0000-0000-000052140000}"/>
    <cellStyle name="20% - Accent6 3 3 5 3 2" xfId="36054" xr:uid="{00000000-0005-0000-0000-000053140000}"/>
    <cellStyle name="20% - Accent6 3 3 5 3 2 2" xfId="36055" xr:uid="{00000000-0005-0000-0000-000054140000}"/>
    <cellStyle name="20% - Accent6 3 3 5 3 3" xfId="36056" xr:uid="{00000000-0005-0000-0000-000055140000}"/>
    <cellStyle name="20% - Accent6 3 3 5 3 3 2" xfId="36057" xr:uid="{00000000-0005-0000-0000-000056140000}"/>
    <cellStyle name="20% - Accent6 3 3 5 3 4" xfId="36058" xr:uid="{00000000-0005-0000-0000-000057140000}"/>
    <cellStyle name="20% - Accent6 3 3 5 4" xfId="36059" xr:uid="{00000000-0005-0000-0000-000058140000}"/>
    <cellStyle name="20% - Accent6 3 3 5 4 2" xfId="36060" xr:uid="{00000000-0005-0000-0000-000059140000}"/>
    <cellStyle name="20% - Accent6 3 3 5 4 2 2" xfId="36061" xr:uid="{00000000-0005-0000-0000-00005A140000}"/>
    <cellStyle name="20% - Accent6 3 3 5 4 3" xfId="36062" xr:uid="{00000000-0005-0000-0000-00005B140000}"/>
    <cellStyle name="20% - Accent6 3 3 5 4 3 2" xfId="36063" xr:uid="{00000000-0005-0000-0000-00005C140000}"/>
    <cellStyle name="20% - Accent6 3 3 5 4 4" xfId="36064" xr:uid="{00000000-0005-0000-0000-00005D140000}"/>
    <cellStyle name="20% - Accent6 3 3 5 5" xfId="36065" xr:uid="{00000000-0005-0000-0000-00005E140000}"/>
    <cellStyle name="20% - Accent6 3 3 5 5 2" xfId="36066" xr:uid="{00000000-0005-0000-0000-00005F140000}"/>
    <cellStyle name="20% - Accent6 3 3 5 6" xfId="36067" xr:uid="{00000000-0005-0000-0000-000060140000}"/>
    <cellStyle name="20% - Accent6 3 3 5 6 2" xfId="36068" xr:uid="{00000000-0005-0000-0000-000061140000}"/>
    <cellStyle name="20% - Accent6 3 3 5 7" xfId="36069" xr:uid="{00000000-0005-0000-0000-000062140000}"/>
    <cellStyle name="20% - Accent6 3 3 6" xfId="2207" xr:uid="{00000000-0005-0000-0000-000063140000}"/>
    <cellStyle name="20% - Accent6 3 3 6 2" xfId="36070" xr:uid="{00000000-0005-0000-0000-000064140000}"/>
    <cellStyle name="20% - Accent6 3 3 6 2 2" xfId="36071" xr:uid="{00000000-0005-0000-0000-000065140000}"/>
    <cellStyle name="20% - Accent6 3 3 6 3" xfId="36072" xr:uid="{00000000-0005-0000-0000-000066140000}"/>
    <cellStyle name="20% - Accent6 3 3 6 3 2" xfId="36073" xr:uid="{00000000-0005-0000-0000-000067140000}"/>
    <cellStyle name="20% - Accent6 3 3 6 4" xfId="36074" xr:uid="{00000000-0005-0000-0000-000068140000}"/>
    <cellStyle name="20% - Accent6 3 3 7" xfId="2208" xr:uid="{00000000-0005-0000-0000-000069140000}"/>
    <cellStyle name="20% - Accent6 3 3 7 2" xfId="36075" xr:uid="{00000000-0005-0000-0000-00006A140000}"/>
    <cellStyle name="20% - Accent6 3 3 7 2 2" xfId="36076" xr:uid="{00000000-0005-0000-0000-00006B140000}"/>
    <cellStyle name="20% - Accent6 3 3 7 3" xfId="36077" xr:uid="{00000000-0005-0000-0000-00006C140000}"/>
    <cellStyle name="20% - Accent6 3 3 7 3 2" xfId="36078" xr:uid="{00000000-0005-0000-0000-00006D140000}"/>
    <cellStyle name="20% - Accent6 3 3 7 4" xfId="36079" xr:uid="{00000000-0005-0000-0000-00006E140000}"/>
    <cellStyle name="20% - Accent6 3 3 8" xfId="2209" xr:uid="{00000000-0005-0000-0000-00006F140000}"/>
    <cellStyle name="20% - Accent6 3 3 8 2" xfId="36080" xr:uid="{00000000-0005-0000-0000-000070140000}"/>
    <cellStyle name="20% - Accent6 3 3 8 2 2" xfId="36081" xr:uid="{00000000-0005-0000-0000-000071140000}"/>
    <cellStyle name="20% - Accent6 3 3 8 3" xfId="36082" xr:uid="{00000000-0005-0000-0000-000072140000}"/>
    <cellStyle name="20% - Accent6 3 3 8 3 2" xfId="36083" xr:uid="{00000000-0005-0000-0000-000073140000}"/>
    <cellStyle name="20% - Accent6 3 3 8 4" xfId="36084" xr:uid="{00000000-0005-0000-0000-000074140000}"/>
    <cellStyle name="20% - Accent6 3 3 9" xfId="36085" xr:uid="{00000000-0005-0000-0000-000075140000}"/>
    <cellStyle name="20% - Accent6 3 3 9 2" xfId="36086" xr:uid="{00000000-0005-0000-0000-000076140000}"/>
    <cellStyle name="20% - Accent6 3 4" xfId="2210" xr:uid="{00000000-0005-0000-0000-000077140000}"/>
    <cellStyle name="20% - Accent6 3 4 10" xfId="36087" xr:uid="{00000000-0005-0000-0000-000078140000}"/>
    <cellStyle name="20% - Accent6 3 4 2" xfId="2211" xr:uid="{00000000-0005-0000-0000-000079140000}"/>
    <cellStyle name="20% - Accent6 3 4 2 2" xfId="2212" xr:uid="{00000000-0005-0000-0000-00007A140000}"/>
    <cellStyle name="20% - Accent6 3 4 2 2 2" xfId="2213" xr:uid="{00000000-0005-0000-0000-00007B140000}"/>
    <cellStyle name="20% - Accent6 3 4 2 2 2 2" xfId="36088" xr:uid="{00000000-0005-0000-0000-00007C140000}"/>
    <cellStyle name="20% - Accent6 3 4 2 2 3" xfId="2214" xr:uid="{00000000-0005-0000-0000-00007D140000}"/>
    <cellStyle name="20% - Accent6 3 4 2 2 3 2" xfId="36089" xr:uid="{00000000-0005-0000-0000-00007E140000}"/>
    <cellStyle name="20% - Accent6 3 4 2 2 4" xfId="36090" xr:uid="{00000000-0005-0000-0000-00007F140000}"/>
    <cellStyle name="20% - Accent6 3 4 2 3" xfId="2215" xr:uid="{00000000-0005-0000-0000-000080140000}"/>
    <cellStyle name="20% - Accent6 3 4 2 3 2" xfId="36091" xr:uid="{00000000-0005-0000-0000-000081140000}"/>
    <cellStyle name="20% - Accent6 3 4 2 3 2 2" xfId="36092" xr:uid="{00000000-0005-0000-0000-000082140000}"/>
    <cellStyle name="20% - Accent6 3 4 2 3 3" xfId="36093" xr:uid="{00000000-0005-0000-0000-000083140000}"/>
    <cellStyle name="20% - Accent6 3 4 2 3 3 2" xfId="36094" xr:uid="{00000000-0005-0000-0000-000084140000}"/>
    <cellStyle name="20% - Accent6 3 4 2 3 4" xfId="36095" xr:uid="{00000000-0005-0000-0000-000085140000}"/>
    <cellStyle name="20% - Accent6 3 4 2 4" xfId="2216" xr:uid="{00000000-0005-0000-0000-000086140000}"/>
    <cellStyle name="20% - Accent6 3 4 2 4 2" xfId="36096" xr:uid="{00000000-0005-0000-0000-000087140000}"/>
    <cellStyle name="20% - Accent6 3 4 2 4 2 2" xfId="36097" xr:uid="{00000000-0005-0000-0000-000088140000}"/>
    <cellStyle name="20% - Accent6 3 4 2 4 3" xfId="36098" xr:uid="{00000000-0005-0000-0000-000089140000}"/>
    <cellStyle name="20% - Accent6 3 4 2 4 3 2" xfId="36099" xr:uid="{00000000-0005-0000-0000-00008A140000}"/>
    <cellStyle name="20% - Accent6 3 4 2 4 4" xfId="36100" xr:uid="{00000000-0005-0000-0000-00008B140000}"/>
    <cellStyle name="20% - Accent6 3 4 2 5" xfId="36101" xr:uid="{00000000-0005-0000-0000-00008C140000}"/>
    <cellStyle name="20% - Accent6 3 4 2 5 2" xfId="36102" xr:uid="{00000000-0005-0000-0000-00008D140000}"/>
    <cellStyle name="20% - Accent6 3 4 2 5 2 2" xfId="36103" xr:uid="{00000000-0005-0000-0000-00008E140000}"/>
    <cellStyle name="20% - Accent6 3 4 2 5 3" xfId="36104" xr:uid="{00000000-0005-0000-0000-00008F140000}"/>
    <cellStyle name="20% - Accent6 3 4 2 5 3 2" xfId="36105" xr:uid="{00000000-0005-0000-0000-000090140000}"/>
    <cellStyle name="20% - Accent6 3 4 2 5 4" xfId="36106" xr:uid="{00000000-0005-0000-0000-000091140000}"/>
    <cellStyle name="20% - Accent6 3 4 2 6" xfId="36107" xr:uid="{00000000-0005-0000-0000-000092140000}"/>
    <cellStyle name="20% - Accent6 3 4 2 6 2" xfId="36108" xr:uid="{00000000-0005-0000-0000-000093140000}"/>
    <cellStyle name="20% - Accent6 3 4 2 7" xfId="36109" xr:uid="{00000000-0005-0000-0000-000094140000}"/>
    <cellStyle name="20% - Accent6 3 4 2 7 2" xfId="36110" xr:uid="{00000000-0005-0000-0000-000095140000}"/>
    <cellStyle name="20% - Accent6 3 4 2 8" xfId="36111" xr:uid="{00000000-0005-0000-0000-000096140000}"/>
    <cellStyle name="20% - Accent6 3 4 3" xfId="2217" xr:uid="{00000000-0005-0000-0000-000097140000}"/>
    <cellStyle name="20% - Accent6 3 4 3 2" xfId="2218" xr:uid="{00000000-0005-0000-0000-000098140000}"/>
    <cellStyle name="20% - Accent6 3 4 3 2 2" xfId="36112" xr:uid="{00000000-0005-0000-0000-000099140000}"/>
    <cellStyle name="20% - Accent6 3 4 3 2 2 2" xfId="36113" xr:uid="{00000000-0005-0000-0000-00009A140000}"/>
    <cellStyle name="20% - Accent6 3 4 3 2 3" xfId="36114" xr:uid="{00000000-0005-0000-0000-00009B140000}"/>
    <cellStyle name="20% - Accent6 3 4 3 2 3 2" xfId="36115" xr:uid="{00000000-0005-0000-0000-00009C140000}"/>
    <cellStyle name="20% - Accent6 3 4 3 2 4" xfId="36116" xr:uid="{00000000-0005-0000-0000-00009D140000}"/>
    <cellStyle name="20% - Accent6 3 4 3 3" xfId="2219" xr:uid="{00000000-0005-0000-0000-00009E140000}"/>
    <cellStyle name="20% - Accent6 3 4 3 3 2" xfId="36117" xr:uid="{00000000-0005-0000-0000-00009F140000}"/>
    <cellStyle name="20% - Accent6 3 4 3 3 2 2" xfId="36118" xr:uid="{00000000-0005-0000-0000-0000A0140000}"/>
    <cellStyle name="20% - Accent6 3 4 3 3 3" xfId="36119" xr:uid="{00000000-0005-0000-0000-0000A1140000}"/>
    <cellStyle name="20% - Accent6 3 4 3 3 3 2" xfId="36120" xr:uid="{00000000-0005-0000-0000-0000A2140000}"/>
    <cellStyle name="20% - Accent6 3 4 3 3 4" xfId="36121" xr:uid="{00000000-0005-0000-0000-0000A3140000}"/>
    <cellStyle name="20% - Accent6 3 4 3 4" xfId="36122" xr:uid="{00000000-0005-0000-0000-0000A4140000}"/>
    <cellStyle name="20% - Accent6 3 4 3 4 2" xfId="36123" xr:uid="{00000000-0005-0000-0000-0000A5140000}"/>
    <cellStyle name="20% - Accent6 3 4 3 4 2 2" xfId="36124" xr:uid="{00000000-0005-0000-0000-0000A6140000}"/>
    <cellStyle name="20% - Accent6 3 4 3 4 3" xfId="36125" xr:uid="{00000000-0005-0000-0000-0000A7140000}"/>
    <cellStyle name="20% - Accent6 3 4 3 4 3 2" xfId="36126" xr:uid="{00000000-0005-0000-0000-0000A8140000}"/>
    <cellStyle name="20% - Accent6 3 4 3 4 4" xfId="36127" xr:uid="{00000000-0005-0000-0000-0000A9140000}"/>
    <cellStyle name="20% - Accent6 3 4 3 5" xfId="36128" xr:uid="{00000000-0005-0000-0000-0000AA140000}"/>
    <cellStyle name="20% - Accent6 3 4 3 5 2" xfId="36129" xr:uid="{00000000-0005-0000-0000-0000AB140000}"/>
    <cellStyle name="20% - Accent6 3 4 3 6" xfId="36130" xr:uid="{00000000-0005-0000-0000-0000AC140000}"/>
    <cellStyle name="20% - Accent6 3 4 3 6 2" xfId="36131" xr:uid="{00000000-0005-0000-0000-0000AD140000}"/>
    <cellStyle name="20% - Accent6 3 4 3 7" xfId="36132" xr:uid="{00000000-0005-0000-0000-0000AE140000}"/>
    <cellStyle name="20% - Accent6 3 4 4" xfId="2220" xr:uid="{00000000-0005-0000-0000-0000AF140000}"/>
    <cellStyle name="20% - Accent6 3 4 4 2" xfId="36133" xr:uid="{00000000-0005-0000-0000-0000B0140000}"/>
    <cellStyle name="20% - Accent6 3 4 4 2 2" xfId="36134" xr:uid="{00000000-0005-0000-0000-0000B1140000}"/>
    <cellStyle name="20% - Accent6 3 4 4 3" xfId="36135" xr:uid="{00000000-0005-0000-0000-0000B2140000}"/>
    <cellStyle name="20% - Accent6 3 4 4 3 2" xfId="36136" xr:uid="{00000000-0005-0000-0000-0000B3140000}"/>
    <cellStyle name="20% - Accent6 3 4 4 4" xfId="36137" xr:uid="{00000000-0005-0000-0000-0000B4140000}"/>
    <cellStyle name="20% - Accent6 3 4 5" xfId="2221" xr:uid="{00000000-0005-0000-0000-0000B5140000}"/>
    <cellStyle name="20% - Accent6 3 4 5 2" xfId="36138" xr:uid="{00000000-0005-0000-0000-0000B6140000}"/>
    <cellStyle name="20% - Accent6 3 4 5 2 2" xfId="36139" xr:uid="{00000000-0005-0000-0000-0000B7140000}"/>
    <cellStyle name="20% - Accent6 3 4 5 3" xfId="36140" xr:uid="{00000000-0005-0000-0000-0000B8140000}"/>
    <cellStyle name="20% - Accent6 3 4 5 3 2" xfId="36141" xr:uid="{00000000-0005-0000-0000-0000B9140000}"/>
    <cellStyle name="20% - Accent6 3 4 5 4" xfId="36142" xr:uid="{00000000-0005-0000-0000-0000BA140000}"/>
    <cellStyle name="20% - Accent6 3 4 6" xfId="2222" xr:uid="{00000000-0005-0000-0000-0000BB140000}"/>
    <cellStyle name="20% - Accent6 3 4 6 2" xfId="36143" xr:uid="{00000000-0005-0000-0000-0000BC140000}"/>
    <cellStyle name="20% - Accent6 3 4 6 2 2" xfId="36144" xr:uid="{00000000-0005-0000-0000-0000BD140000}"/>
    <cellStyle name="20% - Accent6 3 4 6 3" xfId="36145" xr:uid="{00000000-0005-0000-0000-0000BE140000}"/>
    <cellStyle name="20% - Accent6 3 4 6 3 2" xfId="36146" xr:uid="{00000000-0005-0000-0000-0000BF140000}"/>
    <cellStyle name="20% - Accent6 3 4 6 4" xfId="36147" xr:uid="{00000000-0005-0000-0000-0000C0140000}"/>
    <cellStyle name="20% - Accent6 3 4 7" xfId="36148" xr:uid="{00000000-0005-0000-0000-0000C1140000}"/>
    <cellStyle name="20% - Accent6 3 4 7 2" xfId="36149" xr:uid="{00000000-0005-0000-0000-0000C2140000}"/>
    <cellStyle name="20% - Accent6 3 4 8" xfId="36150" xr:uid="{00000000-0005-0000-0000-0000C3140000}"/>
    <cellStyle name="20% - Accent6 3 4 8 2" xfId="36151" xr:uid="{00000000-0005-0000-0000-0000C4140000}"/>
    <cellStyle name="20% - Accent6 3 4 9" xfId="36152" xr:uid="{00000000-0005-0000-0000-0000C5140000}"/>
    <cellStyle name="20% - Accent6 3 5" xfId="2223" xr:uid="{00000000-0005-0000-0000-0000C6140000}"/>
    <cellStyle name="20% - Accent6 3 5 2" xfId="2224" xr:uid="{00000000-0005-0000-0000-0000C7140000}"/>
    <cellStyle name="20% - Accent6 3 5 2 2" xfId="2225" xr:uid="{00000000-0005-0000-0000-0000C8140000}"/>
    <cellStyle name="20% - Accent6 3 5 2 2 2" xfId="36153" xr:uid="{00000000-0005-0000-0000-0000C9140000}"/>
    <cellStyle name="20% - Accent6 3 5 2 3" xfId="2226" xr:uid="{00000000-0005-0000-0000-0000CA140000}"/>
    <cellStyle name="20% - Accent6 3 5 2 3 2" xfId="36154" xr:uid="{00000000-0005-0000-0000-0000CB140000}"/>
    <cellStyle name="20% - Accent6 3 5 2 4" xfId="36155" xr:uid="{00000000-0005-0000-0000-0000CC140000}"/>
    <cellStyle name="20% - Accent6 3 5 3" xfId="2227" xr:uid="{00000000-0005-0000-0000-0000CD140000}"/>
    <cellStyle name="20% - Accent6 3 5 3 2" xfId="36156" xr:uid="{00000000-0005-0000-0000-0000CE140000}"/>
    <cellStyle name="20% - Accent6 3 5 3 2 2" xfId="36157" xr:uid="{00000000-0005-0000-0000-0000CF140000}"/>
    <cellStyle name="20% - Accent6 3 5 3 3" xfId="36158" xr:uid="{00000000-0005-0000-0000-0000D0140000}"/>
    <cellStyle name="20% - Accent6 3 5 3 3 2" xfId="36159" xr:uid="{00000000-0005-0000-0000-0000D1140000}"/>
    <cellStyle name="20% - Accent6 3 5 3 4" xfId="36160" xr:uid="{00000000-0005-0000-0000-0000D2140000}"/>
    <cellStyle name="20% - Accent6 3 5 4" xfId="2228" xr:uid="{00000000-0005-0000-0000-0000D3140000}"/>
    <cellStyle name="20% - Accent6 3 5 4 2" xfId="36161" xr:uid="{00000000-0005-0000-0000-0000D4140000}"/>
    <cellStyle name="20% - Accent6 3 5 4 2 2" xfId="36162" xr:uid="{00000000-0005-0000-0000-0000D5140000}"/>
    <cellStyle name="20% - Accent6 3 5 4 3" xfId="36163" xr:uid="{00000000-0005-0000-0000-0000D6140000}"/>
    <cellStyle name="20% - Accent6 3 5 4 3 2" xfId="36164" xr:uid="{00000000-0005-0000-0000-0000D7140000}"/>
    <cellStyle name="20% - Accent6 3 5 4 4" xfId="36165" xr:uid="{00000000-0005-0000-0000-0000D8140000}"/>
    <cellStyle name="20% - Accent6 3 5 5" xfId="36166" xr:uid="{00000000-0005-0000-0000-0000D9140000}"/>
    <cellStyle name="20% - Accent6 3 5 5 2" xfId="36167" xr:uid="{00000000-0005-0000-0000-0000DA140000}"/>
    <cellStyle name="20% - Accent6 3 5 5 2 2" xfId="36168" xr:uid="{00000000-0005-0000-0000-0000DB140000}"/>
    <cellStyle name="20% - Accent6 3 5 5 3" xfId="36169" xr:uid="{00000000-0005-0000-0000-0000DC140000}"/>
    <cellStyle name="20% - Accent6 3 5 5 3 2" xfId="36170" xr:uid="{00000000-0005-0000-0000-0000DD140000}"/>
    <cellStyle name="20% - Accent6 3 5 5 4" xfId="36171" xr:uid="{00000000-0005-0000-0000-0000DE140000}"/>
    <cellStyle name="20% - Accent6 3 5 6" xfId="36172" xr:uid="{00000000-0005-0000-0000-0000DF140000}"/>
    <cellStyle name="20% - Accent6 3 5 6 2" xfId="36173" xr:uid="{00000000-0005-0000-0000-0000E0140000}"/>
    <cellStyle name="20% - Accent6 3 5 7" xfId="36174" xr:uid="{00000000-0005-0000-0000-0000E1140000}"/>
    <cellStyle name="20% - Accent6 3 5 7 2" xfId="36175" xr:uid="{00000000-0005-0000-0000-0000E2140000}"/>
    <cellStyle name="20% - Accent6 3 5 8" xfId="36176" xr:uid="{00000000-0005-0000-0000-0000E3140000}"/>
    <cellStyle name="20% - Accent6 3 6" xfId="2229" xr:uid="{00000000-0005-0000-0000-0000E4140000}"/>
    <cellStyle name="20% - Accent6 3 6 2" xfId="2230" xr:uid="{00000000-0005-0000-0000-0000E5140000}"/>
    <cellStyle name="20% - Accent6 3 6 2 2" xfId="2231" xr:uid="{00000000-0005-0000-0000-0000E6140000}"/>
    <cellStyle name="20% - Accent6 3 6 2 3" xfId="2232" xr:uid="{00000000-0005-0000-0000-0000E7140000}"/>
    <cellStyle name="20% - Accent6 3 6 3" xfId="2233" xr:uid="{00000000-0005-0000-0000-0000E8140000}"/>
    <cellStyle name="20% - Accent6 3 6 3 2" xfId="36177" xr:uid="{00000000-0005-0000-0000-0000E9140000}"/>
    <cellStyle name="20% - Accent6 3 6 4" xfId="2234" xr:uid="{00000000-0005-0000-0000-0000EA140000}"/>
    <cellStyle name="20% - Accent6 3 6 5" xfId="36178" xr:uid="{00000000-0005-0000-0000-0000EB140000}"/>
    <cellStyle name="20% - Accent6 3 7" xfId="2235" xr:uid="{00000000-0005-0000-0000-0000EC140000}"/>
    <cellStyle name="20% - Accent6 3 7 2" xfId="2236" xr:uid="{00000000-0005-0000-0000-0000ED140000}"/>
    <cellStyle name="20% - Accent6 3 7 2 2" xfId="2237" xr:uid="{00000000-0005-0000-0000-0000EE140000}"/>
    <cellStyle name="20% - Accent6 3 7 2 3" xfId="2238" xr:uid="{00000000-0005-0000-0000-0000EF140000}"/>
    <cellStyle name="20% - Accent6 3 7 3" xfId="2239" xr:uid="{00000000-0005-0000-0000-0000F0140000}"/>
    <cellStyle name="20% - Accent6 3 7 3 2" xfId="36179" xr:uid="{00000000-0005-0000-0000-0000F1140000}"/>
    <cellStyle name="20% - Accent6 3 7 4" xfId="2240" xr:uid="{00000000-0005-0000-0000-0000F2140000}"/>
    <cellStyle name="20% - Accent6 3 8" xfId="2241" xr:uid="{00000000-0005-0000-0000-0000F3140000}"/>
    <cellStyle name="20% - Accent6 3 8 2" xfId="36180" xr:uid="{00000000-0005-0000-0000-0000F4140000}"/>
    <cellStyle name="20% - Accent6 3 8 2 2" xfId="36181" xr:uid="{00000000-0005-0000-0000-0000F5140000}"/>
    <cellStyle name="20% - Accent6 3 8 3" xfId="36182" xr:uid="{00000000-0005-0000-0000-0000F6140000}"/>
    <cellStyle name="20% - Accent6 3 8 3 2" xfId="36183" xr:uid="{00000000-0005-0000-0000-0000F7140000}"/>
    <cellStyle name="20% - Accent6 3 8 4" xfId="36184" xr:uid="{00000000-0005-0000-0000-0000F8140000}"/>
    <cellStyle name="20% - Accent6 3 9" xfId="36185" xr:uid="{00000000-0005-0000-0000-0000F9140000}"/>
    <cellStyle name="20% - Accent6 3_PwrTax 51040" xfId="2242" xr:uid="{00000000-0005-0000-0000-0000FA140000}"/>
    <cellStyle name="20% - Accent6 30" xfId="2243" xr:uid="{00000000-0005-0000-0000-0000FB140000}"/>
    <cellStyle name="20% - Accent6 31" xfId="2244" xr:uid="{00000000-0005-0000-0000-0000FC140000}"/>
    <cellStyle name="20% - Accent6 32" xfId="2245" xr:uid="{00000000-0005-0000-0000-0000FD140000}"/>
    <cellStyle name="20% - Accent6 33" xfId="2246" xr:uid="{00000000-0005-0000-0000-0000FE140000}"/>
    <cellStyle name="20% - Accent6 34" xfId="2247" xr:uid="{00000000-0005-0000-0000-0000FF140000}"/>
    <cellStyle name="20% - Accent6 35" xfId="2248" xr:uid="{00000000-0005-0000-0000-000000150000}"/>
    <cellStyle name="20% - Accent6 36" xfId="2249" xr:uid="{00000000-0005-0000-0000-000001150000}"/>
    <cellStyle name="20% - Accent6 37" xfId="2250" xr:uid="{00000000-0005-0000-0000-000002150000}"/>
    <cellStyle name="20% - Accent6 37 2" xfId="2251" xr:uid="{00000000-0005-0000-0000-000003150000}"/>
    <cellStyle name="20% - Accent6 37 2 2" xfId="2252" xr:uid="{00000000-0005-0000-0000-000004150000}"/>
    <cellStyle name="20% - Accent6 37 2 3" xfId="36186" xr:uid="{00000000-0005-0000-0000-000005150000}"/>
    <cellStyle name="20% - Accent6 37 3" xfId="2253" xr:uid="{00000000-0005-0000-0000-000006150000}"/>
    <cellStyle name="20% - Accent6 37 3 2" xfId="2254" xr:uid="{00000000-0005-0000-0000-000007150000}"/>
    <cellStyle name="20% - Accent6 37 3 3" xfId="36187" xr:uid="{00000000-0005-0000-0000-000008150000}"/>
    <cellStyle name="20% - Accent6 37 4" xfId="2255" xr:uid="{00000000-0005-0000-0000-000009150000}"/>
    <cellStyle name="20% - Accent6 37 5" xfId="36188" xr:uid="{00000000-0005-0000-0000-00000A150000}"/>
    <cellStyle name="20% - Accent6 37_PwrTax 51040" xfId="2256" xr:uid="{00000000-0005-0000-0000-00000B150000}"/>
    <cellStyle name="20% - Accent6 38" xfId="2257" xr:uid="{00000000-0005-0000-0000-00000C150000}"/>
    <cellStyle name="20% - Accent6 38 2" xfId="36189" xr:uid="{00000000-0005-0000-0000-00000D150000}"/>
    <cellStyle name="20% - Accent6 38 2 2" xfId="36190" xr:uid="{00000000-0005-0000-0000-00000E150000}"/>
    <cellStyle name="20% - Accent6 38 2 2 2" xfId="36191" xr:uid="{00000000-0005-0000-0000-00000F150000}"/>
    <cellStyle name="20% - Accent6 38 2 3" xfId="36192" xr:uid="{00000000-0005-0000-0000-000010150000}"/>
    <cellStyle name="20% - Accent6 38 2 3 2" xfId="36193" xr:uid="{00000000-0005-0000-0000-000011150000}"/>
    <cellStyle name="20% - Accent6 38 2 4" xfId="36194" xr:uid="{00000000-0005-0000-0000-000012150000}"/>
    <cellStyle name="20% - Accent6 38 3" xfId="36195" xr:uid="{00000000-0005-0000-0000-000013150000}"/>
    <cellStyle name="20% - Accent6 38 3 2" xfId="36196" xr:uid="{00000000-0005-0000-0000-000014150000}"/>
    <cellStyle name="20% - Accent6 38 3 2 2" xfId="36197" xr:uid="{00000000-0005-0000-0000-000015150000}"/>
    <cellStyle name="20% - Accent6 38 3 3" xfId="36198" xr:uid="{00000000-0005-0000-0000-000016150000}"/>
    <cellStyle name="20% - Accent6 38 3 3 2" xfId="36199" xr:uid="{00000000-0005-0000-0000-000017150000}"/>
    <cellStyle name="20% - Accent6 38 3 4" xfId="36200" xr:uid="{00000000-0005-0000-0000-000018150000}"/>
    <cellStyle name="20% - Accent6 38 4" xfId="36201" xr:uid="{00000000-0005-0000-0000-000019150000}"/>
    <cellStyle name="20% - Accent6 38 4 2" xfId="36202" xr:uid="{00000000-0005-0000-0000-00001A150000}"/>
    <cellStyle name="20% - Accent6 38 4 2 2" xfId="36203" xr:uid="{00000000-0005-0000-0000-00001B150000}"/>
    <cellStyle name="20% - Accent6 38 4 3" xfId="36204" xr:uid="{00000000-0005-0000-0000-00001C150000}"/>
    <cellStyle name="20% - Accent6 38 4 3 2" xfId="36205" xr:uid="{00000000-0005-0000-0000-00001D150000}"/>
    <cellStyle name="20% - Accent6 38 4 4" xfId="36206" xr:uid="{00000000-0005-0000-0000-00001E150000}"/>
    <cellStyle name="20% - Accent6 38 5" xfId="36207" xr:uid="{00000000-0005-0000-0000-00001F150000}"/>
    <cellStyle name="20% - Accent6 38 5 2" xfId="36208" xr:uid="{00000000-0005-0000-0000-000020150000}"/>
    <cellStyle name="20% - Accent6 38 6" xfId="36209" xr:uid="{00000000-0005-0000-0000-000021150000}"/>
    <cellStyle name="20% - Accent6 38 6 2" xfId="36210" xr:uid="{00000000-0005-0000-0000-000022150000}"/>
    <cellStyle name="20% - Accent6 38 7" xfId="36211" xr:uid="{00000000-0005-0000-0000-000023150000}"/>
    <cellStyle name="20% - Accent6 39" xfId="36212" xr:uid="{00000000-0005-0000-0000-000024150000}"/>
    <cellStyle name="20% - Accent6 39 2" xfId="36213" xr:uid="{00000000-0005-0000-0000-000025150000}"/>
    <cellStyle name="20% - Accent6 4" xfId="2258" xr:uid="{00000000-0005-0000-0000-000026150000}"/>
    <cellStyle name="20% - Accent6 4 2" xfId="2259" xr:uid="{00000000-0005-0000-0000-000027150000}"/>
    <cellStyle name="20% - Accent6 4 2 2" xfId="2260" xr:uid="{00000000-0005-0000-0000-000028150000}"/>
    <cellStyle name="20% - Accent6 4 2 2 2" xfId="36214" xr:uid="{00000000-0005-0000-0000-000029150000}"/>
    <cellStyle name="20% - Accent6 4 2 3" xfId="36215" xr:uid="{00000000-0005-0000-0000-00002A150000}"/>
    <cellStyle name="20% - Accent6 4 3" xfId="2261" xr:uid="{00000000-0005-0000-0000-00002B150000}"/>
    <cellStyle name="20% - Accent6 4 3 2" xfId="2262" xr:uid="{00000000-0005-0000-0000-00002C150000}"/>
    <cellStyle name="20% - Accent6 4 3 3" xfId="2263" xr:uid="{00000000-0005-0000-0000-00002D150000}"/>
    <cellStyle name="20% - Accent6 4 3 4" xfId="36216" xr:uid="{00000000-0005-0000-0000-00002E150000}"/>
    <cellStyle name="20% - Accent6 4 4" xfId="2264" xr:uid="{00000000-0005-0000-0000-00002F150000}"/>
    <cellStyle name="20% - Accent6 4 4 2" xfId="2265" xr:uid="{00000000-0005-0000-0000-000030150000}"/>
    <cellStyle name="20% - Accent6 4 4 2 2" xfId="2266" xr:uid="{00000000-0005-0000-0000-000031150000}"/>
    <cellStyle name="20% - Accent6 4 4 2 3" xfId="2267" xr:uid="{00000000-0005-0000-0000-000032150000}"/>
    <cellStyle name="20% - Accent6 4 4 3" xfId="2268" xr:uid="{00000000-0005-0000-0000-000033150000}"/>
    <cellStyle name="20% - Accent6 4 4 4" xfId="2269" xr:uid="{00000000-0005-0000-0000-000034150000}"/>
    <cellStyle name="20% - Accent6 4 4 5" xfId="2270" xr:uid="{00000000-0005-0000-0000-000035150000}"/>
    <cellStyle name="20% - Accent6 4 4 6" xfId="36217" xr:uid="{00000000-0005-0000-0000-000036150000}"/>
    <cellStyle name="20% - Accent6 4 5" xfId="2271" xr:uid="{00000000-0005-0000-0000-000037150000}"/>
    <cellStyle name="20% - Accent6 4 5 2" xfId="2272" xr:uid="{00000000-0005-0000-0000-000038150000}"/>
    <cellStyle name="20% - Accent6 4 5 3" xfId="2273" xr:uid="{00000000-0005-0000-0000-000039150000}"/>
    <cellStyle name="20% - Accent6 4 5 4" xfId="36218" xr:uid="{00000000-0005-0000-0000-00003A150000}"/>
    <cellStyle name="20% - Accent6 4 6" xfId="2274" xr:uid="{00000000-0005-0000-0000-00003B150000}"/>
    <cellStyle name="20% - Accent6 4 7" xfId="36219" xr:uid="{00000000-0005-0000-0000-00003C150000}"/>
    <cellStyle name="20% - Accent6 4 8" xfId="43449" xr:uid="{00000000-0005-0000-0000-00003D150000}"/>
    <cellStyle name="20% - Accent6 4_PwrTax 51040" xfId="2275" xr:uid="{00000000-0005-0000-0000-00003E150000}"/>
    <cellStyle name="20% - Accent6 40" xfId="36220" xr:uid="{00000000-0005-0000-0000-00003F150000}"/>
    <cellStyle name="20% - Accent6 41" xfId="36221" xr:uid="{00000000-0005-0000-0000-000040150000}"/>
    <cellStyle name="20% - Accent6 42" xfId="36222" xr:uid="{00000000-0005-0000-0000-000041150000}"/>
    <cellStyle name="20% - Accent6 43" xfId="36223" xr:uid="{00000000-0005-0000-0000-000042150000}"/>
    <cellStyle name="20% - Accent6 44" xfId="36224" xr:uid="{00000000-0005-0000-0000-000043150000}"/>
    <cellStyle name="20% - Accent6 45" xfId="36225" xr:uid="{00000000-0005-0000-0000-000044150000}"/>
    <cellStyle name="20% - Accent6 46" xfId="36226" xr:uid="{00000000-0005-0000-0000-000045150000}"/>
    <cellStyle name="20% - Accent6 47" xfId="36227" xr:uid="{00000000-0005-0000-0000-000046150000}"/>
    <cellStyle name="20% - Accent6 48" xfId="36228" xr:uid="{00000000-0005-0000-0000-000047150000}"/>
    <cellStyle name="20% - Accent6 49" xfId="36229" xr:uid="{00000000-0005-0000-0000-000048150000}"/>
    <cellStyle name="20% - Accent6 5" xfId="2276" xr:uid="{00000000-0005-0000-0000-000049150000}"/>
    <cellStyle name="20% - Accent6 5 2" xfId="2277" xr:uid="{00000000-0005-0000-0000-00004A150000}"/>
    <cellStyle name="20% - Accent6 5 2 2" xfId="36230" xr:uid="{00000000-0005-0000-0000-00004B150000}"/>
    <cellStyle name="20% - Accent6 5 3" xfId="2278" xr:uid="{00000000-0005-0000-0000-00004C150000}"/>
    <cellStyle name="20% - Accent6 5 4" xfId="36231" xr:uid="{00000000-0005-0000-0000-00004D150000}"/>
    <cellStyle name="20% - Accent6 5 5" xfId="43464" xr:uid="{00000000-0005-0000-0000-00004E150000}"/>
    <cellStyle name="20% - Accent6 50" xfId="36232" xr:uid="{00000000-0005-0000-0000-00004F150000}"/>
    <cellStyle name="20% - Accent6 51" xfId="36233" xr:uid="{00000000-0005-0000-0000-000050150000}"/>
    <cellStyle name="20% - Accent6 52" xfId="36234" xr:uid="{00000000-0005-0000-0000-000051150000}"/>
    <cellStyle name="20% - Accent6 53" xfId="36235" xr:uid="{00000000-0005-0000-0000-000052150000}"/>
    <cellStyle name="20% - Accent6 54" xfId="36236" xr:uid="{00000000-0005-0000-0000-000053150000}"/>
    <cellStyle name="20% - Accent6 55" xfId="36237" xr:uid="{00000000-0005-0000-0000-000054150000}"/>
    <cellStyle name="20% - Accent6 56" xfId="36238" xr:uid="{00000000-0005-0000-0000-000055150000}"/>
    <cellStyle name="20% - Accent6 57" xfId="36239" xr:uid="{00000000-0005-0000-0000-000056150000}"/>
    <cellStyle name="20% - Accent6 58" xfId="36240" xr:uid="{00000000-0005-0000-0000-000057150000}"/>
    <cellStyle name="20% - Accent6 59" xfId="36241" xr:uid="{00000000-0005-0000-0000-000058150000}"/>
    <cellStyle name="20% - Accent6 6" xfId="2279" xr:uid="{00000000-0005-0000-0000-000059150000}"/>
    <cellStyle name="20% - Accent6 6 2" xfId="2280" xr:uid="{00000000-0005-0000-0000-00005A150000}"/>
    <cellStyle name="20% - Accent6 6 2 2" xfId="36242" xr:uid="{00000000-0005-0000-0000-00005B150000}"/>
    <cellStyle name="20% - Accent6 6 3" xfId="2281" xr:uid="{00000000-0005-0000-0000-00005C150000}"/>
    <cellStyle name="20% - Accent6 6 4" xfId="36243" xr:uid="{00000000-0005-0000-0000-00005D150000}"/>
    <cellStyle name="20% - Accent6 60" xfId="36244" xr:uid="{00000000-0005-0000-0000-00005E150000}"/>
    <cellStyle name="20% - Accent6 61" xfId="36245" xr:uid="{00000000-0005-0000-0000-00005F150000}"/>
    <cellStyle name="20% - Accent6 62" xfId="36246" xr:uid="{00000000-0005-0000-0000-000060150000}"/>
    <cellStyle name="20% - Accent6 63" xfId="36247" xr:uid="{00000000-0005-0000-0000-000061150000}"/>
    <cellStyle name="20% - Accent6 64" xfId="36248" xr:uid="{00000000-0005-0000-0000-000062150000}"/>
    <cellStyle name="20% - Accent6 65" xfId="36249" xr:uid="{00000000-0005-0000-0000-000063150000}"/>
    <cellStyle name="20% - Accent6 66" xfId="36250" xr:uid="{00000000-0005-0000-0000-000064150000}"/>
    <cellStyle name="20% - Accent6 67" xfId="36251" xr:uid="{00000000-0005-0000-0000-000065150000}"/>
    <cellStyle name="20% - Accent6 68" xfId="36252" xr:uid="{00000000-0005-0000-0000-000066150000}"/>
    <cellStyle name="20% - Accent6 69" xfId="36253" xr:uid="{00000000-0005-0000-0000-000067150000}"/>
    <cellStyle name="20% - Accent6 7" xfId="2282" xr:uid="{00000000-0005-0000-0000-000068150000}"/>
    <cellStyle name="20% - Accent6 7 2" xfId="2283" xr:uid="{00000000-0005-0000-0000-000069150000}"/>
    <cellStyle name="20% - Accent6 7 3" xfId="2284" xr:uid="{00000000-0005-0000-0000-00006A150000}"/>
    <cellStyle name="20% - Accent6 7 4" xfId="36254" xr:uid="{00000000-0005-0000-0000-00006B150000}"/>
    <cellStyle name="20% - Accent6 70" xfId="36255" xr:uid="{00000000-0005-0000-0000-00006C150000}"/>
    <cellStyle name="20% - Accent6 71" xfId="36256" xr:uid="{00000000-0005-0000-0000-00006D150000}"/>
    <cellStyle name="20% - Accent6 72" xfId="36257" xr:uid="{00000000-0005-0000-0000-00006E150000}"/>
    <cellStyle name="20% - Accent6 73" xfId="36258" xr:uid="{00000000-0005-0000-0000-00006F150000}"/>
    <cellStyle name="20% - Accent6 74" xfId="36259" xr:uid="{00000000-0005-0000-0000-000070150000}"/>
    <cellStyle name="20% - Accent6 75" xfId="36260" xr:uid="{00000000-0005-0000-0000-000071150000}"/>
    <cellStyle name="20% - Accent6 76" xfId="36261" xr:uid="{00000000-0005-0000-0000-000072150000}"/>
    <cellStyle name="20% - Accent6 77" xfId="36262" xr:uid="{00000000-0005-0000-0000-000073150000}"/>
    <cellStyle name="20% - Accent6 78" xfId="36263" xr:uid="{00000000-0005-0000-0000-000074150000}"/>
    <cellStyle name="20% - Accent6 79" xfId="36264" xr:uid="{00000000-0005-0000-0000-000075150000}"/>
    <cellStyle name="20% - Accent6 8" xfId="2285" xr:uid="{00000000-0005-0000-0000-000076150000}"/>
    <cellStyle name="20% - Accent6 8 2" xfId="2286" xr:uid="{00000000-0005-0000-0000-000077150000}"/>
    <cellStyle name="20% - Accent6 8 3" xfId="2287" xr:uid="{00000000-0005-0000-0000-000078150000}"/>
    <cellStyle name="20% - Accent6 8 4" xfId="36265" xr:uid="{00000000-0005-0000-0000-000079150000}"/>
    <cellStyle name="20% - Accent6 80" xfId="36266" xr:uid="{00000000-0005-0000-0000-00007A150000}"/>
    <cellStyle name="20% - Accent6 81" xfId="36267" xr:uid="{00000000-0005-0000-0000-00007B150000}"/>
    <cellStyle name="20% - Accent6 82" xfId="36268" xr:uid="{00000000-0005-0000-0000-00007C150000}"/>
    <cellStyle name="20% - Accent6 83" xfId="36269" xr:uid="{00000000-0005-0000-0000-00007D150000}"/>
    <cellStyle name="20% - Accent6 84" xfId="36270" xr:uid="{00000000-0005-0000-0000-00007E150000}"/>
    <cellStyle name="20% - Accent6 85" xfId="36271" xr:uid="{00000000-0005-0000-0000-00007F150000}"/>
    <cellStyle name="20% - Accent6 86" xfId="36272" xr:uid="{00000000-0005-0000-0000-000080150000}"/>
    <cellStyle name="20% - Accent6 87" xfId="36273" xr:uid="{00000000-0005-0000-0000-000081150000}"/>
    <cellStyle name="20% - Accent6 88" xfId="36274" xr:uid="{00000000-0005-0000-0000-000082150000}"/>
    <cellStyle name="20% - Accent6 89" xfId="36275" xr:uid="{00000000-0005-0000-0000-000083150000}"/>
    <cellStyle name="20% - Accent6 9" xfId="2288" xr:uid="{00000000-0005-0000-0000-000084150000}"/>
    <cellStyle name="20% - Accent6 9 2" xfId="2289" xr:uid="{00000000-0005-0000-0000-000085150000}"/>
    <cellStyle name="20% - Accent6 9 3" xfId="2290" xr:uid="{00000000-0005-0000-0000-000086150000}"/>
    <cellStyle name="20% - Accent6 9 4" xfId="36276" xr:uid="{00000000-0005-0000-0000-000087150000}"/>
    <cellStyle name="20% - Accent6 90" xfId="36277" xr:uid="{00000000-0005-0000-0000-000088150000}"/>
    <cellStyle name="20% - Accent6 91" xfId="36278" xr:uid="{00000000-0005-0000-0000-000089150000}"/>
    <cellStyle name="20% - Accent6 92" xfId="36279" xr:uid="{00000000-0005-0000-0000-00008A150000}"/>
    <cellStyle name="20% - Accent6 93" xfId="36280" xr:uid="{00000000-0005-0000-0000-00008B150000}"/>
    <cellStyle name="20% - Accent6 94" xfId="36281" xr:uid="{00000000-0005-0000-0000-00008C150000}"/>
    <cellStyle name="20% - Accent6 95" xfId="36282" xr:uid="{00000000-0005-0000-0000-00008D150000}"/>
    <cellStyle name="20% - Accent6 96" xfId="36283" xr:uid="{00000000-0005-0000-0000-00008E150000}"/>
    <cellStyle name="20% - Accent6 97" xfId="36284" xr:uid="{00000000-0005-0000-0000-00008F150000}"/>
    <cellStyle name="20% - Accent6 98" xfId="36285" xr:uid="{00000000-0005-0000-0000-000090150000}"/>
    <cellStyle name="20% - Accent6 99" xfId="36286" xr:uid="{00000000-0005-0000-0000-000091150000}"/>
    <cellStyle name="40% - Accent1" xfId="7" builtinId="31" customBuiltin="1"/>
    <cellStyle name="40% - Accent1 10" xfId="2291" xr:uid="{00000000-0005-0000-0000-000093150000}"/>
    <cellStyle name="40% - Accent1 10 2" xfId="2292" xr:uid="{00000000-0005-0000-0000-000094150000}"/>
    <cellStyle name="40% - Accent1 10 3" xfId="2293" xr:uid="{00000000-0005-0000-0000-000095150000}"/>
    <cellStyle name="40% - Accent1 10 4" xfId="36287" xr:uid="{00000000-0005-0000-0000-000096150000}"/>
    <cellStyle name="40% - Accent1 100" xfId="36288" xr:uid="{00000000-0005-0000-0000-000097150000}"/>
    <cellStyle name="40% - Accent1 101" xfId="36289" xr:uid="{00000000-0005-0000-0000-000098150000}"/>
    <cellStyle name="40% - Accent1 102" xfId="36290" xr:uid="{00000000-0005-0000-0000-000099150000}"/>
    <cellStyle name="40% - Accent1 103" xfId="43365" xr:uid="{00000000-0005-0000-0000-00009A150000}"/>
    <cellStyle name="40% - Accent1 104" xfId="43487" xr:uid="{10F38706-F61E-4BD1-9645-E10F0E6385A7}"/>
    <cellStyle name="40% - Accent1 11" xfId="2294" xr:uid="{00000000-0005-0000-0000-00009B150000}"/>
    <cellStyle name="40% - Accent1 11 2" xfId="2295" xr:uid="{00000000-0005-0000-0000-00009C150000}"/>
    <cellStyle name="40% - Accent1 11 3" xfId="2296" xr:uid="{00000000-0005-0000-0000-00009D150000}"/>
    <cellStyle name="40% - Accent1 12" xfId="2297" xr:uid="{00000000-0005-0000-0000-00009E150000}"/>
    <cellStyle name="40% - Accent1 12 2" xfId="2298" xr:uid="{00000000-0005-0000-0000-00009F150000}"/>
    <cellStyle name="40% - Accent1 13" xfId="2299" xr:uid="{00000000-0005-0000-0000-0000A0150000}"/>
    <cellStyle name="40% - Accent1 13 2" xfId="2300" xr:uid="{00000000-0005-0000-0000-0000A1150000}"/>
    <cellStyle name="40% - Accent1 14" xfId="2301" xr:uid="{00000000-0005-0000-0000-0000A2150000}"/>
    <cellStyle name="40% - Accent1 14 2" xfId="2302" xr:uid="{00000000-0005-0000-0000-0000A3150000}"/>
    <cellStyle name="40% - Accent1 15" xfId="2303" xr:uid="{00000000-0005-0000-0000-0000A4150000}"/>
    <cellStyle name="40% - Accent1 15 2" xfId="2304" xr:uid="{00000000-0005-0000-0000-0000A5150000}"/>
    <cellStyle name="40% - Accent1 16" xfId="2305" xr:uid="{00000000-0005-0000-0000-0000A6150000}"/>
    <cellStyle name="40% - Accent1 16 2" xfId="2306" xr:uid="{00000000-0005-0000-0000-0000A7150000}"/>
    <cellStyle name="40% - Accent1 17" xfId="2307" xr:uid="{00000000-0005-0000-0000-0000A8150000}"/>
    <cellStyle name="40% - Accent1 17 2" xfId="2308" xr:uid="{00000000-0005-0000-0000-0000A9150000}"/>
    <cellStyle name="40% - Accent1 18" xfId="2309" xr:uid="{00000000-0005-0000-0000-0000AA150000}"/>
    <cellStyle name="40% - Accent1 18 2" xfId="2310" xr:uid="{00000000-0005-0000-0000-0000AB150000}"/>
    <cellStyle name="40% - Accent1 19" xfId="2311" xr:uid="{00000000-0005-0000-0000-0000AC150000}"/>
    <cellStyle name="40% - Accent1 19 2" xfId="2312" xr:uid="{00000000-0005-0000-0000-0000AD150000}"/>
    <cellStyle name="40% - Accent1 2" xfId="2313" xr:uid="{00000000-0005-0000-0000-0000AE150000}"/>
    <cellStyle name="40% - Accent1 2 10" xfId="43403" xr:uid="{00000000-0005-0000-0000-0000AF150000}"/>
    <cellStyle name="40% - Accent1 2 2" xfId="2314" xr:uid="{00000000-0005-0000-0000-0000B0150000}"/>
    <cellStyle name="40% - Accent1 2 2 2" xfId="2315" xr:uid="{00000000-0005-0000-0000-0000B1150000}"/>
    <cellStyle name="40% - Accent1 2 2 2 2" xfId="2316" xr:uid="{00000000-0005-0000-0000-0000B2150000}"/>
    <cellStyle name="40% - Accent1 2 2 2 3" xfId="2317" xr:uid="{00000000-0005-0000-0000-0000B3150000}"/>
    <cellStyle name="40% - Accent1 2 2 2 4" xfId="36291" xr:uid="{00000000-0005-0000-0000-0000B4150000}"/>
    <cellStyle name="40% - Accent1 2 2 3" xfId="2318" xr:uid="{00000000-0005-0000-0000-0000B5150000}"/>
    <cellStyle name="40% - Accent1 2 2 3 2" xfId="2319" xr:uid="{00000000-0005-0000-0000-0000B6150000}"/>
    <cellStyle name="40% - Accent1 2 2 3 3" xfId="36292" xr:uid="{00000000-0005-0000-0000-0000B7150000}"/>
    <cellStyle name="40% - Accent1 2 2 4" xfId="2320" xr:uid="{00000000-0005-0000-0000-0000B8150000}"/>
    <cellStyle name="40% - Accent1 2 2 5" xfId="2321" xr:uid="{00000000-0005-0000-0000-0000B9150000}"/>
    <cellStyle name="40% - Accent1 2 2 6" xfId="2322" xr:uid="{00000000-0005-0000-0000-0000BA150000}"/>
    <cellStyle name="40% - Accent1 2 2 7" xfId="36293" xr:uid="{00000000-0005-0000-0000-0000BB150000}"/>
    <cellStyle name="40% - Accent1 2 2_PwrTax 51040" xfId="2323" xr:uid="{00000000-0005-0000-0000-0000BC150000}"/>
    <cellStyle name="40% - Accent1 2 3" xfId="2324" xr:uid="{00000000-0005-0000-0000-0000BD150000}"/>
    <cellStyle name="40% - Accent1 2 3 10" xfId="2325" xr:uid="{00000000-0005-0000-0000-0000BE150000}"/>
    <cellStyle name="40% - Accent1 2 3 10 2" xfId="36294" xr:uid="{00000000-0005-0000-0000-0000BF150000}"/>
    <cellStyle name="40% - Accent1 2 3 11" xfId="36295" xr:uid="{00000000-0005-0000-0000-0000C0150000}"/>
    <cellStyle name="40% - Accent1 2 3 12" xfId="36296" xr:uid="{00000000-0005-0000-0000-0000C1150000}"/>
    <cellStyle name="40% - Accent1 2 3 2" xfId="2326" xr:uid="{00000000-0005-0000-0000-0000C2150000}"/>
    <cellStyle name="40% - Accent1 2 3 2 10" xfId="36297" xr:uid="{00000000-0005-0000-0000-0000C3150000}"/>
    <cellStyle name="40% - Accent1 2 3 2 11" xfId="36298" xr:uid="{00000000-0005-0000-0000-0000C4150000}"/>
    <cellStyle name="40% - Accent1 2 3 2 2" xfId="2327" xr:uid="{00000000-0005-0000-0000-0000C5150000}"/>
    <cellStyle name="40% - Accent1 2 3 2 2 2" xfId="2328" xr:uid="{00000000-0005-0000-0000-0000C6150000}"/>
    <cellStyle name="40% - Accent1 2 3 2 2 2 2" xfId="2329" xr:uid="{00000000-0005-0000-0000-0000C7150000}"/>
    <cellStyle name="40% - Accent1 2 3 2 2 2 2 2" xfId="2330" xr:uid="{00000000-0005-0000-0000-0000C8150000}"/>
    <cellStyle name="40% - Accent1 2 3 2 2 2 2 2 2" xfId="36299" xr:uid="{00000000-0005-0000-0000-0000C9150000}"/>
    <cellStyle name="40% - Accent1 2 3 2 2 2 2 3" xfId="2331" xr:uid="{00000000-0005-0000-0000-0000CA150000}"/>
    <cellStyle name="40% - Accent1 2 3 2 2 2 2 3 2" xfId="36300" xr:uid="{00000000-0005-0000-0000-0000CB150000}"/>
    <cellStyle name="40% - Accent1 2 3 2 2 2 2 4" xfId="36301" xr:uid="{00000000-0005-0000-0000-0000CC150000}"/>
    <cellStyle name="40% - Accent1 2 3 2 2 2 3" xfId="2332" xr:uid="{00000000-0005-0000-0000-0000CD150000}"/>
    <cellStyle name="40% - Accent1 2 3 2 2 2 3 2" xfId="36302" xr:uid="{00000000-0005-0000-0000-0000CE150000}"/>
    <cellStyle name="40% - Accent1 2 3 2 2 2 4" xfId="2333" xr:uid="{00000000-0005-0000-0000-0000CF150000}"/>
    <cellStyle name="40% - Accent1 2 3 2 2 2 4 2" xfId="36303" xr:uid="{00000000-0005-0000-0000-0000D0150000}"/>
    <cellStyle name="40% - Accent1 2 3 2 2 2 5" xfId="36304" xr:uid="{00000000-0005-0000-0000-0000D1150000}"/>
    <cellStyle name="40% - Accent1 2 3 2 2 3" xfId="2334" xr:uid="{00000000-0005-0000-0000-0000D2150000}"/>
    <cellStyle name="40% - Accent1 2 3 2 2 3 2" xfId="2335" xr:uid="{00000000-0005-0000-0000-0000D3150000}"/>
    <cellStyle name="40% - Accent1 2 3 2 2 3 2 2" xfId="36305" xr:uid="{00000000-0005-0000-0000-0000D4150000}"/>
    <cellStyle name="40% - Accent1 2 3 2 2 3 3" xfId="2336" xr:uid="{00000000-0005-0000-0000-0000D5150000}"/>
    <cellStyle name="40% - Accent1 2 3 2 2 3 3 2" xfId="36306" xr:uid="{00000000-0005-0000-0000-0000D6150000}"/>
    <cellStyle name="40% - Accent1 2 3 2 2 3 4" xfId="36307" xr:uid="{00000000-0005-0000-0000-0000D7150000}"/>
    <cellStyle name="40% - Accent1 2 3 2 2 4" xfId="2337" xr:uid="{00000000-0005-0000-0000-0000D8150000}"/>
    <cellStyle name="40% - Accent1 2 3 2 2 4 2" xfId="36308" xr:uid="{00000000-0005-0000-0000-0000D9150000}"/>
    <cellStyle name="40% - Accent1 2 3 2 2 5" xfId="2338" xr:uid="{00000000-0005-0000-0000-0000DA150000}"/>
    <cellStyle name="40% - Accent1 2 3 2 2 5 2" xfId="36309" xr:uid="{00000000-0005-0000-0000-0000DB150000}"/>
    <cellStyle name="40% - Accent1 2 3 2 2 6" xfId="36310" xr:uid="{00000000-0005-0000-0000-0000DC150000}"/>
    <cellStyle name="40% - Accent1 2 3 2 3" xfId="2339" xr:uid="{00000000-0005-0000-0000-0000DD150000}"/>
    <cellStyle name="40% - Accent1 2 3 2 3 2" xfId="2340" xr:uid="{00000000-0005-0000-0000-0000DE150000}"/>
    <cellStyle name="40% - Accent1 2 3 2 3 2 2" xfId="2341" xr:uid="{00000000-0005-0000-0000-0000DF150000}"/>
    <cellStyle name="40% - Accent1 2 3 2 3 2 2 2" xfId="36311" xr:uid="{00000000-0005-0000-0000-0000E0150000}"/>
    <cellStyle name="40% - Accent1 2 3 2 3 2 3" xfId="2342" xr:uid="{00000000-0005-0000-0000-0000E1150000}"/>
    <cellStyle name="40% - Accent1 2 3 2 3 2 3 2" xfId="36312" xr:uid="{00000000-0005-0000-0000-0000E2150000}"/>
    <cellStyle name="40% - Accent1 2 3 2 3 2 4" xfId="36313" xr:uid="{00000000-0005-0000-0000-0000E3150000}"/>
    <cellStyle name="40% - Accent1 2 3 2 3 3" xfId="2343" xr:uid="{00000000-0005-0000-0000-0000E4150000}"/>
    <cellStyle name="40% - Accent1 2 3 2 3 3 2" xfId="36314" xr:uid="{00000000-0005-0000-0000-0000E5150000}"/>
    <cellStyle name="40% - Accent1 2 3 2 3 4" xfId="2344" xr:uid="{00000000-0005-0000-0000-0000E6150000}"/>
    <cellStyle name="40% - Accent1 2 3 2 3 4 2" xfId="36315" xr:uid="{00000000-0005-0000-0000-0000E7150000}"/>
    <cellStyle name="40% - Accent1 2 3 2 3 5" xfId="36316" xr:uid="{00000000-0005-0000-0000-0000E8150000}"/>
    <cellStyle name="40% - Accent1 2 3 2 4" xfId="2345" xr:uid="{00000000-0005-0000-0000-0000E9150000}"/>
    <cellStyle name="40% - Accent1 2 3 2 4 2" xfId="2346" xr:uid="{00000000-0005-0000-0000-0000EA150000}"/>
    <cellStyle name="40% - Accent1 2 3 2 4 2 2" xfId="36317" xr:uid="{00000000-0005-0000-0000-0000EB150000}"/>
    <cellStyle name="40% - Accent1 2 3 2 4 3" xfId="2347" xr:uid="{00000000-0005-0000-0000-0000EC150000}"/>
    <cellStyle name="40% - Accent1 2 3 2 4 3 2" xfId="36318" xr:uid="{00000000-0005-0000-0000-0000ED150000}"/>
    <cellStyle name="40% - Accent1 2 3 2 4 4" xfId="36319" xr:uid="{00000000-0005-0000-0000-0000EE150000}"/>
    <cellStyle name="40% - Accent1 2 3 2 5" xfId="2348" xr:uid="{00000000-0005-0000-0000-0000EF150000}"/>
    <cellStyle name="40% - Accent1 2 3 2 5 2" xfId="36320" xr:uid="{00000000-0005-0000-0000-0000F0150000}"/>
    <cellStyle name="40% - Accent1 2 3 2 5 2 2" xfId="36321" xr:uid="{00000000-0005-0000-0000-0000F1150000}"/>
    <cellStyle name="40% - Accent1 2 3 2 5 3" xfId="36322" xr:uid="{00000000-0005-0000-0000-0000F2150000}"/>
    <cellStyle name="40% - Accent1 2 3 2 5 3 2" xfId="36323" xr:uid="{00000000-0005-0000-0000-0000F3150000}"/>
    <cellStyle name="40% - Accent1 2 3 2 5 4" xfId="36324" xr:uid="{00000000-0005-0000-0000-0000F4150000}"/>
    <cellStyle name="40% - Accent1 2 3 2 6" xfId="2349" xr:uid="{00000000-0005-0000-0000-0000F5150000}"/>
    <cellStyle name="40% - Accent1 2 3 2 6 2" xfId="36325" xr:uid="{00000000-0005-0000-0000-0000F6150000}"/>
    <cellStyle name="40% - Accent1 2 3 2 6 2 2" xfId="36326" xr:uid="{00000000-0005-0000-0000-0000F7150000}"/>
    <cellStyle name="40% - Accent1 2 3 2 6 3" xfId="36327" xr:uid="{00000000-0005-0000-0000-0000F8150000}"/>
    <cellStyle name="40% - Accent1 2 3 2 6 3 2" xfId="36328" xr:uid="{00000000-0005-0000-0000-0000F9150000}"/>
    <cellStyle name="40% - Accent1 2 3 2 6 4" xfId="36329" xr:uid="{00000000-0005-0000-0000-0000FA150000}"/>
    <cellStyle name="40% - Accent1 2 3 2 7" xfId="2350" xr:uid="{00000000-0005-0000-0000-0000FB150000}"/>
    <cellStyle name="40% - Accent1 2 3 2 7 2" xfId="36330" xr:uid="{00000000-0005-0000-0000-0000FC150000}"/>
    <cellStyle name="40% - Accent1 2 3 2 7 2 2" xfId="36331" xr:uid="{00000000-0005-0000-0000-0000FD150000}"/>
    <cellStyle name="40% - Accent1 2 3 2 7 3" xfId="36332" xr:uid="{00000000-0005-0000-0000-0000FE150000}"/>
    <cellStyle name="40% - Accent1 2 3 2 7 3 2" xfId="36333" xr:uid="{00000000-0005-0000-0000-0000FF150000}"/>
    <cellStyle name="40% - Accent1 2 3 2 7 4" xfId="36334" xr:uid="{00000000-0005-0000-0000-000000160000}"/>
    <cellStyle name="40% - Accent1 2 3 2 8" xfId="36335" xr:uid="{00000000-0005-0000-0000-000001160000}"/>
    <cellStyle name="40% - Accent1 2 3 2 8 2" xfId="36336" xr:uid="{00000000-0005-0000-0000-000002160000}"/>
    <cellStyle name="40% - Accent1 2 3 2 9" xfId="36337" xr:uid="{00000000-0005-0000-0000-000003160000}"/>
    <cellStyle name="40% - Accent1 2 3 2 9 2" xfId="36338" xr:uid="{00000000-0005-0000-0000-000004160000}"/>
    <cellStyle name="40% - Accent1 2 3 3" xfId="2351" xr:uid="{00000000-0005-0000-0000-000005160000}"/>
    <cellStyle name="40% - Accent1 2 3 3 10" xfId="36339" xr:uid="{00000000-0005-0000-0000-000006160000}"/>
    <cellStyle name="40% - Accent1 2 3 3 2" xfId="2352" xr:uid="{00000000-0005-0000-0000-000007160000}"/>
    <cellStyle name="40% - Accent1 2 3 3 2 2" xfId="2353" xr:uid="{00000000-0005-0000-0000-000008160000}"/>
    <cellStyle name="40% - Accent1 2 3 3 2 2 2" xfId="2354" xr:uid="{00000000-0005-0000-0000-000009160000}"/>
    <cellStyle name="40% - Accent1 2 3 3 2 2 2 2" xfId="36340" xr:uid="{00000000-0005-0000-0000-00000A160000}"/>
    <cellStyle name="40% - Accent1 2 3 3 2 2 3" xfId="2355" xr:uid="{00000000-0005-0000-0000-00000B160000}"/>
    <cellStyle name="40% - Accent1 2 3 3 2 2 3 2" xfId="36341" xr:uid="{00000000-0005-0000-0000-00000C160000}"/>
    <cellStyle name="40% - Accent1 2 3 3 2 2 4" xfId="36342" xr:uid="{00000000-0005-0000-0000-00000D160000}"/>
    <cellStyle name="40% - Accent1 2 3 3 2 3" xfId="2356" xr:uid="{00000000-0005-0000-0000-00000E160000}"/>
    <cellStyle name="40% - Accent1 2 3 3 2 3 2" xfId="36343" xr:uid="{00000000-0005-0000-0000-00000F160000}"/>
    <cellStyle name="40% - Accent1 2 3 3 2 4" xfId="2357" xr:uid="{00000000-0005-0000-0000-000010160000}"/>
    <cellStyle name="40% - Accent1 2 3 3 2 4 2" xfId="36344" xr:uid="{00000000-0005-0000-0000-000011160000}"/>
    <cellStyle name="40% - Accent1 2 3 3 2 5" xfId="36345" xr:uid="{00000000-0005-0000-0000-000012160000}"/>
    <cellStyle name="40% - Accent1 2 3 3 3" xfId="2358" xr:uid="{00000000-0005-0000-0000-000013160000}"/>
    <cellStyle name="40% - Accent1 2 3 3 3 2" xfId="2359" xr:uid="{00000000-0005-0000-0000-000014160000}"/>
    <cellStyle name="40% - Accent1 2 3 3 3 2 2" xfId="36346" xr:uid="{00000000-0005-0000-0000-000015160000}"/>
    <cellStyle name="40% - Accent1 2 3 3 3 3" xfId="2360" xr:uid="{00000000-0005-0000-0000-000016160000}"/>
    <cellStyle name="40% - Accent1 2 3 3 3 3 2" xfId="36347" xr:uid="{00000000-0005-0000-0000-000017160000}"/>
    <cellStyle name="40% - Accent1 2 3 3 3 4" xfId="36348" xr:uid="{00000000-0005-0000-0000-000018160000}"/>
    <cellStyle name="40% - Accent1 2 3 3 4" xfId="2361" xr:uid="{00000000-0005-0000-0000-000019160000}"/>
    <cellStyle name="40% - Accent1 2 3 3 4 2" xfId="36349" xr:uid="{00000000-0005-0000-0000-00001A160000}"/>
    <cellStyle name="40% - Accent1 2 3 3 4 2 2" xfId="36350" xr:uid="{00000000-0005-0000-0000-00001B160000}"/>
    <cellStyle name="40% - Accent1 2 3 3 4 3" xfId="36351" xr:uid="{00000000-0005-0000-0000-00001C160000}"/>
    <cellStyle name="40% - Accent1 2 3 3 4 3 2" xfId="36352" xr:uid="{00000000-0005-0000-0000-00001D160000}"/>
    <cellStyle name="40% - Accent1 2 3 3 4 4" xfId="36353" xr:uid="{00000000-0005-0000-0000-00001E160000}"/>
    <cellStyle name="40% - Accent1 2 3 3 5" xfId="2362" xr:uid="{00000000-0005-0000-0000-00001F160000}"/>
    <cellStyle name="40% - Accent1 2 3 3 5 2" xfId="36354" xr:uid="{00000000-0005-0000-0000-000020160000}"/>
    <cellStyle name="40% - Accent1 2 3 3 5 2 2" xfId="36355" xr:uid="{00000000-0005-0000-0000-000021160000}"/>
    <cellStyle name="40% - Accent1 2 3 3 5 3" xfId="36356" xr:uid="{00000000-0005-0000-0000-000022160000}"/>
    <cellStyle name="40% - Accent1 2 3 3 5 3 2" xfId="36357" xr:uid="{00000000-0005-0000-0000-000023160000}"/>
    <cellStyle name="40% - Accent1 2 3 3 5 4" xfId="36358" xr:uid="{00000000-0005-0000-0000-000024160000}"/>
    <cellStyle name="40% - Accent1 2 3 3 6" xfId="2363" xr:uid="{00000000-0005-0000-0000-000025160000}"/>
    <cellStyle name="40% - Accent1 2 3 3 6 2" xfId="36359" xr:uid="{00000000-0005-0000-0000-000026160000}"/>
    <cellStyle name="40% - Accent1 2 3 3 6 2 2" xfId="36360" xr:uid="{00000000-0005-0000-0000-000027160000}"/>
    <cellStyle name="40% - Accent1 2 3 3 6 3" xfId="36361" xr:uid="{00000000-0005-0000-0000-000028160000}"/>
    <cellStyle name="40% - Accent1 2 3 3 6 3 2" xfId="36362" xr:uid="{00000000-0005-0000-0000-000029160000}"/>
    <cellStyle name="40% - Accent1 2 3 3 6 4" xfId="36363" xr:uid="{00000000-0005-0000-0000-00002A160000}"/>
    <cellStyle name="40% - Accent1 2 3 3 7" xfId="36364" xr:uid="{00000000-0005-0000-0000-00002B160000}"/>
    <cellStyle name="40% - Accent1 2 3 3 7 2" xfId="36365" xr:uid="{00000000-0005-0000-0000-00002C160000}"/>
    <cellStyle name="40% - Accent1 2 3 3 8" xfId="36366" xr:uid="{00000000-0005-0000-0000-00002D160000}"/>
    <cellStyle name="40% - Accent1 2 3 3 8 2" xfId="36367" xr:uid="{00000000-0005-0000-0000-00002E160000}"/>
    <cellStyle name="40% - Accent1 2 3 3 9" xfId="36368" xr:uid="{00000000-0005-0000-0000-00002F160000}"/>
    <cellStyle name="40% - Accent1 2 3 4" xfId="2364" xr:uid="{00000000-0005-0000-0000-000030160000}"/>
    <cellStyle name="40% - Accent1 2 3 4 2" xfId="2365" xr:uid="{00000000-0005-0000-0000-000031160000}"/>
    <cellStyle name="40% - Accent1 2 3 4 2 2" xfId="2366" xr:uid="{00000000-0005-0000-0000-000032160000}"/>
    <cellStyle name="40% - Accent1 2 3 4 2 2 2" xfId="36369" xr:uid="{00000000-0005-0000-0000-000033160000}"/>
    <cellStyle name="40% - Accent1 2 3 4 2 3" xfId="2367" xr:uid="{00000000-0005-0000-0000-000034160000}"/>
    <cellStyle name="40% - Accent1 2 3 4 2 3 2" xfId="36370" xr:uid="{00000000-0005-0000-0000-000035160000}"/>
    <cellStyle name="40% - Accent1 2 3 4 2 4" xfId="36371" xr:uid="{00000000-0005-0000-0000-000036160000}"/>
    <cellStyle name="40% - Accent1 2 3 4 3" xfId="2368" xr:uid="{00000000-0005-0000-0000-000037160000}"/>
    <cellStyle name="40% - Accent1 2 3 4 3 2" xfId="36372" xr:uid="{00000000-0005-0000-0000-000038160000}"/>
    <cellStyle name="40% - Accent1 2 3 4 3 2 2" xfId="36373" xr:uid="{00000000-0005-0000-0000-000039160000}"/>
    <cellStyle name="40% - Accent1 2 3 4 3 3" xfId="36374" xr:uid="{00000000-0005-0000-0000-00003A160000}"/>
    <cellStyle name="40% - Accent1 2 3 4 3 3 2" xfId="36375" xr:uid="{00000000-0005-0000-0000-00003B160000}"/>
    <cellStyle name="40% - Accent1 2 3 4 3 4" xfId="36376" xr:uid="{00000000-0005-0000-0000-00003C160000}"/>
    <cellStyle name="40% - Accent1 2 3 4 4" xfId="2369" xr:uid="{00000000-0005-0000-0000-00003D160000}"/>
    <cellStyle name="40% - Accent1 2 3 4 4 2" xfId="36377" xr:uid="{00000000-0005-0000-0000-00003E160000}"/>
    <cellStyle name="40% - Accent1 2 3 4 4 2 2" xfId="36378" xr:uid="{00000000-0005-0000-0000-00003F160000}"/>
    <cellStyle name="40% - Accent1 2 3 4 4 3" xfId="36379" xr:uid="{00000000-0005-0000-0000-000040160000}"/>
    <cellStyle name="40% - Accent1 2 3 4 4 3 2" xfId="36380" xr:uid="{00000000-0005-0000-0000-000041160000}"/>
    <cellStyle name="40% - Accent1 2 3 4 4 4" xfId="36381" xr:uid="{00000000-0005-0000-0000-000042160000}"/>
    <cellStyle name="40% - Accent1 2 3 4 5" xfId="36382" xr:uid="{00000000-0005-0000-0000-000043160000}"/>
    <cellStyle name="40% - Accent1 2 3 4 5 2" xfId="36383" xr:uid="{00000000-0005-0000-0000-000044160000}"/>
    <cellStyle name="40% - Accent1 2 3 4 5 2 2" xfId="36384" xr:uid="{00000000-0005-0000-0000-000045160000}"/>
    <cellStyle name="40% - Accent1 2 3 4 5 3" xfId="36385" xr:uid="{00000000-0005-0000-0000-000046160000}"/>
    <cellStyle name="40% - Accent1 2 3 4 5 3 2" xfId="36386" xr:uid="{00000000-0005-0000-0000-000047160000}"/>
    <cellStyle name="40% - Accent1 2 3 4 5 4" xfId="36387" xr:uid="{00000000-0005-0000-0000-000048160000}"/>
    <cellStyle name="40% - Accent1 2 3 4 6" xfId="36388" xr:uid="{00000000-0005-0000-0000-000049160000}"/>
    <cellStyle name="40% - Accent1 2 3 4 6 2" xfId="36389" xr:uid="{00000000-0005-0000-0000-00004A160000}"/>
    <cellStyle name="40% - Accent1 2 3 4 7" xfId="36390" xr:uid="{00000000-0005-0000-0000-00004B160000}"/>
    <cellStyle name="40% - Accent1 2 3 4 7 2" xfId="36391" xr:uid="{00000000-0005-0000-0000-00004C160000}"/>
    <cellStyle name="40% - Accent1 2 3 4 8" xfId="36392" xr:uid="{00000000-0005-0000-0000-00004D160000}"/>
    <cellStyle name="40% - Accent1 2 3 5" xfId="2370" xr:uid="{00000000-0005-0000-0000-00004E160000}"/>
    <cellStyle name="40% - Accent1 2 3 5 2" xfId="2371" xr:uid="{00000000-0005-0000-0000-00004F160000}"/>
    <cellStyle name="40% - Accent1 2 3 5 2 2" xfId="2372" xr:uid="{00000000-0005-0000-0000-000050160000}"/>
    <cellStyle name="40% - Accent1 2 3 5 2 2 2" xfId="36393" xr:uid="{00000000-0005-0000-0000-000051160000}"/>
    <cellStyle name="40% - Accent1 2 3 5 2 3" xfId="2373" xr:uid="{00000000-0005-0000-0000-000052160000}"/>
    <cellStyle name="40% - Accent1 2 3 5 2 3 2" xfId="36394" xr:uid="{00000000-0005-0000-0000-000053160000}"/>
    <cellStyle name="40% - Accent1 2 3 5 2 4" xfId="36395" xr:uid="{00000000-0005-0000-0000-000054160000}"/>
    <cellStyle name="40% - Accent1 2 3 5 3" xfId="2374" xr:uid="{00000000-0005-0000-0000-000055160000}"/>
    <cellStyle name="40% - Accent1 2 3 5 3 2" xfId="36396" xr:uid="{00000000-0005-0000-0000-000056160000}"/>
    <cellStyle name="40% - Accent1 2 3 5 3 2 2" xfId="36397" xr:uid="{00000000-0005-0000-0000-000057160000}"/>
    <cellStyle name="40% - Accent1 2 3 5 3 3" xfId="36398" xr:uid="{00000000-0005-0000-0000-000058160000}"/>
    <cellStyle name="40% - Accent1 2 3 5 3 3 2" xfId="36399" xr:uid="{00000000-0005-0000-0000-000059160000}"/>
    <cellStyle name="40% - Accent1 2 3 5 3 4" xfId="36400" xr:uid="{00000000-0005-0000-0000-00005A160000}"/>
    <cellStyle name="40% - Accent1 2 3 5 4" xfId="2375" xr:uid="{00000000-0005-0000-0000-00005B160000}"/>
    <cellStyle name="40% - Accent1 2 3 5 4 2" xfId="36401" xr:uid="{00000000-0005-0000-0000-00005C160000}"/>
    <cellStyle name="40% - Accent1 2 3 5 4 2 2" xfId="36402" xr:uid="{00000000-0005-0000-0000-00005D160000}"/>
    <cellStyle name="40% - Accent1 2 3 5 4 3" xfId="36403" xr:uid="{00000000-0005-0000-0000-00005E160000}"/>
    <cellStyle name="40% - Accent1 2 3 5 4 3 2" xfId="36404" xr:uid="{00000000-0005-0000-0000-00005F160000}"/>
    <cellStyle name="40% - Accent1 2 3 5 4 4" xfId="36405" xr:uid="{00000000-0005-0000-0000-000060160000}"/>
    <cellStyle name="40% - Accent1 2 3 5 5" xfId="36406" xr:uid="{00000000-0005-0000-0000-000061160000}"/>
    <cellStyle name="40% - Accent1 2 3 5 5 2" xfId="36407" xr:uid="{00000000-0005-0000-0000-000062160000}"/>
    <cellStyle name="40% - Accent1 2 3 5 6" xfId="36408" xr:uid="{00000000-0005-0000-0000-000063160000}"/>
    <cellStyle name="40% - Accent1 2 3 5 6 2" xfId="36409" xr:uid="{00000000-0005-0000-0000-000064160000}"/>
    <cellStyle name="40% - Accent1 2 3 5 7" xfId="36410" xr:uid="{00000000-0005-0000-0000-000065160000}"/>
    <cellStyle name="40% - Accent1 2 3 6" xfId="2376" xr:uid="{00000000-0005-0000-0000-000066160000}"/>
    <cellStyle name="40% - Accent1 2 3 6 2" xfId="2377" xr:uid="{00000000-0005-0000-0000-000067160000}"/>
    <cellStyle name="40% - Accent1 2 3 6 2 2" xfId="36411" xr:uid="{00000000-0005-0000-0000-000068160000}"/>
    <cellStyle name="40% - Accent1 2 3 6 3" xfId="2378" xr:uid="{00000000-0005-0000-0000-000069160000}"/>
    <cellStyle name="40% - Accent1 2 3 6 3 2" xfId="36412" xr:uid="{00000000-0005-0000-0000-00006A160000}"/>
    <cellStyle name="40% - Accent1 2 3 6 4" xfId="36413" xr:uid="{00000000-0005-0000-0000-00006B160000}"/>
    <cellStyle name="40% - Accent1 2 3 7" xfId="2379" xr:uid="{00000000-0005-0000-0000-00006C160000}"/>
    <cellStyle name="40% - Accent1 2 3 7 2" xfId="36414" xr:uid="{00000000-0005-0000-0000-00006D160000}"/>
    <cellStyle name="40% - Accent1 2 3 7 2 2" xfId="36415" xr:uid="{00000000-0005-0000-0000-00006E160000}"/>
    <cellStyle name="40% - Accent1 2 3 7 3" xfId="36416" xr:uid="{00000000-0005-0000-0000-00006F160000}"/>
    <cellStyle name="40% - Accent1 2 3 7 3 2" xfId="36417" xr:uid="{00000000-0005-0000-0000-000070160000}"/>
    <cellStyle name="40% - Accent1 2 3 7 4" xfId="36418" xr:uid="{00000000-0005-0000-0000-000071160000}"/>
    <cellStyle name="40% - Accent1 2 3 8" xfId="2380" xr:uid="{00000000-0005-0000-0000-000072160000}"/>
    <cellStyle name="40% - Accent1 2 3 8 2" xfId="36419" xr:uid="{00000000-0005-0000-0000-000073160000}"/>
    <cellStyle name="40% - Accent1 2 3 8 2 2" xfId="36420" xr:uid="{00000000-0005-0000-0000-000074160000}"/>
    <cellStyle name="40% - Accent1 2 3 8 3" xfId="36421" xr:uid="{00000000-0005-0000-0000-000075160000}"/>
    <cellStyle name="40% - Accent1 2 3 8 3 2" xfId="36422" xr:uid="{00000000-0005-0000-0000-000076160000}"/>
    <cellStyle name="40% - Accent1 2 3 8 4" xfId="36423" xr:uid="{00000000-0005-0000-0000-000077160000}"/>
    <cellStyle name="40% - Accent1 2 3 9" xfId="2381" xr:uid="{00000000-0005-0000-0000-000078160000}"/>
    <cellStyle name="40% - Accent1 2 3 9 2" xfId="36424" xr:uid="{00000000-0005-0000-0000-000079160000}"/>
    <cellStyle name="40% - Accent1 2 4" xfId="2382" xr:uid="{00000000-0005-0000-0000-00007A160000}"/>
    <cellStyle name="40% - Accent1 2 4 2" xfId="2383" xr:uid="{00000000-0005-0000-0000-00007B160000}"/>
    <cellStyle name="40% - Accent1 2 4 2 2" xfId="2384" xr:uid="{00000000-0005-0000-0000-00007C160000}"/>
    <cellStyle name="40% - Accent1 2 4 2 2 2" xfId="36425" xr:uid="{00000000-0005-0000-0000-00007D160000}"/>
    <cellStyle name="40% - Accent1 2 4 2 2 2 2" xfId="36426" xr:uid="{00000000-0005-0000-0000-00007E160000}"/>
    <cellStyle name="40% - Accent1 2 4 2 2 3" xfId="36427" xr:uid="{00000000-0005-0000-0000-00007F160000}"/>
    <cellStyle name="40% - Accent1 2 4 2 2 3 2" xfId="36428" xr:uid="{00000000-0005-0000-0000-000080160000}"/>
    <cellStyle name="40% - Accent1 2 4 2 2 4" xfId="36429" xr:uid="{00000000-0005-0000-0000-000081160000}"/>
    <cellStyle name="40% - Accent1 2 4 2 3" xfId="2385" xr:uid="{00000000-0005-0000-0000-000082160000}"/>
    <cellStyle name="40% - Accent1 2 4 2 3 2" xfId="36430" xr:uid="{00000000-0005-0000-0000-000083160000}"/>
    <cellStyle name="40% - Accent1 2 4 2 3 2 2" xfId="36431" xr:uid="{00000000-0005-0000-0000-000084160000}"/>
    <cellStyle name="40% - Accent1 2 4 2 3 3" xfId="36432" xr:uid="{00000000-0005-0000-0000-000085160000}"/>
    <cellStyle name="40% - Accent1 2 4 2 3 3 2" xfId="36433" xr:uid="{00000000-0005-0000-0000-000086160000}"/>
    <cellStyle name="40% - Accent1 2 4 2 3 4" xfId="36434" xr:uid="{00000000-0005-0000-0000-000087160000}"/>
    <cellStyle name="40% - Accent1 2 4 2 4" xfId="36435" xr:uid="{00000000-0005-0000-0000-000088160000}"/>
    <cellStyle name="40% - Accent1 2 4 2 4 2" xfId="36436" xr:uid="{00000000-0005-0000-0000-000089160000}"/>
    <cellStyle name="40% - Accent1 2 4 2 4 2 2" xfId="36437" xr:uid="{00000000-0005-0000-0000-00008A160000}"/>
    <cellStyle name="40% - Accent1 2 4 2 4 3" xfId="36438" xr:uid="{00000000-0005-0000-0000-00008B160000}"/>
    <cellStyle name="40% - Accent1 2 4 2 4 3 2" xfId="36439" xr:uid="{00000000-0005-0000-0000-00008C160000}"/>
    <cellStyle name="40% - Accent1 2 4 2 4 4" xfId="36440" xr:uid="{00000000-0005-0000-0000-00008D160000}"/>
    <cellStyle name="40% - Accent1 2 4 2 5" xfId="36441" xr:uid="{00000000-0005-0000-0000-00008E160000}"/>
    <cellStyle name="40% - Accent1 2 4 2 5 2" xfId="36442" xr:uid="{00000000-0005-0000-0000-00008F160000}"/>
    <cellStyle name="40% - Accent1 2 4 2 6" xfId="36443" xr:uid="{00000000-0005-0000-0000-000090160000}"/>
    <cellStyle name="40% - Accent1 2 4 2 6 2" xfId="36444" xr:uid="{00000000-0005-0000-0000-000091160000}"/>
    <cellStyle name="40% - Accent1 2 4 2 7" xfId="36445" xr:uid="{00000000-0005-0000-0000-000092160000}"/>
    <cellStyle name="40% - Accent1 2 4 3" xfId="2386" xr:uid="{00000000-0005-0000-0000-000093160000}"/>
    <cellStyle name="40% - Accent1 2 4 3 2" xfId="36446" xr:uid="{00000000-0005-0000-0000-000094160000}"/>
    <cellStyle name="40% - Accent1 2 4 3 2 2" xfId="36447" xr:uid="{00000000-0005-0000-0000-000095160000}"/>
    <cellStyle name="40% - Accent1 2 4 3 2 2 2" xfId="36448" xr:uid="{00000000-0005-0000-0000-000096160000}"/>
    <cellStyle name="40% - Accent1 2 4 3 2 3" xfId="36449" xr:uid="{00000000-0005-0000-0000-000097160000}"/>
    <cellStyle name="40% - Accent1 2 4 3 2 3 2" xfId="36450" xr:uid="{00000000-0005-0000-0000-000098160000}"/>
    <cellStyle name="40% - Accent1 2 4 3 2 4" xfId="36451" xr:uid="{00000000-0005-0000-0000-000099160000}"/>
    <cellStyle name="40% - Accent1 2 4 3 3" xfId="36452" xr:uid="{00000000-0005-0000-0000-00009A160000}"/>
    <cellStyle name="40% - Accent1 2 4 3 3 2" xfId="36453" xr:uid="{00000000-0005-0000-0000-00009B160000}"/>
    <cellStyle name="40% - Accent1 2 4 3 3 2 2" xfId="36454" xr:uid="{00000000-0005-0000-0000-00009C160000}"/>
    <cellStyle name="40% - Accent1 2 4 3 3 3" xfId="36455" xr:uid="{00000000-0005-0000-0000-00009D160000}"/>
    <cellStyle name="40% - Accent1 2 4 3 3 3 2" xfId="36456" xr:uid="{00000000-0005-0000-0000-00009E160000}"/>
    <cellStyle name="40% - Accent1 2 4 3 3 4" xfId="36457" xr:uid="{00000000-0005-0000-0000-00009F160000}"/>
    <cellStyle name="40% - Accent1 2 4 3 4" xfId="36458" xr:uid="{00000000-0005-0000-0000-0000A0160000}"/>
    <cellStyle name="40% - Accent1 2 4 3 4 2" xfId="36459" xr:uid="{00000000-0005-0000-0000-0000A1160000}"/>
    <cellStyle name="40% - Accent1 2 4 3 4 2 2" xfId="36460" xr:uid="{00000000-0005-0000-0000-0000A2160000}"/>
    <cellStyle name="40% - Accent1 2 4 3 4 3" xfId="36461" xr:uid="{00000000-0005-0000-0000-0000A3160000}"/>
    <cellStyle name="40% - Accent1 2 4 3 4 3 2" xfId="36462" xr:uid="{00000000-0005-0000-0000-0000A4160000}"/>
    <cellStyle name="40% - Accent1 2 4 3 4 4" xfId="36463" xr:uid="{00000000-0005-0000-0000-0000A5160000}"/>
    <cellStyle name="40% - Accent1 2 4 3 5" xfId="36464" xr:uid="{00000000-0005-0000-0000-0000A6160000}"/>
    <cellStyle name="40% - Accent1 2 4 3 5 2" xfId="36465" xr:uid="{00000000-0005-0000-0000-0000A7160000}"/>
    <cellStyle name="40% - Accent1 2 4 3 6" xfId="36466" xr:uid="{00000000-0005-0000-0000-0000A8160000}"/>
    <cellStyle name="40% - Accent1 2 4 3 6 2" xfId="36467" xr:uid="{00000000-0005-0000-0000-0000A9160000}"/>
    <cellStyle name="40% - Accent1 2 4 3 7" xfId="36468" xr:uid="{00000000-0005-0000-0000-0000AA160000}"/>
    <cellStyle name="40% - Accent1 2 4 4" xfId="2387" xr:uid="{00000000-0005-0000-0000-0000AB160000}"/>
    <cellStyle name="40% - Accent1 2 4 4 2" xfId="36469" xr:uid="{00000000-0005-0000-0000-0000AC160000}"/>
    <cellStyle name="40% - Accent1 2 4 4 2 2" xfId="36470" xr:uid="{00000000-0005-0000-0000-0000AD160000}"/>
    <cellStyle name="40% - Accent1 2 4 4 3" xfId="36471" xr:uid="{00000000-0005-0000-0000-0000AE160000}"/>
    <cellStyle name="40% - Accent1 2 4 4 3 2" xfId="36472" xr:uid="{00000000-0005-0000-0000-0000AF160000}"/>
    <cellStyle name="40% - Accent1 2 4 4 4" xfId="36473" xr:uid="{00000000-0005-0000-0000-0000B0160000}"/>
    <cellStyle name="40% - Accent1 2 4 5" xfId="2388" xr:uid="{00000000-0005-0000-0000-0000B1160000}"/>
    <cellStyle name="40% - Accent1 2 4 5 2" xfId="36474" xr:uid="{00000000-0005-0000-0000-0000B2160000}"/>
    <cellStyle name="40% - Accent1 2 4 5 2 2" xfId="36475" xr:uid="{00000000-0005-0000-0000-0000B3160000}"/>
    <cellStyle name="40% - Accent1 2 4 5 3" xfId="36476" xr:uid="{00000000-0005-0000-0000-0000B4160000}"/>
    <cellStyle name="40% - Accent1 2 4 5 3 2" xfId="36477" xr:uid="{00000000-0005-0000-0000-0000B5160000}"/>
    <cellStyle name="40% - Accent1 2 4 5 4" xfId="36478" xr:uid="{00000000-0005-0000-0000-0000B6160000}"/>
    <cellStyle name="40% - Accent1 2 4 6" xfId="36479" xr:uid="{00000000-0005-0000-0000-0000B7160000}"/>
    <cellStyle name="40% - Accent1 2 4 6 2" xfId="36480" xr:uid="{00000000-0005-0000-0000-0000B8160000}"/>
    <cellStyle name="40% - Accent1 2 4 6 2 2" xfId="36481" xr:uid="{00000000-0005-0000-0000-0000B9160000}"/>
    <cellStyle name="40% - Accent1 2 4 6 3" xfId="36482" xr:uid="{00000000-0005-0000-0000-0000BA160000}"/>
    <cellStyle name="40% - Accent1 2 4 6 3 2" xfId="36483" xr:uid="{00000000-0005-0000-0000-0000BB160000}"/>
    <cellStyle name="40% - Accent1 2 4 6 4" xfId="36484" xr:uid="{00000000-0005-0000-0000-0000BC160000}"/>
    <cellStyle name="40% - Accent1 2 4 7" xfId="36485" xr:uid="{00000000-0005-0000-0000-0000BD160000}"/>
    <cellStyle name="40% - Accent1 2 4 7 2" xfId="36486" xr:uid="{00000000-0005-0000-0000-0000BE160000}"/>
    <cellStyle name="40% - Accent1 2 4 8" xfId="36487" xr:uid="{00000000-0005-0000-0000-0000BF160000}"/>
    <cellStyle name="40% - Accent1 2 4 8 2" xfId="36488" xr:uid="{00000000-0005-0000-0000-0000C0160000}"/>
    <cellStyle name="40% - Accent1 2 4 9" xfId="36489" xr:uid="{00000000-0005-0000-0000-0000C1160000}"/>
    <cellStyle name="40% - Accent1 2 5" xfId="36490" xr:uid="{00000000-0005-0000-0000-0000C2160000}"/>
    <cellStyle name="40% - Accent1 2 5 2" xfId="36491" xr:uid="{00000000-0005-0000-0000-0000C3160000}"/>
    <cellStyle name="40% - Accent1 2 5 2 2" xfId="36492" xr:uid="{00000000-0005-0000-0000-0000C4160000}"/>
    <cellStyle name="40% - Accent1 2 5 2 2 2" xfId="36493" xr:uid="{00000000-0005-0000-0000-0000C5160000}"/>
    <cellStyle name="40% - Accent1 2 5 2 3" xfId="36494" xr:uid="{00000000-0005-0000-0000-0000C6160000}"/>
    <cellStyle name="40% - Accent1 2 5 2 3 2" xfId="36495" xr:uid="{00000000-0005-0000-0000-0000C7160000}"/>
    <cellStyle name="40% - Accent1 2 5 2 4" xfId="36496" xr:uid="{00000000-0005-0000-0000-0000C8160000}"/>
    <cellStyle name="40% - Accent1 2 5 3" xfId="36497" xr:uid="{00000000-0005-0000-0000-0000C9160000}"/>
    <cellStyle name="40% - Accent1 2 5 3 2" xfId="36498" xr:uid="{00000000-0005-0000-0000-0000CA160000}"/>
    <cellStyle name="40% - Accent1 2 5 3 2 2" xfId="36499" xr:uid="{00000000-0005-0000-0000-0000CB160000}"/>
    <cellStyle name="40% - Accent1 2 5 3 3" xfId="36500" xr:uid="{00000000-0005-0000-0000-0000CC160000}"/>
    <cellStyle name="40% - Accent1 2 5 3 3 2" xfId="36501" xr:uid="{00000000-0005-0000-0000-0000CD160000}"/>
    <cellStyle name="40% - Accent1 2 5 3 4" xfId="36502" xr:uid="{00000000-0005-0000-0000-0000CE160000}"/>
    <cellStyle name="40% - Accent1 2 5 4" xfId="36503" xr:uid="{00000000-0005-0000-0000-0000CF160000}"/>
    <cellStyle name="40% - Accent1 2 5 4 2" xfId="36504" xr:uid="{00000000-0005-0000-0000-0000D0160000}"/>
    <cellStyle name="40% - Accent1 2 5 4 2 2" xfId="36505" xr:uid="{00000000-0005-0000-0000-0000D1160000}"/>
    <cellStyle name="40% - Accent1 2 5 4 3" xfId="36506" xr:uid="{00000000-0005-0000-0000-0000D2160000}"/>
    <cellStyle name="40% - Accent1 2 5 4 3 2" xfId="36507" xr:uid="{00000000-0005-0000-0000-0000D3160000}"/>
    <cellStyle name="40% - Accent1 2 5 4 4" xfId="36508" xr:uid="{00000000-0005-0000-0000-0000D4160000}"/>
    <cellStyle name="40% - Accent1 2 5 5" xfId="36509" xr:uid="{00000000-0005-0000-0000-0000D5160000}"/>
    <cellStyle name="40% - Accent1 2 5 5 2" xfId="36510" xr:uid="{00000000-0005-0000-0000-0000D6160000}"/>
    <cellStyle name="40% - Accent1 2 5 6" xfId="36511" xr:uid="{00000000-0005-0000-0000-0000D7160000}"/>
    <cellStyle name="40% - Accent1 2 5 6 2" xfId="36512" xr:uid="{00000000-0005-0000-0000-0000D8160000}"/>
    <cellStyle name="40% - Accent1 2 5 7" xfId="36513" xr:uid="{00000000-0005-0000-0000-0000D9160000}"/>
    <cellStyle name="40% - Accent1 2 6" xfId="36514" xr:uid="{00000000-0005-0000-0000-0000DA160000}"/>
    <cellStyle name="40% - Accent1 2 6 2" xfId="36515" xr:uid="{00000000-0005-0000-0000-0000DB160000}"/>
    <cellStyle name="40% - Accent1 2 6 2 2" xfId="36516" xr:uid="{00000000-0005-0000-0000-0000DC160000}"/>
    <cellStyle name="40% - Accent1 2 6 3" xfId="36517" xr:uid="{00000000-0005-0000-0000-0000DD160000}"/>
    <cellStyle name="40% - Accent1 2 6 3 2" xfId="36518" xr:uid="{00000000-0005-0000-0000-0000DE160000}"/>
    <cellStyle name="40% - Accent1 2 6 4" xfId="36519" xr:uid="{00000000-0005-0000-0000-0000DF160000}"/>
    <cellStyle name="40% - Accent1 2 7" xfId="36520" xr:uid="{00000000-0005-0000-0000-0000E0160000}"/>
    <cellStyle name="40% - Accent1 2 7 2" xfId="36521" xr:uid="{00000000-0005-0000-0000-0000E1160000}"/>
    <cellStyle name="40% - Accent1 2 7 2 2" xfId="36522" xr:uid="{00000000-0005-0000-0000-0000E2160000}"/>
    <cellStyle name="40% - Accent1 2 7 3" xfId="36523" xr:uid="{00000000-0005-0000-0000-0000E3160000}"/>
    <cellStyle name="40% - Accent1 2 7 3 2" xfId="36524" xr:uid="{00000000-0005-0000-0000-0000E4160000}"/>
    <cellStyle name="40% - Accent1 2 7 4" xfId="36525" xr:uid="{00000000-0005-0000-0000-0000E5160000}"/>
    <cellStyle name="40% - Accent1 2 8" xfId="36526" xr:uid="{00000000-0005-0000-0000-0000E6160000}"/>
    <cellStyle name="40% - Accent1 2 9" xfId="36527" xr:uid="{00000000-0005-0000-0000-0000E7160000}"/>
    <cellStyle name="40% - Accent1 2_PwrTax 51040" xfId="2389" xr:uid="{00000000-0005-0000-0000-0000E8160000}"/>
    <cellStyle name="40% - Accent1 20" xfId="2390" xr:uid="{00000000-0005-0000-0000-0000E9160000}"/>
    <cellStyle name="40% - Accent1 21" xfId="2391" xr:uid="{00000000-0005-0000-0000-0000EA160000}"/>
    <cellStyle name="40% - Accent1 22" xfId="2392" xr:uid="{00000000-0005-0000-0000-0000EB160000}"/>
    <cellStyle name="40% - Accent1 23" xfId="2393" xr:uid="{00000000-0005-0000-0000-0000EC160000}"/>
    <cellStyle name="40% - Accent1 24" xfId="2394" xr:uid="{00000000-0005-0000-0000-0000ED160000}"/>
    <cellStyle name="40% - Accent1 25" xfId="2395" xr:uid="{00000000-0005-0000-0000-0000EE160000}"/>
    <cellStyle name="40% - Accent1 26" xfId="2396" xr:uid="{00000000-0005-0000-0000-0000EF160000}"/>
    <cellStyle name="40% - Accent1 27" xfId="2397" xr:uid="{00000000-0005-0000-0000-0000F0160000}"/>
    <cellStyle name="40% - Accent1 28" xfId="2398" xr:uid="{00000000-0005-0000-0000-0000F1160000}"/>
    <cellStyle name="40% - Accent1 29" xfId="2399" xr:uid="{00000000-0005-0000-0000-0000F2160000}"/>
    <cellStyle name="40% - Accent1 3" xfId="2400" xr:uid="{00000000-0005-0000-0000-0000F3160000}"/>
    <cellStyle name="40% - Accent1 3 10" xfId="36528" xr:uid="{00000000-0005-0000-0000-0000F4160000}"/>
    <cellStyle name="40% - Accent1 3 11" xfId="43426" xr:uid="{00000000-0005-0000-0000-0000F5160000}"/>
    <cellStyle name="40% - Accent1 3 2" xfId="2401" xr:uid="{00000000-0005-0000-0000-0000F6160000}"/>
    <cellStyle name="40% - Accent1 3 2 2" xfId="36529" xr:uid="{00000000-0005-0000-0000-0000F7160000}"/>
    <cellStyle name="40% - Accent1 3 2 2 2" xfId="36530" xr:uid="{00000000-0005-0000-0000-0000F8160000}"/>
    <cellStyle name="40% - Accent1 3 2 3" xfId="36531" xr:uid="{00000000-0005-0000-0000-0000F9160000}"/>
    <cellStyle name="40% - Accent1 3 3" xfId="2402" xr:uid="{00000000-0005-0000-0000-0000FA160000}"/>
    <cellStyle name="40% - Accent1 3 3 10" xfId="36532" xr:uid="{00000000-0005-0000-0000-0000FB160000}"/>
    <cellStyle name="40% - Accent1 3 3 10 2" xfId="36533" xr:uid="{00000000-0005-0000-0000-0000FC160000}"/>
    <cellStyle name="40% - Accent1 3 3 11" xfId="36534" xr:uid="{00000000-0005-0000-0000-0000FD160000}"/>
    <cellStyle name="40% - Accent1 3 3 12" xfId="36535" xr:uid="{00000000-0005-0000-0000-0000FE160000}"/>
    <cellStyle name="40% - Accent1 3 3 2" xfId="2403" xr:uid="{00000000-0005-0000-0000-0000FF160000}"/>
    <cellStyle name="40% - Accent1 3 3 2 2" xfId="2404" xr:uid="{00000000-0005-0000-0000-000000170000}"/>
    <cellStyle name="40% - Accent1 3 3 2 2 2" xfId="2405" xr:uid="{00000000-0005-0000-0000-000001170000}"/>
    <cellStyle name="40% - Accent1 3 3 2 2 2 2" xfId="2406" xr:uid="{00000000-0005-0000-0000-000002170000}"/>
    <cellStyle name="40% - Accent1 3 3 2 2 2 2 2" xfId="36536" xr:uid="{00000000-0005-0000-0000-000003170000}"/>
    <cellStyle name="40% - Accent1 3 3 2 2 2 3" xfId="2407" xr:uid="{00000000-0005-0000-0000-000004170000}"/>
    <cellStyle name="40% - Accent1 3 3 2 2 2 3 2" xfId="36537" xr:uid="{00000000-0005-0000-0000-000005170000}"/>
    <cellStyle name="40% - Accent1 3 3 2 2 2 4" xfId="36538" xr:uid="{00000000-0005-0000-0000-000006170000}"/>
    <cellStyle name="40% - Accent1 3 3 2 2 3" xfId="2408" xr:uid="{00000000-0005-0000-0000-000007170000}"/>
    <cellStyle name="40% - Accent1 3 3 2 2 3 2" xfId="36539" xr:uid="{00000000-0005-0000-0000-000008170000}"/>
    <cellStyle name="40% - Accent1 3 3 2 2 4" xfId="2409" xr:uid="{00000000-0005-0000-0000-000009170000}"/>
    <cellStyle name="40% - Accent1 3 3 2 2 4 2" xfId="36540" xr:uid="{00000000-0005-0000-0000-00000A170000}"/>
    <cellStyle name="40% - Accent1 3 3 2 2 5" xfId="36541" xr:uid="{00000000-0005-0000-0000-00000B170000}"/>
    <cellStyle name="40% - Accent1 3 3 2 3" xfId="2410" xr:uid="{00000000-0005-0000-0000-00000C170000}"/>
    <cellStyle name="40% - Accent1 3 3 2 3 2" xfId="2411" xr:uid="{00000000-0005-0000-0000-00000D170000}"/>
    <cellStyle name="40% - Accent1 3 3 2 3 2 2" xfId="36542" xr:uid="{00000000-0005-0000-0000-00000E170000}"/>
    <cellStyle name="40% - Accent1 3 3 2 3 3" xfId="2412" xr:uid="{00000000-0005-0000-0000-00000F170000}"/>
    <cellStyle name="40% - Accent1 3 3 2 3 3 2" xfId="36543" xr:uid="{00000000-0005-0000-0000-000010170000}"/>
    <cellStyle name="40% - Accent1 3 3 2 3 4" xfId="36544" xr:uid="{00000000-0005-0000-0000-000011170000}"/>
    <cellStyle name="40% - Accent1 3 3 2 4" xfId="2413" xr:uid="{00000000-0005-0000-0000-000012170000}"/>
    <cellStyle name="40% - Accent1 3 3 2 4 2" xfId="36545" xr:uid="{00000000-0005-0000-0000-000013170000}"/>
    <cellStyle name="40% - Accent1 3 3 2 4 2 2" xfId="36546" xr:uid="{00000000-0005-0000-0000-000014170000}"/>
    <cellStyle name="40% - Accent1 3 3 2 4 3" xfId="36547" xr:uid="{00000000-0005-0000-0000-000015170000}"/>
    <cellStyle name="40% - Accent1 3 3 2 4 3 2" xfId="36548" xr:uid="{00000000-0005-0000-0000-000016170000}"/>
    <cellStyle name="40% - Accent1 3 3 2 4 4" xfId="36549" xr:uid="{00000000-0005-0000-0000-000017170000}"/>
    <cellStyle name="40% - Accent1 3 3 2 5" xfId="2414" xr:uid="{00000000-0005-0000-0000-000018170000}"/>
    <cellStyle name="40% - Accent1 3 3 2 5 2" xfId="36550" xr:uid="{00000000-0005-0000-0000-000019170000}"/>
    <cellStyle name="40% - Accent1 3 3 2 5 2 2" xfId="36551" xr:uid="{00000000-0005-0000-0000-00001A170000}"/>
    <cellStyle name="40% - Accent1 3 3 2 5 3" xfId="36552" xr:uid="{00000000-0005-0000-0000-00001B170000}"/>
    <cellStyle name="40% - Accent1 3 3 2 5 3 2" xfId="36553" xr:uid="{00000000-0005-0000-0000-00001C170000}"/>
    <cellStyle name="40% - Accent1 3 3 2 5 4" xfId="36554" xr:uid="{00000000-0005-0000-0000-00001D170000}"/>
    <cellStyle name="40% - Accent1 3 3 2 6" xfId="36555" xr:uid="{00000000-0005-0000-0000-00001E170000}"/>
    <cellStyle name="40% - Accent1 3 3 2 6 2" xfId="36556" xr:uid="{00000000-0005-0000-0000-00001F170000}"/>
    <cellStyle name="40% - Accent1 3 3 2 6 2 2" xfId="36557" xr:uid="{00000000-0005-0000-0000-000020170000}"/>
    <cellStyle name="40% - Accent1 3 3 2 6 3" xfId="36558" xr:uid="{00000000-0005-0000-0000-000021170000}"/>
    <cellStyle name="40% - Accent1 3 3 2 6 3 2" xfId="36559" xr:uid="{00000000-0005-0000-0000-000022170000}"/>
    <cellStyle name="40% - Accent1 3 3 2 6 4" xfId="36560" xr:uid="{00000000-0005-0000-0000-000023170000}"/>
    <cellStyle name="40% - Accent1 3 3 2 7" xfId="36561" xr:uid="{00000000-0005-0000-0000-000024170000}"/>
    <cellStyle name="40% - Accent1 3 3 2 7 2" xfId="36562" xr:uid="{00000000-0005-0000-0000-000025170000}"/>
    <cellStyle name="40% - Accent1 3 3 2 8" xfId="36563" xr:uid="{00000000-0005-0000-0000-000026170000}"/>
    <cellStyle name="40% - Accent1 3 3 2 8 2" xfId="36564" xr:uid="{00000000-0005-0000-0000-000027170000}"/>
    <cellStyle name="40% - Accent1 3 3 2 9" xfId="36565" xr:uid="{00000000-0005-0000-0000-000028170000}"/>
    <cellStyle name="40% - Accent1 3 3 3" xfId="2415" xr:uid="{00000000-0005-0000-0000-000029170000}"/>
    <cellStyle name="40% - Accent1 3 3 3 2" xfId="2416" xr:uid="{00000000-0005-0000-0000-00002A170000}"/>
    <cellStyle name="40% - Accent1 3 3 3 2 2" xfId="2417" xr:uid="{00000000-0005-0000-0000-00002B170000}"/>
    <cellStyle name="40% - Accent1 3 3 3 2 2 2" xfId="36566" xr:uid="{00000000-0005-0000-0000-00002C170000}"/>
    <cellStyle name="40% - Accent1 3 3 3 2 3" xfId="2418" xr:uid="{00000000-0005-0000-0000-00002D170000}"/>
    <cellStyle name="40% - Accent1 3 3 3 2 3 2" xfId="36567" xr:uid="{00000000-0005-0000-0000-00002E170000}"/>
    <cellStyle name="40% - Accent1 3 3 3 2 4" xfId="36568" xr:uid="{00000000-0005-0000-0000-00002F170000}"/>
    <cellStyle name="40% - Accent1 3 3 3 3" xfId="2419" xr:uid="{00000000-0005-0000-0000-000030170000}"/>
    <cellStyle name="40% - Accent1 3 3 3 3 2" xfId="36569" xr:uid="{00000000-0005-0000-0000-000031170000}"/>
    <cellStyle name="40% - Accent1 3 3 3 3 2 2" xfId="36570" xr:uid="{00000000-0005-0000-0000-000032170000}"/>
    <cellStyle name="40% - Accent1 3 3 3 3 3" xfId="36571" xr:uid="{00000000-0005-0000-0000-000033170000}"/>
    <cellStyle name="40% - Accent1 3 3 3 3 3 2" xfId="36572" xr:uid="{00000000-0005-0000-0000-000034170000}"/>
    <cellStyle name="40% - Accent1 3 3 3 3 4" xfId="36573" xr:uid="{00000000-0005-0000-0000-000035170000}"/>
    <cellStyle name="40% - Accent1 3 3 3 4" xfId="2420" xr:uid="{00000000-0005-0000-0000-000036170000}"/>
    <cellStyle name="40% - Accent1 3 3 3 4 2" xfId="36574" xr:uid="{00000000-0005-0000-0000-000037170000}"/>
    <cellStyle name="40% - Accent1 3 3 3 4 2 2" xfId="36575" xr:uid="{00000000-0005-0000-0000-000038170000}"/>
    <cellStyle name="40% - Accent1 3 3 3 4 3" xfId="36576" xr:uid="{00000000-0005-0000-0000-000039170000}"/>
    <cellStyle name="40% - Accent1 3 3 3 4 3 2" xfId="36577" xr:uid="{00000000-0005-0000-0000-00003A170000}"/>
    <cellStyle name="40% - Accent1 3 3 3 4 4" xfId="36578" xr:uid="{00000000-0005-0000-0000-00003B170000}"/>
    <cellStyle name="40% - Accent1 3 3 3 5" xfId="2421" xr:uid="{00000000-0005-0000-0000-00003C170000}"/>
    <cellStyle name="40% - Accent1 3 3 3 5 2" xfId="36579" xr:uid="{00000000-0005-0000-0000-00003D170000}"/>
    <cellStyle name="40% - Accent1 3 3 3 5 2 2" xfId="36580" xr:uid="{00000000-0005-0000-0000-00003E170000}"/>
    <cellStyle name="40% - Accent1 3 3 3 5 3" xfId="36581" xr:uid="{00000000-0005-0000-0000-00003F170000}"/>
    <cellStyle name="40% - Accent1 3 3 3 5 3 2" xfId="36582" xr:uid="{00000000-0005-0000-0000-000040170000}"/>
    <cellStyle name="40% - Accent1 3 3 3 5 4" xfId="36583" xr:uid="{00000000-0005-0000-0000-000041170000}"/>
    <cellStyle name="40% - Accent1 3 3 3 6" xfId="36584" xr:uid="{00000000-0005-0000-0000-000042170000}"/>
    <cellStyle name="40% - Accent1 3 3 3 6 2" xfId="36585" xr:uid="{00000000-0005-0000-0000-000043170000}"/>
    <cellStyle name="40% - Accent1 3 3 3 7" xfId="36586" xr:uid="{00000000-0005-0000-0000-000044170000}"/>
    <cellStyle name="40% - Accent1 3 3 3 7 2" xfId="36587" xr:uid="{00000000-0005-0000-0000-000045170000}"/>
    <cellStyle name="40% - Accent1 3 3 3 8" xfId="36588" xr:uid="{00000000-0005-0000-0000-000046170000}"/>
    <cellStyle name="40% - Accent1 3 3 4" xfId="2422" xr:uid="{00000000-0005-0000-0000-000047170000}"/>
    <cellStyle name="40% - Accent1 3 3 4 2" xfId="2423" xr:uid="{00000000-0005-0000-0000-000048170000}"/>
    <cellStyle name="40% - Accent1 3 3 4 2 2" xfId="2424" xr:uid="{00000000-0005-0000-0000-000049170000}"/>
    <cellStyle name="40% - Accent1 3 3 4 2 2 2" xfId="36589" xr:uid="{00000000-0005-0000-0000-00004A170000}"/>
    <cellStyle name="40% - Accent1 3 3 4 2 3" xfId="2425" xr:uid="{00000000-0005-0000-0000-00004B170000}"/>
    <cellStyle name="40% - Accent1 3 3 4 2 3 2" xfId="36590" xr:uid="{00000000-0005-0000-0000-00004C170000}"/>
    <cellStyle name="40% - Accent1 3 3 4 2 4" xfId="36591" xr:uid="{00000000-0005-0000-0000-00004D170000}"/>
    <cellStyle name="40% - Accent1 3 3 4 3" xfId="2426" xr:uid="{00000000-0005-0000-0000-00004E170000}"/>
    <cellStyle name="40% - Accent1 3 3 4 3 2" xfId="36592" xr:uid="{00000000-0005-0000-0000-00004F170000}"/>
    <cellStyle name="40% - Accent1 3 3 4 3 2 2" xfId="36593" xr:uid="{00000000-0005-0000-0000-000050170000}"/>
    <cellStyle name="40% - Accent1 3 3 4 3 3" xfId="36594" xr:uid="{00000000-0005-0000-0000-000051170000}"/>
    <cellStyle name="40% - Accent1 3 3 4 3 3 2" xfId="36595" xr:uid="{00000000-0005-0000-0000-000052170000}"/>
    <cellStyle name="40% - Accent1 3 3 4 3 4" xfId="36596" xr:uid="{00000000-0005-0000-0000-000053170000}"/>
    <cellStyle name="40% - Accent1 3 3 4 4" xfId="2427" xr:uid="{00000000-0005-0000-0000-000054170000}"/>
    <cellStyle name="40% - Accent1 3 3 4 4 2" xfId="36597" xr:uid="{00000000-0005-0000-0000-000055170000}"/>
    <cellStyle name="40% - Accent1 3 3 4 4 2 2" xfId="36598" xr:uid="{00000000-0005-0000-0000-000056170000}"/>
    <cellStyle name="40% - Accent1 3 3 4 4 3" xfId="36599" xr:uid="{00000000-0005-0000-0000-000057170000}"/>
    <cellStyle name="40% - Accent1 3 3 4 4 3 2" xfId="36600" xr:uid="{00000000-0005-0000-0000-000058170000}"/>
    <cellStyle name="40% - Accent1 3 3 4 4 4" xfId="36601" xr:uid="{00000000-0005-0000-0000-000059170000}"/>
    <cellStyle name="40% - Accent1 3 3 4 5" xfId="36602" xr:uid="{00000000-0005-0000-0000-00005A170000}"/>
    <cellStyle name="40% - Accent1 3 3 4 5 2" xfId="36603" xr:uid="{00000000-0005-0000-0000-00005B170000}"/>
    <cellStyle name="40% - Accent1 3 3 4 6" xfId="36604" xr:uid="{00000000-0005-0000-0000-00005C170000}"/>
    <cellStyle name="40% - Accent1 3 3 4 6 2" xfId="36605" xr:uid="{00000000-0005-0000-0000-00005D170000}"/>
    <cellStyle name="40% - Accent1 3 3 4 7" xfId="36606" xr:uid="{00000000-0005-0000-0000-00005E170000}"/>
    <cellStyle name="40% - Accent1 3 3 5" xfId="2428" xr:uid="{00000000-0005-0000-0000-00005F170000}"/>
    <cellStyle name="40% - Accent1 3 3 5 2" xfId="2429" xr:uid="{00000000-0005-0000-0000-000060170000}"/>
    <cellStyle name="40% - Accent1 3 3 5 2 2" xfId="36607" xr:uid="{00000000-0005-0000-0000-000061170000}"/>
    <cellStyle name="40% - Accent1 3 3 5 2 2 2" xfId="36608" xr:uid="{00000000-0005-0000-0000-000062170000}"/>
    <cellStyle name="40% - Accent1 3 3 5 2 3" xfId="36609" xr:uid="{00000000-0005-0000-0000-000063170000}"/>
    <cellStyle name="40% - Accent1 3 3 5 2 3 2" xfId="36610" xr:uid="{00000000-0005-0000-0000-000064170000}"/>
    <cellStyle name="40% - Accent1 3 3 5 2 4" xfId="36611" xr:uid="{00000000-0005-0000-0000-000065170000}"/>
    <cellStyle name="40% - Accent1 3 3 5 3" xfId="2430" xr:uid="{00000000-0005-0000-0000-000066170000}"/>
    <cellStyle name="40% - Accent1 3 3 5 3 2" xfId="36612" xr:uid="{00000000-0005-0000-0000-000067170000}"/>
    <cellStyle name="40% - Accent1 3 3 5 3 2 2" xfId="36613" xr:uid="{00000000-0005-0000-0000-000068170000}"/>
    <cellStyle name="40% - Accent1 3 3 5 3 3" xfId="36614" xr:uid="{00000000-0005-0000-0000-000069170000}"/>
    <cellStyle name="40% - Accent1 3 3 5 3 3 2" xfId="36615" xr:uid="{00000000-0005-0000-0000-00006A170000}"/>
    <cellStyle name="40% - Accent1 3 3 5 3 4" xfId="36616" xr:uid="{00000000-0005-0000-0000-00006B170000}"/>
    <cellStyle name="40% - Accent1 3 3 5 4" xfId="36617" xr:uid="{00000000-0005-0000-0000-00006C170000}"/>
    <cellStyle name="40% - Accent1 3 3 5 4 2" xfId="36618" xr:uid="{00000000-0005-0000-0000-00006D170000}"/>
    <cellStyle name="40% - Accent1 3 3 5 4 2 2" xfId="36619" xr:uid="{00000000-0005-0000-0000-00006E170000}"/>
    <cellStyle name="40% - Accent1 3 3 5 4 3" xfId="36620" xr:uid="{00000000-0005-0000-0000-00006F170000}"/>
    <cellStyle name="40% - Accent1 3 3 5 4 3 2" xfId="36621" xr:uid="{00000000-0005-0000-0000-000070170000}"/>
    <cellStyle name="40% - Accent1 3 3 5 4 4" xfId="36622" xr:uid="{00000000-0005-0000-0000-000071170000}"/>
    <cellStyle name="40% - Accent1 3 3 5 5" xfId="36623" xr:uid="{00000000-0005-0000-0000-000072170000}"/>
    <cellStyle name="40% - Accent1 3 3 5 5 2" xfId="36624" xr:uid="{00000000-0005-0000-0000-000073170000}"/>
    <cellStyle name="40% - Accent1 3 3 5 6" xfId="36625" xr:uid="{00000000-0005-0000-0000-000074170000}"/>
    <cellStyle name="40% - Accent1 3 3 5 6 2" xfId="36626" xr:uid="{00000000-0005-0000-0000-000075170000}"/>
    <cellStyle name="40% - Accent1 3 3 5 7" xfId="36627" xr:uid="{00000000-0005-0000-0000-000076170000}"/>
    <cellStyle name="40% - Accent1 3 3 6" xfId="2431" xr:uid="{00000000-0005-0000-0000-000077170000}"/>
    <cellStyle name="40% - Accent1 3 3 6 2" xfId="36628" xr:uid="{00000000-0005-0000-0000-000078170000}"/>
    <cellStyle name="40% - Accent1 3 3 6 2 2" xfId="36629" xr:uid="{00000000-0005-0000-0000-000079170000}"/>
    <cellStyle name="40% - Accent1 3 3 6 3" xfId="36630" xr:uid="{00000000-0005-0000-0000-00007A170000}"/>
    <cellStyle name="40% - Accent1 3 3 6 3 2" xfId="36631" xr:uid="{00000000-0005-0000-0000-00007B170000}"/>
    <cellStyle name="40% - Accent1 3 3 6 4" xfId="36632" xr:uid="{00000000-0005-0000-0000-00007C170000}"/>
    <cellStyle name="40% - Accent1 3 3 7" xfId="2432" xr:uid="{00000000-0005-0000-0000-00007D170000}"/>
    <cellStyle name="40% - Accent1 3 3 7 2" xfId="36633" xr:uid="{00000000-0005-0000-0000-00007E170000}"/>
    <cellStyle name="40% - Accent1 3 3 7 2 2" xfId="36634" xr:uid="{00000000-0005-0000-0000-00007F170000}"/>
    <cellStyle name="40% - Accent1 3 3 7 3" xfId="36635" xr:uid="{00000000-0005-0000-0000-000080170000}"/>
    <cellStyle name="40% - Accent1 3 3 7 3 2" xfId="36636" xr:uid="{00000000-0005-0000-0000-000081170000}"/>
    <cellStyle name="40% - Accent1 3 3 7 4" xfId="36637" xr:uid="{00000000-0005-0000-0000-000082170000}"/>
    <cellStyle name="40% - Accent1 3 3 8" xfId="2433" xr:uid="{00000000-0005-0000-0000-000083170000}"/>
    <cellStyle name="40% - Accent1 3 3 8 2" xfId="36638" xr:uid="{00000000-0005-0000-0000-000084170000}"/>
    <cellStyle name="40% - Accent1 3 3 8 2 2" xfId="36639" xr:uid="{00000000-0005-0000-0000-000085170000}"/>
    <cellStyle name="40% - Accent1 3 3 8 3" xfId="36640" xr:uid="{00000000-0005-0000-0000-000086170000}"/>
    <cellStyle name="40% - Accent1 3 3 8 3 2" xfId="36641" xr:uid="{00000000-0005-0000-0000-000087170000}"/>
    <cellStyle name="40% - Accent1 3 3 8 4" xfId="36642" xr:uid="{00000000-0005-0000-0000-000088170000}"/>
    <cellStyle name="40% - Accent1 3 3 9" xfId="36643" xr:uid="{00000000-0005-0000-0000-000089170000}"/>
    <cellStyle name="40% - Accent1 3 3 9 2" xfId="36644" xr:uid="{00000000-0005-0000-0000-00008A170000}"/>
    <cellStyle name="40% - Accent1 3 4" xfId="2434" xr:uid="{00000000-0005-0000-0000-00008B170000}"/>
    <cellStyle name="40% - Accent1 3 4 10" xfId="36645" xr:uid="{00000000-0005-0000-0000-00008C170000}"/>
    <cellStyle name="40% - Accent1 3 4 2" xfId="2435" xr:uid="{00000000-0005-0000-0000-00008D170000}"/>
    <cellStyle name="40% - Accent1 3 4 2 2" xfId="2436" xr:uid="{00000000-0005-0000-0000-00008E170000}"/>
    <cellStyle name="40% - Accent1 3 4 2 2 2" xfId="2437" xr:uid="{00000000-0005-0000-0000-00008F170000}"/>
    <cellStyle name="40% - Accent1 3 4 2 2 2 2" xfId="36646" xr:uid="{00000000-0005-0000-0000-000090170000}"/>
    <cellStyle name="40% - Accent1 3 4 2 2 3" xfId="2438" xr:uid="{00000000-0005-0000-0000-000091170000}"/>
    <cellStyle name="40% - Accent1 3 4 2 2 3 2" xfId="36647" xr:uid="{00000000-0005-0000-0000-000092170000}"/>
    <cellStyle name="40% - Accent1 3 4 2 2 4" xfId="36648" xr:uid="{00000000-0005-0000-0000-000093170000}"/>
    <cellStyle name="40% - Accent1 3 4 2 3" xfId="2439" xr:uid="{00000000-0005-0000-0000-000094170000}"/>
    <cellStyle name="40% - Accent1 3 4 2 3 2" xfId="36649" xr:uid="{00000000-0005-0000-0000-000095170000}"/>
    <cellStyle name="40% - Accent1 3 4 2 3 2 2" xfId="36650" xr:uid="{00000000-0005-0000-0000-000096170000}"/>
    <cellStyle name="40% - Accent1 3 4 2 3 3" xfId="36651" xr:uid="{00000000-0005-0000-0000-000097170000}"/>
    <cellStyle name="40% - Accent1 3 4 2 3 3 2" xfId="36652" xr:uid="{00000000-0005-0000-0000-000098170000}"/>
    <cellStyle name="40% - Accent1 3 4 2 3 4" xfId="36653" xr:uid="{00000000-0005-0000-0000-000099170000}"/>
    <cellStyle name="40% - Accent1 3 4 2 4" xfId="2440" xr:uid="{00000000-0005-0000-0000-00009A170000}"/>
    <cellStyle name="40% - Accent1 3 4 2 4 2" xfId="36654" xr:uid="{00000000-0005-0000-0000-00009B170000}"/>
    <cellStyle name="40% - Accent1 3 4 2 4 2 2" xfId="36655" xr:uid="{00000000-0005-0000-0000-00009C170000}"/>
    <cellStyle name="40% - Accent1 3 4 2 4 3" xfId="36656" xr:uid="{00000000-0005-0000-0000-00009D170000}"/>
    <cellStyle name="40% - Accent1 3 4 2 4 3 2" xfId="36657" xr:uid="{00000000-0005-0000-0000-00009E170000}"/>
    <cellStyle name="40% - Accent1 3 4 2 4 4" xfId="36658" xr:uid="{00000000-0005-0000-0000-00009F170000}"/>
    <cellStyle name="40% - Accent1 3 4 2 5" xfId="36659" xr:uid="{00000000-0005-0000-0000-0000A0170000}"/>
    <cellStyle name="40% - Accent1 3 4 2 5 2" xfId="36660" xr:uid="{00000000-0005-0000-0000-0000A1170000}"/>
    <cellStyle name="40% - Accent1 3 4 2 5 2 2" xfId="36661" xr:uid="{00000000-0005-0000-0000-0000A2170000}"/>
    <cellStyle name="40% - Accent1 3 4 2 5 3" xfId="36662" xr:uid="{00000000-0005-0000-0000-0000A3170000}"/>
    <cellStyle name="40% - Accent1 3 4 2 5 3 2" xfId="36663" xr:uid="{00000000-0005-0000-0000-0000A4170000}"/>
    <cellStyle name="40% - Accent1 3 4 2 5 4" xfId="36664" xr:uid="{00000000-0005-0000-0000-0000A5170000}"/>
    <cellStyle name="40% - Accent1 3 4 2 6" xfId="36665" xr:uid="{00000000-0005-0000-0000-0000A6170000}"/>
    <cellStyle name="40% - Accent1 3 4 2 6 2" xfId="36666" xr:uid="{00000000-0005-0000-0000-0000A7170000}"/>
    <cellStyle name="40% - Accent1 3 4 2 7" xfId="36667" xr:uid="{00000000-0005-0000-0000-0000A8170000}"/>
    <cellStyle name="40% - Accent1 3 4 2 7 2" xfId="36668" xr:uid="{00000000-0005-0000-0000-0000A9170000}"/>
    <cellStyle name="40% - Accent1 3 4 2 8" xfId="36669" xr:uid="{00000000-0005-0000-0000-0000AA170000}"/>
    <cellStyle name="40% - Accent1 3 4 3" xfId="2441" xr:uid="{00000000-0005-0000-0000-0000AB170000}"/>
    <cellStyle name="40% - Accent1 3 4 3 2" xfId="2442" xr:uid="{00000000-0005-0000-0000-0000AC170000}"/>
    <cellStyle name="40% - Accent1 3 4 3 2 2" xfId="36670" xr:uid="{00000000-0005-0000-0000-0000AD170000}"/>
    <cellStyle name="40% - Accent1 3 4 3 2 2 2" xfId="36671" xr:uid="{00000000-0005-0000-0000-0000AE170000}"/>
    <cellStyle name="40% - Accent1 3 4 3 2 3" xfId="36672" xr:uid="{00000000-0005-0000-0000-0000AF170000}"/>
    <cellStyle name="40% - Accent1 3 4 3 2 3 2" xfId="36673" xr:uid="{00000000-0005-0000-0000-0000B0170000}"/>
    <cellStyle name="40% - Accent1 3 4 3 2 4" xfId="36674" xr:uid="{00000000-0005-0000-0000-0000B1170000}"/>
    <cellStyle name="40% - Accent1 3 4 3 3" xfId="2443" xr:uid="{00000000-0005-0000-0000-0000B2170000}"/>
    <cellStyle name="40% - Accent1 3 4 3 3 2" xfId="36675" xr:uid="{00000000-0005-0000-0000-0000B3170000}"/>
    <cellStyle name="40% - Accent1 3 4 3 3 2 2" xfId="36676" xr:uid="{00000000-0005-0000-0000-0000B4170000}"/>
    <cellStyle name="40% - Accent1 3 4 3 3 3" xfId="36677" xr:uid="{00000000-0005-0000-0000-0000B5170000}"/>
    <cellStyle name="40% - Accent1 3 4 3 3 3 2" xfId="36678" xr:uid="{00000000-0005-0000-0000-0000B6170000}"/>
    <cellStyle name="40% - Accent1 3 4 3 3 4" xfId="36679" xr:uid="{00000000-0005-0000-0000-0000B7170000}"/>
    <cellStyle name="40% - Accent1 3 4 3 4" xfId="36680" xr:uid="{00000000-0005-0000-0000-0000B8170000}"/>
    <cellStyle name="40% - Accent1 3 4 3 4 2" xfId="36681" xr:uid="{00000000-0005-0000-0000-0000B9170000}"/>
    <cellStyle name="40% - Accent1 3 4 3 4 2 2" xfId="36682" xr:uid="{00000000-0005-0000-0000-0000BA170000}"/>
    <cellStyle name="40% - Accent1 3 4 3 4 3" xfId="36683" xr:uid="{00000000-0005-0000-0000-0000BB170000}"/>
    <cellStyle name="40% - Accent1 3 4 3 4 3 2" xfId="36684" xr:uid="{00000000-0005-0000-0000-0000BC170000}"/>
    <cellStyle name="40% - Accent1 3 4 3 4 4" xfId="36685" xr:uid="{00000000-0005-0000-0000-0000BD170000}"/>
    <cellStyle name="40% - Accent1 3 4 3 5" xfId="36686" xr:uid="{00000000-0005-0000-0000-0000BE170000}"/>
    <cellStyle name="40% - Accent1 3 4 3 5 2" xfId="36687" xr:uid="{00000000-0005-0000-0000-0000BF170000}"/>
    <cellStyle name="40% - Accent1 3 4 3 6" xfId="36688" xr:uid="{00000000-0005-0000-0000-0000C0170000}"/>
    <cellStyle name="40% - Accent1 3 4 3 6 2" xfId="36689" xr:uid="{00000000-0005-0000-0000-0000C1170000}"/>
    <cellStyle name="40% - Accent1 3 4 3 7" xfId="36690" xr:uid="{00000000-0005-0000-0000-0000C2170000}"/>
    <cellStyle name="40% - Accent1 3 4 4" xfId="2444" xr:uid="{00000000-0005-0000-0000-0000C3170000}"/>
    <cellStyle name="40% - Accent1 3 4 4 2" xfId="36691" xr:uid="{00000000-0005-0000-0000-0000C4170000}"/>
    <cellStyle name="40% - Accent1 3 4 4 2 2" xfId="36692" xr:uid="{00000000-0005-0000-0000-0000C5170000}"/>
    <cellStyle name="40% - Accent1 3 4 4 3" xfId="36693" xr:uid="{00000000-0005-0000-0000-0000C6170000}"/>
    <cellStyle name="40% - Accent1 3 4 4 3 2" xfId="36694" xr:uid="{00000000-0005-0000-0000-0000C7170000}"/>
    <cellStyle name="40% - Accent1 3 4 4 4" xfId="36695" xr:uid="{00000000-0005-0000-0000-0000C8170000}"/>
    <cellStyle name="40% - Accent1 3 4 5" xfId="2445" xr:uid="{00000000-0005-0000-0000-0000C9170000}"/>
    <cellStyle name="40% - Accent1 3 4 5 2" xfId="36696" xr:uid="{00000000-0005-0000-0000-0000CA170000}"/>
    <cellStyle name="40% - Accent1 3 4 5 2 2" xfId="36697" xr:uid="{00000000-0005-0000-0000-0000CB170000}"/>
    <cellStyle name="40% - Accent1 3 4 5 3" xfId="36698" xr:uid="{00000000-0005-0000-0000-0000CC170000}"/>
    <cellStyle name="40% - Accent1 3 4 5 3 2" xfId="36699" xr:uid="{00000000-0005-0000-0000-0000CD170000}"/>
    <cellStyle name="40% - Accent1 3 4 5 4" xfId="36700" xr:uid="{00000000-0005-0000-0000-0000CE170000}"/>
    <cellStyle name="40% - Accent1 3 4 6" xfId="2446" xr:uid="{00000000-0005-0000-0000-0000CF170000}"/>
    <cellStyle name="40% - Accent1 3 4 6 2" xfId="36701" xr:uid="{00000000-0005-0000-0000-0000D0170000}"/>
    <cellStyle name="40% - Accent1 3 4 6 2 2" xfId="36702" xr:uid="{00000000-0005-0000-0000-0000D1170000}"/>
    <cellStyle name="40% - Accent1 3 4 6 3" xfId="36703" xr:uid="{00000000-0005-0000-0000-0000D2170000}"/>
    <cellStyle name="40% - Accent1 3 4 6 3 2" xfId="36704" xr:uid="{00000000-0005-0000-0000-0000D3170000}"/>
    <cellStyle name="40% - Accent1 3 4 6 4" xfId="36705" xr:uid="{00000000-0005-0000-0000-0000D4170000}"/>
    <cellStyle name="40% - Accent1 3 4 7" xfId="36706" xr:uid="{00000000-0005-0000-0000-0000D5170000}"/>
    <cellStyle name="40% - Accent1 3 4 7 2" xfId="36707" xr:uid="{00000000-0005-0000-0000-0000D6170000}"/>
    <cellStyle name="40% - Accent1 3 4 8" xfId="36708" xr:uid="{00000000-0005-0000-0000-0000D7170000}"/>
    <cellStyle name="40% - Accent1 3 4 8 2" xfId="36709" xr:uid="{00000000-0005-0000-0000-0000D8170000}"/>
    <cellStyle name="40% - Accent1 3 4 9" xfId="36710" xr:uid="{00000000-0005-0000-0000-0000D9170000}"/>
    <cellStyle name="40% - Accent1 3 5" xfId="2447" xr:uid="{00000000-0005-0000-0000-0000DA170000}"/>
    <cellStyle name="40% - Accent1 3 5 2" xfId="2448" xr:uid="{00000000-0005-0000-0000-0000DB170000}"/>
    <cellStyle name="40% - Accent1 3 5 2 2" xfId="2449" xr:uid="{00000000-0005-0000-0000-0000DC170000}"/>
    <cellStyle name="40% - Accent1 3 5 2 2 2" xfId="36711" xr:uid="{00000000-0005-0000-0000-0000DD170000}"/>
    <cellStyle name="40% - Accent1 3 5 2 3" xfId="2450" xr:uid="{00000000-0005-0000-0000-0000DE170000}"/>
    <cellStyle name="40% - Accent1 3 5 2 3 2" xfId="36712" xr:uid="{00000000-0005-0000-0000-0000DF170000}"/>
    <cellStyle name="40% - Accent1 3 5 2 4" xfId="36713" xr:uid="{00000000-0005-0000-0000-0000E0170000}"/>
    <cellStyle name="40% - Accent1 3 5 3" xfId="2451" xr:uid="{00000000-0005-0000-0000-0000E1170000}"/>
    <cellStyle name="40% - Accent1 3 5 3 2" xfId="36714" xr:uid="{00000000-0005-0000-0000-0000E2170000}"/>
    <cellStyle name="40% - Accent1 3 5 3 2 2" xfId="36715" xr:uid="{00000000-0005-0000-0000-0000E3170000}"/>
    <cellStyle name="40% - Accent1 3 5 3 3" xfId="36716" xr:uid="{00000000-0005-0000-0000-0000E4170000}"/>
    <cellStyle name="40% - Accent1 3 5 3 3 2" xfId="36717" xr:uid="{00000000-0005-0000-0000-0000E5170000}"/>
    <cellStyle name="40% - Accent1 3 5 3 4" xfId="36718" xr:uid="{00000000-0005-0000-0000-0000E6170000}"/>
    <cellStyle name="40% - Accent1 3 5 4" xfId="2452" xr:uid="{00000000-0005-0000-0000-0000E7170000}"/>
    <cellStyle name="40% - Accent1 3 5 4 2" xfId="36719" xr:uid="{00000000-0005-0000-0000-0000E8170000}"/>
    <cellStyle name="40% - Accent1 3 5 4 2 2" xfId="36720" xr:uid="{00000000-0005-0000-0000-0000E9170000}"/>
    <cellStyle name="40% - Accent1 3 5 4 3" xfId="36721" xr:uid="{00000000-0005-0000-0000-0000EA170000}"/>
    <cellStyle name="40% - Accent1 3 5 4 3 2" xfId="36722" xr:uid="{00000000-0005-0000-0000-0000EB170000}"/>
    <cellStyle name="40% - Accent1 3 5 4 4" xfId="36723" xr:uid="{00000000-0005-0000-0000-0000EC170000}"/>
    <cellStyle name="40% - Accent1 3 5 5" xfId="36724" xr:uid="{00000000-0005-0000-0000-0000ED170000}"/>
    <cellStyle name="40% - Accent1 3 5 5 2" xfId="36725" xr:uid="{00000000-0005-0000-0000-0000EE170000}"/>
    <cellStyle name="40% - Accent1 3 5 5 2 2" xfId="36726" xr:uid="{00000000-0005-0000-0000-0000EF170000}"/>
    <cellStyle name="40% - Accent1 3 5 5 3" xfId="36727" xr:uid="{00000000-0005-0000-0000-0000F0170000}"/>
    <cellStyle name="40% - Accent1 3 5 5 3 2" xfId="36728" xr:uid="{00000000-0005-0000-0000-0000F1170000}"/>
    <cellStyle name="40% - Accent1 3 5 5 4" xfId="36729" xr:uid="{00000000-0005-0000-0000-0000F2170000}"/>
    <cellStyle name="40% - Accent1 3 5 6" xfId="36730" xr:uid="{00000000-0005-0000-0000-0000F3170000}"/>
    <cellStyle name="40% - Accent1 3 5 6 2" xfId="36731" xr:uid="{00000000-0005-0000-0000-0000F4170000}"/>
    <cellStyle name="40% - Accent1 3 5 7" xfId="36732" xr:uid="{00000000-0005-0000-0000-0000F5170000}"/>
    <cellStyle name="40% - Accent1 3 5 7 2" xfId="36733" xr:uid="{00000000-0005-0000-0000-0000F6170000}"/>
    <cellStyle name="40% - Accent1 3 5 8" xfId="36734" xr:uid="{00000000-0005-0000-0000-0000F7170000}"/>
    <cellStyle name="40% - Accent1 3 6" xfId="2453" xr:uid="{00000000-0005-0000-0000-0000F8170000}"/>
    <cellStyle name="40% - Accent1 3 6 2" xfId="2454" xr:uid="{00000000-0005-0000-0000-0000F9170000}"/>
    <cellStyle name="40% - Accent1 3 6 2 2" xfId="2455" xr:uid="{00000000-0005-0000-0000-0000FA170000}"/>
    <cellStyle name="40% - Accent1 3 6 2 3" xfId="2456" xr:uid="{00000000-0005-0000-0000-0000FB170000}"/>
    <cellStyle name="40% - Accent1 3 6 3" xfId="2457" xr:uid="{00000000-0005-0000-0000-0000FC170000}"/>
    <cellStyle name="40% - Accent1 3 6 3 2" xfId="36735" xr:uid="{00000000-0005-0000-0000-0000FD170000}"/>
    <cellStyle name="40% - Accent1 3 6 4" xfId="2458" xr:uid="{00000000-0005-0000-0000-0000FE170000}"/>
    <cellStyle name="40% - Accent1 3 6 5" xfId="36736" xr:uid="{00000000-0005-0000-0000-0000FF170000}"/>
    <cellStyle name="40% - Accent1 3 7" xfId="2459" xr:uid="{00000000-0005-0000-0000-000000180000}"/>
    <cellStyle name="40% - Accent1 3 7 2" xfId="2460" xr:uid="{00000000-0005-0000-0000-000001180000}"/>
    <cellStyle name="40% - Accent1 3 7 2 2" xfId="2461" xr:uid="{00000000-0005-0000-0000-000002180000}"/>
    <cellStyle name="40% - Accent1 3 7 2 3" xfId="2462" xr:uid="{00000000-0005-0000-0000-000003180000}"/>
    <cellStyle name="40% - Accent1 3 7 3" xfId="2463" xr:uid="{00000000-0005-0000-0000-000004180000}"/>
    <cellStyle name="40% - Accent1 3 7 3 2" xfId="36737" xr:uid="{00000000-0005-0000-0000-000005180000}"/>
    <cellStyle name="40% - Accent1 3 7 4" xfId="2464" xr:uid="{00000000-0005-0000-0000-000006180000}"/>
    <cellStyle name="40% - Accent1 3 8" xfId="2465" xr:uid="{00000000-0005-0000-0000-000007180000}"/>
    <cellStyle name="40% - Accent1 3 8 2" xfId="36738" xr:uid="{00000000-0005-0000-0000-000008180000}"/>
    <cellStyle name="40% - Accent1 3 8 2 2" xfId="36739" xr:uid="{00000000-0005-0000-0000-000009180000}"/>
    <cellStyle name="40% - Accent1 3 8 3" xfId="36740" xr:uid="{00000000-0005-0000-0000-00000A180000}"/>
    <cellStyle name="40% - Accent1 3 8 3 2" xfId="36741" xr:uid="{00000000-0005-0000-0000-00000B180000}"/>
    <cellStyle name="40% - Accent1 3 8 4" xfId="36742" xr:uid="{00000000-0005-0000-0000-00000C180000}"/>
    <cellStyle name="40% - Accent1 3 9" xfId="36743" xr:uid="{00000000-0005-0000-0000-00000D180000}"/>
    <cellStyle name="40% - Accent1 3_PwrTax 51040" xfId="2466" xr:uid="{00000000-0005-0000-0000-00000E180000}"/>
    <cellStyle name="40% - Accent1 30" xfId="2467" xr:uid="{00000000-0005-0000-0000-00000F180000}"/>
    <cellStyle name="40% - Accent1 31" xfId="2468" xr:uid="{00000000-0005-0000-0000-000010180000}"/>
    <cellStyle name="40% - Accent1 32" xfId="2469" xr:uid="{00000000-0005-0000-0000-000011180000}"/>
    <cellStyle name="40% - Accent1 33" xfId="2470" xr:uid="{00000000-0005-0000-0000-000012180000}"/>
    <cellStyle name="40% - Accent1 34" xfId="2471" xr:uid="{00000000-0005-0000-0000-000013180000}"/>
    <cellStyle name="40% - Accent1 35" xfId="2472" xr:uid="{00000000-0005-0000-0000-000014180000}"/>
    <cellStyle name="40% - Accent1 36" xfId="2473" xr:uid="{00000000-0005-0000-0000-000015180000}"/>
    <cellStyle name="40% - Accent1 37" xfId="2474" xr:uid="{00000000-0005-0000-0000-000016180000}"/>
    <cellStyle name="40% - Accent1 37 2" xfId="2475" xr:uid="{00000000-0005-0000-0000-000017180000}"/>
    <cellStyle name="40% - Accent1 37 2 2" xfId="2476" xr:uid="{00000000-0005-0000-0000-000018180000}"/>
    <cellStyle name="40% - Accent1 37 2 3" xfId="36744" xr:uid="{00000000-0005-0000-0000-000019180000}"/>
    <cellStyle name="40% - Accent1 37 3" xfId="2477" xr:uid="{00000000-0005-0000-0000-00001A180000}"/>
    <cellStyle name="40% - Accent1 37 3 2" xfId="2478" xr:uid="{00000000-0005-0000-0000-00001B180000}"/>
    <cellStyle name="40% - Accent1 37 3 3" xfId="36745" xr:uid="{00000000-0005-0000-0000-00001C180000}"/>
    <cellStyle name="40% - Accent1 37 4" xfId="2479" xr:uid="{00000000-0005-0000-0000-00001D180000}"/>
    <cellStyle name="40% - Accent1 37 5" xfId="36746" xr:uid="{00000000-0005-0000-0000-00001E180000}"/>
    <cellStyle name="40% - Accent1 37_PwrTax 51040" xfId="2480" xr:uid="{00000000-0005-0000-0000-00001F180000}"/>
    <cellStyle name="40% - Accent1 38" xfId="2481" xr:uid="{00000000-0005-0000-0000-000020180000}"/>
    <cellStyle name="40% - Accent1 38 2" xfId="36747" xr:uid="{00000000-0005-0000-0000-000021180000}"/>
    <cellStyle name="40% - Accent1 38 2 2" xfId="36748" xr:uid="{00000000-0005-0000-0000-000022180000}"/>
    <cellStyle name="40% - Accent1 38 2 2 2" xfId="36749" xr:uid="{00000000-0005-0000-0000-000023180000}"/>
    <cellStyle name="40% - Accent1 38 2 3" xfId="36750" xr:uid="{00000000-0005-0000-0000-000024180000}"/>
    <cellStyle name="40% - Accent1 38 2 3 2" xfId="36751" xr:uid="{00000000-0005-0000-0000-000025180000}"/>
    <cellStyle name="40% - Accent1 38 2 4" xfId="36752" xr:uid="{00000000-0005-0000-0000-000026180000}"/>
    <cellStyle name="40% - Accent1 38 3" xfId="36753" xr:uid="{00000000-0005-0000-0000-000027180000}"/>
    <cellStyle name="40% - Accent1 38 3 2" xfId="36754" xr:uid="{00000000-0005-0000-0000-000028180000}"/>
    <cellStyle name="40% - Accent1 38 3 2 2" xfId="36755" xr:uid="{00000000-0005-0000-0000-000029180000}"/>
    <cellStyle name="40% - Accent1 38 3 3" xfId="36756" xr:uid="{00000000-0005-0000-0000-00002A180000}"/>
    <cellStyle name="40% - Accent1 38 3 3 2" xfId="36757" xr:uid="{00000000-0005-0000-0000-00002B180000}"/>
    <cellStyle name="40% - Accent1 38 3 4" xfId="36758" xr:uid="{00000000-0005-0000-0000-00002C180000}"/>
    <cellStyle name="40% - Accent1 38 4" xfId="36759" xr:uid="{00000000-0005-0000-0000-00002D180000}"/>
    <cellStyle name="40% - Accent1 38 4 2" xfId="36760" xr:uid="{00000000-0005-0000-0000-00002E180000}"/>
    <cellStyle name="40% - Accent1 38 4 2 2" xfId="36761" xr:uid="{00000000-0005-0000-0000-00002F180000}"/>
    <cellStyle name="40% - Accent1 38 4 3" xfId="36762" xr:uid="{00000000-0005-0000-0000-000030180000}"/>
    <cellStyle name="40% - Accent1 38 4 3 2" xfId="36763" xr:uid="{00000000-0005-0000-0000-000031180000}"/>
    <cellStyle name="40% - Accent1 38 4 4" xfId="36764" xr:uid="{00000000-0005-0000-0000-000032180000}"/>
    <cellStyle name="40% - Accent1 38 5" xfId="36765" xr:uid="{00000000-0005-0000-0000-000033180000}"/>
    <cellStyle name="40% - Accent1 38 5 2" xfId="36766" xr:uid="{00000000-0005-0000-0000-000034180000}"/>
    <cellStyle name="40% - Accent1 38 6" xfId="36767" xr:uid="{00000000-0005-0000-0000-000035180000}"/>
    <cellStyle name="40% - Accent1 38 6 2" xfId="36768" xr:uid="{00000000-0005-0000-0000-000036180000}"/>
    <cellStyle name="40% - Accent1 38 7" xfId="36769" xr:uid="{00000000-0005-0000-0000-000037180000}"/>
    <cellStyle name="40% - Accent1 39" xfId="36770" xr:uid="{00000000-0005-0000-0000-000038180000}"/>
    <cellStyle name="40% - Accent1 39 2" xfId="36771" xr:uid="{00000000-0005-0000-0000-000039180000}"/>
    <cellStyle name="40% - Accent1 4" xfId="2482" xr:uid="{00000000-0005-0000-0000-00003A180000}"/>
    <cellStyle name="40% - Accent1 4 2" xfId="2483" xr:uid="{00000000-0005-0000-0000-00003B180000}"/>
    <cellStyle name="40% - Accent1 4 2 2" xfId="2484" xr:uid="{00000000-0005-0000-0000-00003C180000}"/>
    <cellStyle name="40% - Accent1 4 2 2 2" xfId="36772" xr:uid="{00000000-0005-0000-0000-00003D180000}"/>
    <cellStyle name="40% - Accent1 4 2 3" xfId="36773" xr:uid="{00000000-0005-0000-0000-00003E180000}"/>
    <cellStyle name="40% - Accent1 4 3" xfId="2485" xr:uid="{00000000-0005-0000-0000-00003F180000}"/>
    <cellStyle name="40% - Accent1 4 3 2" xfId="2486" xr:uid="{00000000-0005-0000-0000-000040180000}"/>
    <cellStyle name="40% - Accent1 4 3 3" xfId="2487" xr:uid="{00000000-0005-0000-0000-000041180000}"/>
    <cellStyle name="40% - Accent1 4 3 4" xfId="36774" xr:uid="{00000000-0005-0000-0000-000042180000}"/>
    <cellStyle name="40% - Accent1 4 4" xfId="2488" xr:uid="{00000000-0005-0000-0000-000043180000}"/>
    <cellStyle name="40% - Accent1 4 4 2" xfId="2489" xr:uid="{00000000-0005-0000-0000-000044180000}"/>
    <cellStyle name="40% - Accent1 4 4 2 2" xfId="2490" xr:uid="{00000000-0005-0000-0000-000045180000}"/>
    <cellStyle name="40% - Accent1 4 4 2 3" xfId="2491" xr:uid="{00000000-0005-0000-0000-000046180000}"/>
    <cellStyle name="40% - Accent1 4 4 3" xfId="2492" xr:uid="{00000000-0005-0000-0000-000047180000}"/>
    <cellStyle name="40% - Accent1 4 4 4" xfId="2493" xr:uid="{00000000-0005-0000-0000-000048180000}"/>
    <cellStyle name="40% - Accent1 4 4 5" xfId="2494" xr:uid="{00000000-0005-0000-0000-000049180000}"/>
    <cellStyle name="40% - Accent1 4 4 6" xfId="36775" xr:uid="{00000000-0005-0000-0000-00004A180000}"/>
    <cellStyle name="40% - Accent1 4 5" xfId="2495" xr:uid="{00000000-0005-0000-0000-00004B180000}"/>
    <cellStyle name="40% - Accent1 4 5 2" xfId="2496" xr:uid="{00000000-0005-0000-0000-00004C180000}"/>
    <cellStyle name="40% - Accent1 4 5 3" xfId="2497" xr:uid="{00000000-0005-0000-0000-00004D180000}"/>
    <cellStyle name="40% - Accent1 4 5 4" xfId="36776" xr:uid="{00000000-0005-0000-0000-00004E180000}"/>
    <cellStyle name="40% - Accent1 4 6" xfId="2498" xr:uid="{00000000-0005-0000-0000-00004F180000}"/>
    <cellStyle name="40% - Accent1 4 7" xfId="36777" xr:uid="{00000000-0005-0000-0000-000050180000}"/>
    <cellStyle name="40% - Accent1 4 8" xfId="43440" xr:uid="{00000000-0005-0000-0000-000051180000}"/>
    <cellStyle name="40% - Accent1 4_PwrTax 51040" xfId="2499" xr:uid="{00000000-0005-0000-0000-000052180000}"/>
    <cellStyle name="40% - Accent1 40" xfId="36778" xr:uid="{00000000-0005-0000-0000-000053180000}"/>
    <cellStyle name="40% - Accent1 41" xfId="36779" xr:uid="{00000000-0005-0000-0000-000054180000}"/>
    <cellStyle name="40% - Accent1 42" xfId="36780" xr:uid="{00000000-0005-0000-0000-000055180000}"/>
    <cellStyle name="40% - Accent1 43" xfId="36781" xr:uid="{00000000-0005-0000-0000-000056180000}"/>
    <cellStyle name="40% - Accent1 44" xfId="36782" xr:uid="{00000000-0005-0000-0000-000057180000}"/>
    <cellStyle name="40% - Accent1 45" xfId="36783" xr:uid="{00000000-0005-0000-0000-000058180000}"/>
    <cellStyle name="40% - Accent1 46" xfId="36784" xr:uid="{00000000-0005-0000-0000-000059180000}"/>
    <cellStyle name="40% - Accent1 47" xfId="36785" xr:uid="{00000000-0005-0000-0000-00005A180000}"/>
    <cellStyle name="40% - Accent1 48" xfId="36786" xr:uid="{00000000-0005-0000-0000-00005B180000}"/>
    <cellStyle name="40% - Accent1 49" xfId="36787" xr:uid="{00000000-0005-0000-0000-00005C180000}"/>
    <cellStyle name="40% - Accent1 5" xfId="2500" xr:uid="{00000000-0005-0000-0000-00005D180000}"/>
    <cellStyle name="40% - Accent1 5 2" xfId="2501" xr:uid="{00000000-0005-0000-0000-00005E180000}"/>
    <cellStyle name="40% - Accent1 5 2 2" xfId="36788" xr:uid="{00000000-0005-0000-0000-00005F180000}"/>
    <cellStyle name="40% - Accent1 5 3" xfId="2502" xr:uid="{00000000-0005-0000-0000-000060180000}"/>
    <cellStyle name="40% - Accent1 5 4" xfId="36789" xr:uid="{00000000-0005-0000-0000-000061180000}"/>
    <cellStyle name="40% - Accent1 5 5" xfId="43455" xr:uid="{00000000-0005-0000-0000-000062180000}"/>
    <cellStyle name="40% - Accent1 50" xfId="36790" xr:uid="{00000000-0005-0000-0000-000063180000}"/>
    <cellStyle name="40% - Accent1 51" xfId="36791" xr:uid="{00000000-0005-0000-0000-000064180000}"/>
    <cellStyle name="40% - Accent1 52" xfId="36792" xr:uid="{00000000-0005-0000-0000-000065180000}"/>
    <cellStyle name="40% - Accent1 53" xfId="36793" xr:uid="{00000000-0005-0000-0000-000066180000}"/>
    <cellStyle name="40% - Accent1 54" xfId="36794" xr:uid="{00000000-0005-0000-0000-000067180000}"/>
    <cellStyle name="40% - Accent1 55" xfId="36795" xr:uid="{00000000-0005-0000-0000-000068180000}"/>
    <cellStyle name="40% - Accent1 56" xfId="36796" xr:uid="{00000000-0005-0000-0000-000069180000}"/>
    <cellStyle name="40% - Accent1 57" xfId="36797" xr:uid="{00000000-0005-0000-0000-00006A180000}"/>
    <cellStyle name="40% - Accent1 58" xfId="36798" xr:uid="{00000000-0005-0000-0000-00006B180000}"/>
    <cellStyle name="40% - Accent1 59" xfId="36799" xr:uid="{00000000-0005-0000-0000-00006C180000}"/>
    <cellStyle name="40% - Accent1 6" xfId="2503" xr:uid="{00000000-0005-0000-0000-00006D180000}"/>
    <cellStyle name="40% - Accent1 6 2" xfId="2504" xr:uid="{00000000-0005-0000-0000-00006E180000}"/>
    <cellStyle name="40% - Accent1 6 2 2" xfId="36800" xr:uid="{00000000-0005-0000-0000-00006F180000}"/>
    <cellStyle name="40% - Accent1 6 3" xfId="2505" xr:uid="{00000000-0005-0000-0000-000070180000}"/>
    <cellStyle name="40% - Accent1 6 4" xfId="36801" xr:uid="{00000000-0005-0000-0000-000071180000}"/>
    <cellStyle name="40% - Accent1 60" xfId="36802" xr:uid="{00000000-0005-0000-0000-000072180000}"/>
    <cellStyle name="40% - Accent1 61" xfId="36803" xr:uid="{00000000-0005-0000-0000-000073180000}"/>
    <cellStyle name="40% - Accent1 62" xfId="36804" xr:uid="{00000000-0005-0000-0000-000074180000}"/>
    <cellStyle name="40% - Accent1 63" xfId="36805" xr:uid="{00000000-0005-0000-0000-000075180000}"/>
    <cellStyle name="40% - Accent1 64" xfId="36806" xr:uid="{00000000-0005-0000-0000-000076180000}"/>
    <cellStyle name="40% - Accent1 65" xfId="36807" xr:uid="{00000000-0005-0000-0000-000077180000}"/>
    <cellStyle name="40% - Accent1 66" xfId="36808" xr:uid="{00000000-0005-0000-0000-000078180000}"/>
    <cellStyle name="40% - Accent1 67" xfId="36809" xr:uid="{00000000-0005-0000-0000-000079180000}"/>
    <cellStyle name="40% - Accent1 68" xfId="36810" xr:uid="{00000000-0005-0000-0000-00007A180000}"/>
    <cellStyle name="40% - Accent1 69" xfId="36811" xr:uid="{00000000-0005-0000-0000-00007B180000}"/>
    <cellStyle name="40% - Accent1 7" xfId="2506" xr:uid="{00000000-0005-0000-0000-00007C180000}"/>
    <cellStyle name="40% - Accent1 7 2" xfId="2507" xr:uid="{00000000-0005-0000-0000-00007D180000}"/>
    <cellStyle name="40% - Accent1 7 3" xfId="2508" xr:uid="{00000000-0005-0000-0000-00007E180000}"/>
    <cellStyle name="40% - Accent1 7 4" xfId="36812" xr:uid="{00000000-0005-0000-0000-00007F180000}"/>
    <cellStyle name="40% - Accent1 70" xfId="36813" xr:uid="{00000000-0005-0000-0000-000080180000}"/>
    <cellStyle name="40% - Accent1 71" xfId="36814" xr:uid="{00000000-0005-0000-0000-000081180000}"/>
    <cellStyle name="40% - Accent1 72" xfId="36815" xr:uid="{00000000-0005-0000-0000-000082180000}"/>
    <cellStyle name="40% - Accent1 73" xfId="36816" xr:uid="{00000000-0005-0000-0000-000083180000}"/>
    <cellStyle name="40% - Accent1 74" xfId="36817" xr:uid="{00000000-0005-0000-0000-000084180000}"/>
    <cellStyle name="40% - Accent1 75" xfId="36818" xr:uid="{00000000-0005-0000-0000-000085180000}"/>
    <cellStyle name="40% - Accent1 76" xfId="36819" xr:uid="{00000000-0005-0000-0000-000086180000}"/>
    <cellStyle name="40% - Accent1 77" xfId="36820" xr:uid="{00000000-0005-0000-0000-000087180000}"/>
    <cellStyle name="40% - Accent1 78" xfId="36821" xr:uid="{00000000-0005-0000-0000-000088180000}"/>
    <cellStyle name="40% - Accent1 79" xfId="36822" xr:uid="{00000000-0005-0000-0000-000089180000}"/>
    <cellStyle name="40% - Accent1 8" xfId="2509" xr:uid="{00000000-0005-0000-0000-00008A180000}"/>
    <cellStyle name="40% - Accent1 8 2" xfId="2510" xr:uid="{00000000-0005-0000-0000-00008B180000}"/>
    <cellStyle name="40% - Accent1 8 3" xfId="2511" xr:uid="{00000000-0005-0000-0000-00008C180000}"/>
    <cellStyle name="40% - Accent1 8 4" xfId="36823" xr:uid="{00000000-0005-0000-0000-00008D180000}"/>
    <cellStyle name="40% - Accent1 80" xfId="36824" xr:uid="{00000000-0005-0000-0000-00008E180000}"/>
    <cellStyle name="40% - Accent1 81" xfId="36825" xr:uid="{00000000-0005-0000-0000-00008F180000}"/>
    <cellStyle name="40% - Accent1 82" xfId="36826" xr:uid="{00000000-0005-0000-0000-000090180000}"/>
    <cellStyle name="40% - Accent1 83" xfId="36827" xr:uid="{00000000-0005-0000-0000-000091180000}"/>
    <cellStyle name="40% - Accent1 84" xfId="36828" xr:uid="{00000000-0005-0000-0000-000092180000}"/>
    <cellStyle name="40% - Accent1 85" xfId="36829" xr:uid="{00000000-0005-0000-0000-000093180000}"/>
    <cellStyle name="40% - Accent1 86" xfId="36830" xr:uid="{00000000-0005-0000-0000-000094180000}"/>
    <cellStyle name="40% - Accent1 87" xfId="36831" xr:uid="{00000000-0005-0000-0000-000095180000}"/>
    <cellStyle name="40% - Accent1 88" xfId="36832" xr:uid="{00000000-0005-0000-0000-000096180000}"/>
    <cellStyle name="40% - Accent1 89" xfId="36833" xr:uid="{00000000-0005-0000-0000-000097180000}"/>
    <cellStyle name="40% - Accent1 9" xfId="2512" xr:uid="{00000000-0005-0000-0000-000098180000}"/>
    <cellStyle name="40% - Accent1 9 2" xfId="2513" xr:uid="{00000000-0005-0000-0000-000099180000}"/>
    <cellStyle name="40% - Accent1 9 3" xfId="2514" xr:uid="{00000000-0005-0000-0000-00009A180000}"/>
    <cellStyle name="40% - Accent1 9 4" xfId="36834" xr:uid="{00000000-0005-0000-0000-00009B180000}"/>
    <cellStyle name="40% - Accent1 90" xfId="36835" xr:uid="{00000000-0005-0000-0000-00009C180000}"/>
    <cellStyle name="40% - Accent1 91" xfId="36836" xr:uid="{00000000-0005-0000-0000-00009D180000}"/>
    <cellStyle name="40% - Accent1 92" xfId="36837" xr:uid="{00000000-0005-0000-0000-00009E180000}"/>
    <cellStyle name="40% - Accent1 93" xfId="36838" xr:uid="{00000000-0005-0000-0000-00009F180000}"/>
    <cellStyle name="40% - Accent1 94" xfId="36839" xr:uid="{00000000-0005-0000-0000-0000A0180000}"/>
    <cellStyle name="40% - Accent1 95" xfId="36840" xr:uid="{00000000-0005-0000-0000-0000A1180000}"/>
    <cellStyle name="40% - Accent1 96" xfId="36841" xr:uid="{00000000-0005-0000-0000-0000A2180000}"/>
    <cellStyle name="40% - Accent1 97" xfId="36842" xr:uid="{00000000-0005-0000-0000-0000A3180000}"/>
    <cellStyle name="40% - Accent1 98" xfId="36843" xr:uid="{00000000-0005-0000-0000-0000A4180000}"/>
    <cellStyle name="40% - Accent1 99" xfId="36844" xr:uid="{00000000-0005-0000-0000-0000A5180000}"/>
    <cellStyle name="40% - Accent2" xfId="8" builtinId="35" customBuiltin="1"/>
    <cellStyle name="40% - Accent2 10" xfId="2515" xr:uid="{00000000-0005-0000-0000-0000A7180000}"/>
    <cellStyle name="40% - Accent2 10 2" xfId="2516" xr:uid="{00000000-0005-0000-0000-0000A8180000}"/>
    <cellStyle name="40% - Accent2 10 3" xfId="2517" xr:uid="{00000000-0005-0000-0000-0000A9180000}"/>
    <cellStyle name="40% - Accent2 10 4" xfId="36845" xr:uid="{00000000-0005-0000-0000-0000AA180000}"/>
    <cellStyle name="40% - Accent2 100" xfId="36846" xr:uid="{00000000-0005-0000-0000-0000AB180000}"/>
    <cellStyle name="40% - Accent2 101" xfId="36847" xr:uid="{00000000-0005-0000-0000-0000AC180000}"/>
    <cellStyle name="40% - Accent2 102" xfId="36848" xr:uid="{00000000-0005-0000-0000-0000AD180000}"/>
    <cellStyle name="40% - Accent2 103" xfId="43368" xr:uid="{00000000-0005-0000-0000-0000AE180000}"/>
    <cellStyle name="40% - Accent2 104" xfId="43490" xr:uid="{476EAE66-DF9D-4C13-8873-AD87011D95A3}"/>
    <cellStyle name="40% - Accent2 11" xfId="2518" xr:uid="{00000000-0005-0000-0000-0000AF180000}"/>
    <cellStyle name="40% - Accent2 11 2" xfId="2519" xr:uid="{00000000-0005-0000-0000-0000B0180000}"/>
    <cellStyle name="40% - Accent2 11 3" xfId="2520" xr:uid="{00000000-0005-0000-0000-0000B1180000}"/>
    <cellStyle name="40% - Accent2 12" xfId="2521" xr:uid="{00000000-0005-0000-0000-0000B2180000}"/>
    <cellStyle name="40% - Accent2 12 2" xfId="2522" xr:uid="{00000000-0005-0000-0000-0000B3180000}"/>
    <cellStyle name="40% - Accent2 13" xfId="2523" xr:uid="{00000000-0005-0000-0000-0000B4180000}"/>
    <cellStyle name="40% - Accent2 13 2" xfId="2524" xr:uid="{00000000-0005-0000-0000-0000B5180000}"/>
    <cellStyle name="40% - Accent2 14" xfId="2525" xr:uid="{00000000-0005-0000-0000-0000B6180000}"/>
    <cellStyle name="40% - Accent2 14 2" xfId="2526" xr:uid="{00000000-0005-0000-0000-0000B7180000}"/>
    <cellStyle name="40% - Accent2 15" xfId="2527" xr:uid="{00000000-0005-0000-0000-0000B8180000}"/>
    <cellStyle name="40% - Accent2 15 2" xfId="2528" xr:uid="{00000000-0005-0000-0000-0000B9180000}"/>
    <cellStyle name="40% - Accent2 16" xfId="2529" xr:uid="{00000000-0005-0000-0000-0000BA180000}"/>
    <cellStyle name="40% - Accent2 16 2" xfId="2530" xr:uid="{00000000-0005-0000-0000-0000BB180000}"/>
    <cellStyle name="40% - Accent2 17" xfId="2531" xr:uid="{00000000-0005-0000-0000-0000BC180000}"/>
    <cellStyle name="40% - Accent2 17 2" xfId="2532" xr:uid="{00000000-0005-0000-0000-0000BD180000}"/>
    <cellStyle name="40% - Accent2 18" xfId="2533" xr:uid="{00000000-0005-0000-0000-0000BE180000}"/>
    <cellStyle name="40% - Accent2 18 2" xfId="2534" xr:uid="{00000000-0005-0000-0000-0000BF180000}"/>
    <cellStyle name="40% - Accent2 19" xfId="2535" xr:uid="{00000000-0005-0000-0000-0000C0180000}"/>
    <cellStyle name="40% - Accent2 19 2" xfId="2536" xr:uid="{00000000-0005-0000-0000-0000C1180000}"/>
    <cellStyle name="40% - Accent2 2" xfId="2537" xr:uid="{00000000-0005-0000-0000-0000C2180000}"/>
    <cellStyle name="40% - Accent2 2 10" xfId="43401" xr:uid="{00000000-0005-0000-0000-0000C3180000}"/>
    <cellStyle name="40% - Accent2 2 2" xfId="2538" xr:uid="{00000000-0005-0000-0000-0000C4180000}"/>
    <cellStyle name="40% - Accent2 2 2 2" xfId="2539" xr:uid="{00000000-0005-0000-0000-0000C5180000}"/>
    <cellStyle name="40% - Accent2 2 2 2 2" xfId="2540" xr:uid="{00000000-0005-0000-0000-0000C6180000}"/>
    <cellStyle name="40% - Accent2 2 2 2 3" xfId="2541" xr:uid="{00000000-0005-0000-0000-0000C7180000}"/>
    <cellStyle name="40% - Accent2 2 2 2 4" xfId="36849" xr:uid="{00000000-0005-0000-0000-0000C8180000}"/>
    <cellStyle name="40% - Accent2 2 2 3" xfId="2542" xr:uid="{00000000-0005-0000-0000-0000C9180000}"/>
    <cellStyle name="40% - Accent2 2 2 3 2" xfId="2543" xr:uid="{00000000-0005-0000-0000-0000CA180000}"/>
    <cellStyle name="40% - Accent2 2 2 3 3" xfId="36850" xr:uid="{00000000-0005-0000-0000-0000CB180000}"/>
    <cellStyle name="40% - Accent2 2 2 4" xfId="2544" xr:uid="{00000000-0005-0000-0000-0000CC180000}"/>
    <cellStyle name="40% - Accent2 2 2 5" xfId="2545" xr:uid="{00000000-0005-0000-0000-0000CD180000}"/>
    <cellStyle name="40% - Accent2 2 2 6" xfId="2546" xr:uid="{00000000-0005-0000-0000-0000CE180000}"/>
    <cellStyle name="40% - Accent2 2 2 7" xfId="36851" xr:uid="{00000000-0005-0000-0000-0000CF180000}"/>
    <cellStyle name="40% - Accent2 2 2_PwrTax 51040" xfId="2547" xr:uid="{00000000-0005-0000-0000-0000D0180000}"/>
    <cellStyle name="40% - Accent2 2 3" xfId="2548" xr:uid="{00000000-0005-0000-0000-0000D1180000}"/>
    <cellStyle name="40% - Accent2 2 3 10" xfId="2549" xr:uid="{00000000-0005-0000-0000-0000D2180000}"/>
    <cellStyle name="40% - Accent2 2 3 10 2" xfId="36852" xr:uid="{00000000-0005-0000-0000-0000D3180000}"/>
    <cellStyle name="40% - Accent2 2 3 11" xfId="36853" xr:uid="{00000000-0005-0000-0000-0000D4180000}"/>
    <cellStyle name="40% - Accent2 2 3 12" xfId="36854" xr:uid="{00000000-0005-0000-0000-0000D5180000}"/>
    <cellStyle name="40% - Accent2 2 3 2" xfId="2550" xr:uid="{00000000-0005-0000-0000-0000D6180000}"/>
    <cellStyle name="40% - Accent2 2 3 2 10" xfId="36855" xr:uid="{00000000-0005-0000-0000-0000D7180000}"/>
    <cellStyle name="40% - Accent2 2 3 2 11" xfId="36856" xr:uid="{00000000-0005-0000-0000-0000D8180000}"/>
    <cellStyle name="40% - Accent2 2 3 2 2" xfId="2551" xr:uid="{00000000-0005-0000-0000-0000D9180000}"/>
    <cellStyle name="40% - Accent2 2 3 2 2 2" xfId="2552" xr:uid="{00000000-0005-0000-0000-0000DA180000}"/>
    <cellStyle name="40% - Accent2 2 3 2 2 2 2" xfId="2553" xr:uid="{00000000-0005-0000-0000-0000DB180000}"/>
    <cellStyle name="40% - Accent2 2 3 2 2 2 2 2" xfId="2554" xr:uid="{00000000-0005-0000-0000-0000DC180000}"/>
    <cellStyle name="40% - Accent2 2 3 2 2 2 2 2 2" xfId="36857" xr:uid="{00000000-0005-0000-0000-0000DD180000}"/>
    <cellStyle name="40% - Accent2 2 3 2 2 2 2 3" xfId="2555" xr:uid="{00000000-0005-0000-0000-0000DE180000}"/>
    <cellStyle name="40% - Accent2 2 3 2 2 2 2 3 2" xfId="36858" xr:uid="{00000000-0005-0000-0000-0000DF180000}"/>
    <cellStyle name="40% - Accent2 2 3 2 2 2 2 4" xfId="36859" xr:uid="{00000000-0005-0000-0000-0000E0180000}"/>
    <cellStyle name="40% - Accent2 2 3 2 2 2 3" xfId="2556" xr:uid="{00000000-0005-0000-0000-0000E1180000}"/>
    <cellStyle name="40% - Accent2 2 3 2 2 2 3 2" xfId="36860" xr:uid="{00000000-0005-0000-0000-0000E2180000}"/>
    <cellStyle name="40% - Accent2 2 3 2 2 2 4" xfId="2557" xr:uid="{00000000-0005-0000-0000-0000E3180000}"/>
    <cellStyle name="40% - Accent2 2 3 2 2 2 4 2" xfId="36861" xr:uid="{00000000-0005-0000-0000-0000E4180000}"/>
    <cellStyle name="40% - Accent2 2 3 2 2 2 5" xfId="36862" xr:uid="{00000000-0005-0000-0000-0000E5180000}"/>
    <cellStyle name="40% - Accent2 2 3 2 2 3" xfId="2558" xr:uid="{00000000-0005-0000-0000-0000E6180000}"/>
    <cellStyle name="40% - Accent2 2 3 2 2 3 2" xfId="2559" xr:uid="{00000000-0005-0000-0000-0000E7180000}"/>
    <cellStyle name="40% - Accent2 2 3 2 2 3 2 2" xfId="36863" xr:uid="{00000000-0005-0000-0000-0000E8180000}"/>
    <cellStyle name="40% - Accent2 2 3 2 2 3 3" xfId="2560" xr:uid="{00000000-0005-0000-0000-0000E9180000}"/>
    <cellStyle name="40% - Accent2 2 3 2 2 3 3 2" xfId="36864" xr:uid="{00000000-0005-0000-0000-0000EA180000}"/>
    <cellStyle name="40% - Accent2 2 3 2 2 3 4" xfId="36865" xr:uid="{00000000-0005-0000-0000-0000EB180000}"/>
    <cellStyle name="40% - Accent2 2 3 2 2 4" xfId="2561" xr:uid="{00000000-0005-0000-0000-0000EC180000}"/>
    <cellStyle name="40% - Accent2 2 3 2 2 4 2" xfId="36866" xr:uid="{00000000-0005-0000-0000-0000ED180000}"/>
    <cellStyle name="40% - Accent2 2 3 2 2 5" xfId="2562" xr:uid="{00000000-0005-0000-0000-0000EE180000}"/>
    <cellStyle name="40% - Accent2 2 3 2 2 5 2" xfId="36867" xr:uid="{00000000-0005-0000-0000-0000EF180000}"/>
    <cellStyle name="40% - Accent2 2 3 2 2 6" xfId="36868" xr:uid="{00000000-0005-0000-0000-0000F0180000}"/>
    <cellStyle name="40% - Accent2 2 3 2 3" xfId="2563" xr:uid="{00000000-0005-0000-0000-0000F1180000}"/>
    <cellStyle name="40% - Accent2 2 3 2 3 2" xfId="2564" xr:uid="{00000000-0005-0000-0000-0000F2180000}"/>
    <cellStyle name="40% - Accent2 2 3 2 3 2 2" xfId="2565" xr:uid="{00000000-0005-0000-0000-0000F3180000}"/>
    <cellStyle name="40% - Accent2 2 3 2 3 2 2 2" xfId="36869" xr:uid="{00000000-0005-0000-0000-0000F4180000}"/>
    <cellStyle name="40% - Accent2 2 3 2 3 2 3" xfId="2566" xr:uid="{00000000-0005-0000-0000-0000F5180000}"/>
    <cellStyle name="40% - Accent2 2 3 2 3 2 3 2" xfId="36870" xr:uid="{00000000-0005-0000-0000-0000F6180000}"/>
    <cellStyle name="40% - Accent2 2 3 2 3 2 4" xfId="36871" xr:uid="{00000000-0005-0000-0000-0000F7180000}"/>
    <cellStyle name="40% - Accent2 2 3 2 3 3" xfId="2567" xr:uid="{00000000-0005-0000-0000-0000F8180000}"/>
    <cellStyle name="40% - Accent2 2 3 2 3 3 2" xfId="36872" xr:uid="{00000000-0005-0000-0000-0000F9180000}"/>
    <cellStyle name="40% - Accent2 2 3 2 3 4" xfId="2568" xr:uid="{00000000-0005-0000-0000-0000FA180000}"/>
    <cellStyle name="40% - Accent2 2 3 2 3 4 2" xfId="36873" xr:uid="{00000000-0005-0000-0000-0000FB180000}"/>
    <cellStyle name="40% - Accent2 2 3 2 3 5" xfId="36874" xr:uid="{00000000-0005-0000-0000-0000FC180000}"/>
    <cellStyle name="40% - Accent2 2 3 2 4" xfId="2569" xr:uid="{00000000-0005-0000-0000-0000FD180000}"/>
    <cellStyle name="40% - Accent2 2 3 2 4 2" xfId="2570" xr:uid="{00000000-0005-0000-0000-0000FE180000}"/>
    <cellStyle name="40% - Accent2 2 3 2 4 2 2" xfId="36875" xr:uid="{00000000-0005-0000-0000-0000FF180000}"/>
    <cellStyle name="40% - Accent2 2 3 2 4 3" xfId="2571" xr:uid="{00000000-0005-0000-0000-000000190000}"/>
    <cellStyle name="40% - Accent2 2 3 2 4 3 2" xfId="36876" xr:uid="{00000000-0005-0000-0000-000001190000}"/>
    <cellStyle name="40% - Accent2 2 3 2 4 4" xfId="36877" xr:uid="{00000000-0005-0000-0000-000002190000}"/>
    <cellStyle name="40% - Accent2 2 3 2 5" xfId="2572" xr:uid="{00000000-0005-0000-0000-000003190000}"/>
    <cellStyle name="40% - Accent2 2 3 2 5 2" xfId="36878" xr:uid="{00000000-0005-0000-0000-000004190000}"/>
    <cellStyle name="40% - Accent2 2 3 2 5 2 2" xfId="36879" xr:uid="{00000000-0005-0000-0000-000005190000}"/>
    <cellStyle name="40% - Accent2 2 3 2 5 3" xfId="36880" xr:uid="{00000000-0005-0000-0000-000006190000}"/>
    <cellStyle name="40% - Accent2 2 3 2 5 3 2" xfId="36881" xr:uid="{00000000-0005-0000-0000-000007190000}"/>
    <cellStyle name="40% - Accent2 2 3 2 5 4" xfId="36882" xr:uid="{00000000-0005-0000-0000-000008190000}"/>
    <cellStyle name="40% - Accent2 2 3 2 6" xfId="2573" xr:uid="{00000000-0005-0000-0000-000009190000}"/>
    <cellStyle name="40% - Accent2 2 3 2 6 2" xfId="36883" xr:uid="{00000000-0005-0000-0000-00000A190000}"/>
    <cellStyle name="40% - Accent2 2 3 2 6 2 2" xfId="36884" xr:uid="{00000000-0005-0000-0000-00000B190000}"/>
    <cellStyle name="40% - Accent2 2 3 2 6 3" xfId="36885" xr:uid="{00000000-0005-0000-0000-00000C190000}"/>
    <cellStyle name="40% - Accent2 2 3 2 6 3 2" xfId="36886" xr:uid="{00000000-0005-0000-0000-00000D190000}"/>
    <cellStyle name="40% - Accent2 2 3 2 6 4" xfId="36887" xr:uid="{00000000-0005-0000-0000-00000E190000}"/>
    <cellStyle name="40% - Accent2 2 3 2 7" xfId="2574" xr:uid="{00000000-0005-0000-0000-00000F190000}"/>
    <cellStyle name="40% - Accent2 2 3 2 7 2" xfId="36888" xr:uid="{00000000-0005-0000-0000-000010190000}"/>
    <cellStyle name="40% - Accent2 2 3 2 7 2 2" xfId="36889" xr:uid="{00000000-0005-0000-0000-000011190000}"/>
    <cellStyle name="40% - Accent2 2 3 2 7 3" xfId="36890" xr:uid="{00000000-0005-0000-0000-000012190000}"/>
    <cellStyle name="40% - Accent2 2 3 2 7 3 2" xfId="36891" xr:uid="{00000000-0005-0000-0000-000013190000}"/>
    <cellStyle name="40% - Accent2 2 3 2 7 4" xfId="36892" xr:uid="{00000000-0005-0000-0000-000014190000}"/>
    <cellStyle name="40% - Accent2 2 3 2 8" xfId="36893" xr:uid="{00000000-0005-0000-0000-000015190000}"/>
    <cellStyle name="40% - Accent2 2 3 2 8 2" xfId="36894" xr:uid="{00000000-0005-0000-0000-000016190000}"/>
    <cellStyle name="40% - Accent2 2 3 2 9" xfId="36895" xr:uid="{00000000-0005-0000-0000-000017190000}"/>
    <cellStyle name="40% - Accent2 2 3 2 9 2" xfId="36896" xr:uid="{00000000-0005-0000-0000-000018190000}"/>
    <cellStyle name="40% - Accent2 2 3 3" xfId="2575" xr:uid="{00000000-0005-0000-0000-000019190000}"/>
    <cellStyle name="40% - Accent2 2 3 3 10" xfId="36897" xr:uid="{00000000-0005-0000-0000-00001A190000}"/>
    <cellStyle name="40% - Accent2 2 3 3 2" xfId="2576" xr:uid="{00000000-0005-0000-0000-00001B190000}"/>
    <cellStyle name="40% - Accent2 2 3 3 2 2" xfId="2577" xr:uid="{00000000-0005-0000-0000-00001C190000}"/>
    <cellStyle name="40% - Accent2 2 3 3 2 2 2" xfId="2578" xr:uid="{00000000-0005-0000-0000-00001D190000}"/>
    <cellStyle name="40% - Accent2 2 3 3 2 2 2 2" xfId="36898" xr:uid="{00000000-0005-0000-0000-00001E190000}"/>
    <cellStyle name="40% - Accent2 2 3 3 2 2 3" xfId="2579" xr:uid="{00000000-0005-0000-0000-00001F190000}"/>
    <cellStyle name="40% - Accent2 2 3 3 2 2 3 2" xfId="36899" xr:uid="{00000000-0005-0000-0000-000020190000}"/>
    <cellStyle name="40% - Accent2 2 3 3 2 2 4" xfId="36900" xr:uid="{00000000-0005-0000-0000-000021190000}"/>
    <cellStyle name="40% - Accent2 2 3 3 2 3" xfId="2580" xr:uid="{00000000-0005-0000-0000-000022190000}"/>
    <cellStyle name="40% - Accent2 2 3 3 2 3 2" xfId="36901" xr:uid="{00000000-0005-0000-0000-000023190000}"/>
    <cellStyle name="40% - Accent2 2 3 3 2 4" xfId="2581" xr:uid="{00000000-0005-0000-0000-000024190000}"/>
    <cellStyle name="40% - Accent2 2 3 3 2 4 2" xfId="36902" xr:uid="{00000000-0005-0000-0000-000025190000}"/>
    <cellStyle name="40% - Accent2 2 3 3 2 5" xfId="36903" xr:uid="{00000000-0005-0000-0000-000026190000}"/>
    <cellStyle name="40% - Accent2 2 3 3 3" xfId="2582" xr:uid="{00000000-0005-0000-0000-000027190000}"/>
    <cellStyle name="40% - Accent2 2 3 3 3 2" xfId="2583" xr:uid="{00000000-0005-0000-0000-000028190000}"/>
    <cellStyle name="40% - Accent2 2 3 3 3 2 2" xfId="36904" xr:uid="{00000000-0005-0000-0000-000029190000}"/>
    <cellStyle name="40% - Accent2 2 3 3 3 3" xfId="2584" xr:uid="{00000000-0005-0000-0000-00002A190000}"/>
    <cellStyle name="40% - Accent2 2 3 3 3 3 2" xfId="36905" xr:uid="{00000000-0005-0000-0000-00002B190000}"/>
    <cellStyle name="40% - Accent2 2 3 3 3 4" xfId="36906" xr:uid="{00000000-0005-0000-0000-00002C190000}"/>
    <cellStyle name="40% - Accent2 2 3 3 4" xfId="2585" xr:uid="{00000000-0005-0000-0000-00002D190000}"/>
    <cellStyle name="40% - Accent2 2 3 3 4 2" xfId="36907" xr:uid="{00000000-0005-0000-0000-00002E190000}"/>
    <cellStyle name="40% - Accent2 2 3 3 4 2 2" xfId="36908" xr:uid="{00000000-0005-0000-0000-00002F190000}"/>
    <cellStyle name="40% - Accent2 2 3 3 4 3" xfId="36909" xr:uid="{00000000-0005-0000-0000-000030190000}"/>
    <cellStyle name="40% - Accent2 2 3 3 4 3 2" xfId="36910" xr:uid="{00000000-0005-0000-0000-000031190000}"/>
    <cellStyle name="40% - Accent2 2 3 3 4 4" xfId="36911" xr:uid="{00000000-0005-0000-0000-000032190000}"/>
    <cellStyle name="40% - Accent2 2 3 3 5" xfId="2586" xr:uid="{00000000-0005-0000-0000-000033190000}"/>
    <cellStyle name="40% - Accent2 2 3 3 5 2" xfId="36912" xr:uid="{00000000-0005-0000-0000-000034190000}"/>
    <cellStyle name="40% - Accent2 2 3 3 5 2 2" xfId="36913" xr:uid="{00000000-0005-0000-0000-000035190000}"/>
    <cellStyle name="40% - Accent2 2 3 3 5 3" xfId="36914" xr:uid="{00000000-0005-0000-0000-000036190000}"/>
    <cellStyle name="40% - Accent2 2 3 3 5 3 2" xfId="36915" xr:uid="{00000000-0005-0000-0000-000037190000}"/>
    <cellStyle name="40% - Accent2 2 3 3 5 4" xfId="36916" xr:uid="{00000000-0005-0000-0000-000038190000}"/>
    <cellStyle name="40% - Accent2 2 3 3 6" xfId="2587" xr:uid="{00000000-0005-0000-0000-000039190000}"/>
    <cellStyle name="40% - Accent2 2 3 3 6 2" xfId="36917" xr:uid="{00000000-0005-0000-0000-00003A190000}"/>
    <cellStyle name="40% - Accent2 2 3 3 6 2 2" xfId="36918" xr:uid="{00000000-0005-0000-0000-00003B190000}"/>
    <cellStyle name="40% - Accent2 2 3 3 6 3" xfId="36919" xr:uid="{00000000-0005-0000-0000-00003C190000}"/>
    <cellStyle name="40% - Accent2 2 3 3 6 3 2" xfId="36920" xr:uid="{00000000-0005-0000-0000-00003D190000}"/>
    <cellStyle name="40% - Accent2 2 3 3 6 4" xfId="36921" xr:uid="{00000000-0005-0000-0000-00003E190000}"/>
    <cellStyle name="40% - Accent2 2 3 3 7" xfId="36922" xr:uid="{00000000-0005-0000-0000-00003F190000}"/>
    <cellStyle name="40% - Accent2 2 3 3 7 2" xfId="36923" xr:uid="{00000000-0005-0000-0000-000040190000}"/>
    <cellStyle name="40% - Accent2 2 3 3 8" xfId="36924" xr:uid="{00000000-0005-0000-0000-000041190000}"/>
    <cellStyle name="40% - Accent2 2 3 3 8 2" xfId="36925" xr:uid="{00000000-0005-0000-0000-000042190000}"/>
    <cellStyle name="40% - Accent2 2 3 3 9" xfId="36926" xr:uid="{00000000-0005-0000-0000-000043190000}"/>
    <cellStyle name="40% - Accent2 2 3 4" xfId="2588" xr:uid="{00000000-0005-0000-0000-000044190000}"/>
    <cellStyle name="40% - Accent2 2 3 4 2" xfId="2589" xr:uid="{00000000-0005-0000-0000-000045190000}"/>
    <cellStyle name="40% - Accent2 2 3 4 2 2" xfId="2590" xr:uid="{00000000-0005-0000-0000-000046190000}"/>
    <cellStyle name="40% - Accent2 2 3 4 2 2 2" xfId="36927" xr:uid="{00000000-0005-0000-0000-000047190000}"/>
    <cellStyle name="40% - Accent2 2 3 4 2 3" xfId="2591" xr:uid="{00000000-0005-0000-0000-000048190000}"/>
    <cellStyle name="40% - Accent2 2 3 4 2 3 2" xfId="36928" xr:uid="{00000000-0005-0000-0000-000049190000}"/>
    <cellStyle name="40% - Accent2 2 3 4 2 4" xfId="36929" xr:uid="{00000000-0005-0000-0000-00004A190000}"/>
    <cellStyle name="40% - Accent2 2 3 4 3" xfId="2592" xr:uid="{00000000-0005-0000-0000-00004B190000}"/>
    <cellStyle name="40% - Accent2 2 3 4 3 2" xfId="36930" xr:uid="{00000000-0005-0000-0000-00004C190000}"/>
    <cellStyle name="40% - Accent2 2 3 4 3 2 2" xfId="36931" xr:uid="{00000000-0005-0000-0000-00004D190000}"/>
    <cellStyle name="40% - Accent2 2 3 4 3 3" xfId="36932" xr:uid="{00000000-0005-0000-0000-00004E190000}"/>
    <cellStyle name="40% - Accent2 2 3 4 3 3 2" xfId="36933" xr:uid="{00000000-0005-0000-0000-00004F190000}"/>
    <cellStyle name="40% - Accent2 2 3 4 3 4" xfId="36934" xr:uid="{00000000-0005-0000-0000-000050190000}"/>
    <cellStyle name="40% - Accent2 2 3 4 4" xfId="2593" xr:uid="{00000000-0005-0000-0000-000051190000}"/>
    <cellStyle name="40% - Accent2 2 3 4 4 2" xfId="36935" xr:uid="{00000000-0005-0000-0000-000052190000}"/>
    <cellStyle name="40% - Accent2 2 3 4 4 2 2" xfId="36936" xr:uid="{00000000-0005-0000-0000-000053190000}"/>
    <cellStyle name="40% - Accent2 2 3 4 4 3" xfId="36937" xr:uid="{00000000-0005-0000-0000-000054190000}"/>
    <cellStyle name="40% - Accent2 2 3 4 4 3 2" xfId="36938" xr:uid="{00000000-0005-0000-0000-000055190000}"/>
    <cellStyle name="40% - Accent2 2 3 4 4 4" xfId="36939" xr:uid="{00000000-0005-0000-0000-000056190000}"/>
    <cellStyle name="40% - Accent2 2 3 4 5" xfId="36940" xr:uid="{00000000-0005-0000-0000-000057190000}"/>
    <cellStyle name="40% - Accent2 2 3 4 5 2" xfId="36941" xr:uid="{00000000-0005-0000-0000-000058190000}"/>
    <cellStyle name="40% - Accent2 2 3 4 5 2 2" xfId="36942" xr:uid="{00000000-0005-0000-0000-000059190000}"/>
    <cellStyle name="40% - Accent2 2 3 4 5 3" xfId="36943" xr:uid="{00000000-0005-0000-0000-00005A190000}"/>
    <cellStyle name="40% - Accent2 2 3 4 5 3 2" xfId="36944" xr:uid="{00000000-0005-0000-0000-00005B190000}"/>
    <cellStyle name="40% - Accent2 2 3 4 5 4" xfId="36945" xr:uid="{00000000-0005-0000-0000-00005C190000}"/>
    <cellStyle name="40% - Accent2 2 3 4 6" xfId="36946" xr:uid="{00000000-0005-0000-0000-00005D190000}"/>
    <cellStyle name="40% - Accent2 2 3 4 6 2" xfId="36947" xr:uid="{00000000-0005-0000-0000-00005E190000}"/>
    <cellStyle name="40% - Accent2 2 3 4 7" xfId="36948" xr:uid="{00000000-0005-0000-0000-00005F190000}"/>
    <cellStyle name="40% - Accent2 2 3 4 7 2" xfId="36949" xr:uid="{00000000-0005-0000-0000-000060190000}"/>
    <cellStyle name="40% - Accent2 2 3 4 8" xfId="36950" xr:uid="{00000000-0005-0000-0000-000061190000}"/>
    <cellStyle name="40% - Accent2 2 3 5" xfId="2594" xr:uid="{00000000-0005-0000-0000-000062190000}"/>
    <cellStyle name="40% - Accent2 2 3 5 2" xfId="2595" xr:uid="{00000000-0005-0000-0000-000063190000}"/>
    <cellStyle name="40% - Accent2 2 3 5 2 2" xfId="2596" xr:uid="{00000000-0005-0000-0000-000064190000}"/>
    <cellStyle name="40% - Accent2 2 3 5 2 2 2" xfId="36951" xr:uid="{00000000-0005-0000-0000-000065190000}"/>
    <cellStyle name="40% - Accent2 2 3 5 2 3" xfId="2597" xr:uid="{00000000-0005-0000-0000-000066190000}"/>
    <cellStyle name="40% - Accent2 2 3 5 2 3 2" xfId="36952" xr:uid="{00000000-0005-0000-0000-000067190000}"/>
    <cellStyle name="40% - Accent2 2 3 5 2 4" xfId="36953" xr:uid="{00000000-0005-0000-0000-000068190000}"/>
    <cellStyle name="40% - Accent2 2 3 5 3" xfId="2598" xr:uid="{00000000-0005-0000-0000-000069190000}"/>
    <cellStyle name="40% - Accent2 2 3 5 3 2" xfId="36954" xr:uid="{00000000-0005-0000-0000-00006A190000}"/>
    <cellStyle name="40% - Accent2 2 3 5 3 2 2" xfId="36955" xr:uid="{00000000-0005-0000-0000-00006B190000}"/>
    <cellStyle name="40% - Accent2 2 3 5 3 3" xfId="36956" xr:uid="{00000000-0005-0000-0000-00006C190000}"/>
    <cellStyle name="40% - Accent2 2 3 5 3 3 2" xfId="36957" xr:uid="{00000000-0005-0000-0000-00006D190000}"/>
    <cellStyle name="40% - Accent2 2 3 5 3 4" xfId="36958" xr:uid="{00000000-0005-0000-0000-00006E190000}"/>
    <cellStyle name="40% - Accent2 2 3 5 4" xfId="2599" xr:uid="{00000000-0005-0000-0000-00006F190000}"/>
    <cellStyle name="40% - Accent2 2 3 5 4 2" xfId="36959" xr:uid="{00000000-0005-0000-0000-000070190000}"/>
    <cellStyle name="40% - Accent2 2 3 5 4 2 2" xfId="36960" xr:uid="{00000000-0005-0000-0000-000071190000}"/>
    <cellStyle name="40% - Accent2 2 3 5 4 3" xfId="36961" xr:uid="{00000000-0005-0000-0000-000072190000}"/>
    <cellStyle name="40% - Accent2 2 3 5 4 3 2" xfId="36962" xr:uid="{00000000-0005-0000-0000-000073190000}"/>
    <cellStyle name="40% - Accent2 2 3 5 4 4" xfId="36963" xr:uid="{00000000-0005-0000-0000-000074190000}"/>
    <cellStyle name="40% - Accent2 2 3 5 5" xfId="36964" xr:uid="{00000000-0005-0000-0000-000075190000}"/>
    <cellStyle name="40% - Accent2 2 3 5 5 2" xfId="36965" xr:uid="{00000000-0005-0000-0000-000076190000}"/>
    <cellStyle name="40% - Accent2 2 3 5 6" xfId="36966" xr:uid="{00000000-0005-0000-0000-000077190000}"/>
    <cellStyle name="40% - Accent2 2 3 5 6 2" xfId="36967" xr:uid="{00000000-0005-0000-0000-000078190000}"/>
    <cellStyle name="40% - Accent2 2 3 5 7" xfId="36968" xr:uid="{00000000-0005-0000-0000-000079190000}"/>
    <cellStyle name="40% - Accent2 2 3 6" xfId="2600" xr:uid="{00000000-0005-0000-0000-00007A190000}"/>
    <cellStyle name="40% - Accent2 2 3 6 2" xfId="2601" xr:uid="{00000000-0005-0000-0000-00007B190000}"/>
    <cellStyle name="40% - Accent2 2 3 6 2 2" xfId="36969" xr:uid="{00000000-0005-0000-0000-00007C190000}"/>
    <cellStyle name="40% - Accent2 2 3 6 3" xfId="2602" xr:uid="{00000000-0005-0000-0000-00007D190000}"/>
    <cellStyle name="40% - Accent2 2 3 6 3 2" xfId="36970" xr:uid="{00000000-0005-0000-0000-00007E190000}"/>
    <cellStyle name="40% - Accent2 2 3 6 4" xfId="36971" xr:uid="{00000000-0005-0000-0000-00007F190000}"/>
    <cellStyle name="40% - Accent2 2 3 7" xfId="2603" xr:uid="{00000000-0005-0000-0000-000080190000}"/>
    <cellStyle name="40% - Accent2 2 3 7 2" xfId="36972" xr:uid="{00000000-0005-0000-0000-000081190000}"/>
    <cellStyle name="40% - Accent2 2 3 7 2 2" xfId="36973" xr:uid="{00000000-0005-0000-0000-000082190000}"/>
    <cellStyle name="40% - Accent2 2 3 7 3" xfId="36974" xr:uid="{00000000-0005-0000-0000-000083190000}"/>
    <cellStyle name="40% - Accent2 2 3 7 3 2" xfId="36975" xr:uid="{00000000-0005-0000-0000-000084190000}"/>
    <cellStyle name="40% - Accent2 2 3 7 4" xfId="36976" xr:uid="{00000000-0005-0000-0000-000085190000}"/>
    <cellStyle name="40% - Accent2 2 3 8" xfId="2604" xr:uid="{00000000-0005-0000-0000-000086190000}"/>
    <cellStyle name="40% - Accent2 2 3 8 2" xfId="36977" xr:uid="{00000000-0005-0000-0000-000087190000}"/>
    <cellStyle name="40% - Accent2 2 3 8 2 2" xfId="36978" xr:uid="{00000000-0005-0000-0000-000088190000}"/>
    <cellStyle name="40% - Accent2 2 3 8 3" xfId="36979" xr:uid="{00000000-0005-0000-0000-000089190000}"/>
    <cellStyle name="40% - Accent2 2 3 8 3 2" xfId="36980" xr:uid="{00000000-0005-0000-0000-00008A190000}"/>
    <cellStyle name="40% - Accent2 2 3 8 4" xfId="36981" xr:uid="{00000000-0005-0000-0000-00008B190000}"/>
    <cellStyle name="40% - Accent2 2 3 9" xfId="2605" xr:uid="{00000000-0005-0000-0000-00008C190000}"/>
    <cellStyle name="40% - Accent2 2 3 9 2" xfId="36982" xr:uid="{00000000-0005-0000-0000-00008D190000}"/>
    <cellStyle name="40% - Accent2 2 4" xfId="2606" xr:uid="{00000000-0005-0000-0000-00008E190000}"/>
    <cellStyle name="40% - Accent2 2 4 2" xfId="2607" xr:uid="{00000000-0005-0000-0000-00008F190000}"/>
    <cellStyle name="40% - Accent2 2 4 2 2" xfId="2608" xr:uid="{00000000-0005-0000-0000-000090190000}"/>
    <cellStyle name="40% - Accent2 2 4 2 2 2" xfId="36983" xr:uid="{00000000-0005-0000-0000-000091190000}"/>
    <cellStyle name="40% - Accent2 2 4 2 2 2 2" xfId="36984" xr:uid="{00000000-0005-0000-0000-000092190000}"/>
    <cellStyle name="40% - Accent2 2 4 2 2 3" xfId="36985" xr:uid="{00000000-0005-0000-0000-000093190000}"/>
    <cellStyle name="40% - Accent2 2 4 2 2 3 2" xfId="36986" xr:uid="{00000000-0005-0000-0000-000094190000}"/>
    <cellStyle name="40% - Accent2 2 4 2 2 4" xfId="36987" xr:uid="{00000000-0005-0000-0000-000095190000}"/>
    <cellStyle name="40% - Accent2 2 4 2 3" xfId="2609" xr:uid="{00000000-0005-0000-0000-000096190000}"/>
    <cellStyle name="40% - Accent2 2 4 2 3 2" xfId="36988" xr:uid="{00000000-0005-0000-0000-000097190000}"/>
    <cellStyle name="40% - Accent2 2 4 2 3 2 2" xfId="36989" xr:uid="{00000000-0005-0000-0000-000098190000}"/>
    <cellStyle name="40% - Accent2 2 4 2 3 3" xfId="36990" xr:uid="{00000000-0005-0000-0000-000099190000}"/>
    <cellStyle name="40% - Accent2 2 4 2 3 3 2" xfId="36991" xr:uid="{00000000-0005-0000-0000-00009A190000}"/>
    <cellStyle name="40% - Accent2 2 4 2 3 4" xfId="36992" xr:uid="{00000000-0005-0000-0000-00009B190000}"/>
    <cellStyle name="40% - Accent2 2 4 2 4" xfId="36993" xr:uid="{00000000-0005-0000-0000-00009C190000}"/>
    <cellStyle name="40% - Accent2 2 4 2 4 2" xfId="36994" xr:uid="{00000000-0005-0000-0000-00009D190000}"/>
    <cellStyle name="40% - Accent2 2 4 2 4 2 2" xfId="36995" xr:uid="{00000000-0005-0000-0000-00009E190000}"/>
    <cellStyle name="40% - Accent2 2 4 2 4 3" xfId="36996" xr:uid="{00000000-0005-0000-0000-00009F190000}"/>
    <cellStyle name="40% - Accent2 2 4 2 4 3 2" xfId="36997" xr:uid="{00000000-0005-0000-0000-0000A0190000}"/>
    <cellStyle name="40% - Accent2 2 4 2 4 4" xfId="36998" xr:uid="{00000000-0005-0000-0000-0000A1190000}"/>
    <cellStyle name="40% - Accent2 2 4 2 5" xfId="36999" xr:uid="{00000000-0005-0000-0000-0000A2190000}"/>
    <cellStyle name="40% - Accent2 2 4 2 5 2" xfId="37000" xr:uid="{00000000-0005-0000-0000-0000A3190000}"/>
    <cellStyle name="40% - Accent2 2 4 2 6" xfId="37001" xr:uid="{00000000-0005-0000-0000-0000A4190000}"/>
    <cellStyle name="40% - Accent2 2 4 2 6 2" xfId="37002" xr:uid="{00000000-0005-0000-0000-0000A5190000}"/>
    <cellStyle name="40% - Accent2 2 4 2 7" xfId="37003" xr:uid="{00000000-0005-0000-0000-0000A6190000}"/>
    <cellStyle name="40% - Accent2 2 4 3" xfId="2610" xr:uid="{00000000-0005-0000-0000-0000A7190000}"/>
    <cellStyle name="40% - Accent2 2 4 3 2" xfId="37004" xr:uid="{00000000-0005-0000-0000-0000A8190000}"/>
    <cellStyle name="40% - Accent2 2 4 3 2 2" xfId="37005" xr:uid="{00000000-0005-0000-0000-0000A9190000}"/>
    <cellStyle name="40% - Accent2 2 4 3 2 2 2" xfId="37006" xr:uid="{00000000-0005-0000-0000-0000AA190000}"/>
    <cellStyle name="40% - Accent2 2 4 3 2 3" xfId="37007" xr:uid="{00000000-0005-0000-0000-0000AB190000}"/>
    <cellStyle name="40% - Accent2 2 4 3 2 3 2" xfId="37008" xr:uid="{00000000-0005-0000-0000-0000AC190000}"/>
    <cellStyle name="40% - Accent2 2 4 3 2 4" xfId="37009" xr:uid="{00000000-0005-0000-0000-0000AD190000}"/>
    <cellStyle name="40% - Accent2 2 4 3 3" xfId="37010" xr:uid="{00000000-0005-0000-0000-0000AE190000}"/>
    <cellStyle name="40% - Accent2 2 4 3 3 2" xfId="37011" xr:uid="{00000000-0005-0000-0000-0000AF190000}"/>
    <cellStyle name="40% - Accent2 2 4 3 3 2 2" xfId="37012" xr:uid="{00000000-0005-0000-0000-0000B0190000}"/>
    <cellStyle name="40% - Accent2 2 4 3 3 3" xfId="37013" xr:uid="{00000000-0005-0000-0000-0000B1190000}"/>
    <cellStyle name="40% - Accent2 2 4 3 3 3 2" xfId="37014" xr:uid="{00000000-0005-0000-0000-0000B2190000}"/>
    <cellStyle name="40% - Accent2 2 4 3 3 4" xfId="37015" xr:uid="{00000000-0005-0000-0000-0000B3190000}"/>
    <cellStyle name="40% - Accent2 2 4 3 4" xfId="37016" xr:uid="{00000000-0005-0000-0000-0000B4190000}"/>
    <cellStyle name="40% - Accent2 2 4 3 4 2" xfId="37017" xr:uid="{00000000-0005-0000-0000-0000B5190000}"/>
    <cellStyle name="40% - Accent2 2 4 3 4 2 2" xfId="37018" xr:uid="{00000000-0005-0000-0000-0000B6190000}"/>
    <cellStyle name="40% - Accent2 2 4 3 4 3" xfId="37019" xr:uid="{00000000-0005-0000-0000-0000B7190000}"/>
    <cellStyle name="40% - Accent2 2 4 3 4 3 2" xfId="37020" xr:uid="{00000000-0005-0000-0000-0000B8190000}"/>
    <cellStyle name="40% - Accent2 2 4 3 4 4" xfId="37021" xr:uid="{00000000-0005-0000-0000-0000B9190000}"/>
    <cellStyle name="40% - Accent2 2 4 3 5" xfId="37022" xr:uid="{00000000-0005-0000-0000-0000BA190000}"/>
    <cellStyle name="40% - Accent2 2 4 3 5 2" xfId="37023" xr:uid="{00000000-0005-0000-0000-0000BB190000}"/>
    <cellStyle name="40% - Accent2 2 4 3 6" xfId="37024" xr:uid="{00000000-0005-0000-0000-0000BC190000}"/>
    <cellStyle name="40% - Accent2 2 4 3 6 2" xfId="37025" xr:uid="{00000000-0005-0000-0000-0000BD190000}"/>
    <cellStyle name="40% - Accent2 2 4 3 7" xfId="37026" xr:uid="{00000000-0005-0000-0000-0000BE190000}"/>
    <cellStyle name="40% - Accent2 2 4 4" xfId="2611" xr:uid="{00000000-0005-0000-0000-0000BF190000}"/>
    <cellStyle name="40% - Accent2 2 4 4 2" xfId="37027" xr:uid="{00000000-0005-0000-0000-0000C0190000}"/>
    <cellStyle name="40% - Accent2 2 4 4 2 2" xfId="37028" xr:uid="{00000000-0005-0000-0000-0000C1190000}"/>
    <cellStyle name="40% - Accent2 2 4 4 3" xfId="37029" xr:uid="{00000000-0005-0000-0000-0000C2190000}"/>
    <cellStyle name="40% - Accent2 2 4 4 3 2" xfId="37030" xr:uid="{00000000-0005-0000-0000-0000C3190000}"/>
    <cellStyle name="40% - Accent2 2 4 4 4" xfId="37031" xr:uid="{00000000-0005-0000-0000-0000C4190000}"/>
    <cellStyle name="40% - Accent2 2 4 5" xfId="2612" xr:uid="{00000000-0005-0000-0000-0000C5190000}"/>
    <cellStyle name="40% - Accent2 2 4 5 2" xfId="37032" xr:uid="{00000000-0005-0000-0000-0000C6190000}"/>
    <cellStyle name="40% - Accent2 2 4 5 2 2" xfId="37033" xr:uid="{00000000-0005-0000-0000-0000C7190000}"/>
    <cellStyle name="40% - Accent2 2 4 5 3" xfId="37034" xr:uid="{00000000-0005-0000-0000-0000C8190000}"/>
    <cellStyle name="40% - Accent2 2 4 5 3 2" xfId="37035" xr:uid="{00000000-0005-0000-0000-0000C9190000}"/>
    <cellStyle name="40% - Accent2 2 4 5 4" xfId="37036" xr:uid="{00000000-0005-0000-0000-0000CA190000}"/>
    <cellStyle name="40% - Accent2 2 4 6" xfId="37037" xr:uid="{00000000-0005-0000-0000-0000CB190000}"/>
    <cellStyle name="40% - Accent2 2 4 6 2" xfId="37038" xr:uid="{00000000-0005-0000-0000-0000CC190000}"/>
    <cellStyle name="40% - Accent2 2 4 6 2 2" xfId="37039" xr:uid="{00000000-0005-0000-0000-0000CD190000}"/>
    <cellStyle name="40% - Accent2 2 4 6 3" xfId="37040" xr:uid="{00000000-0005-0000-0000-0000CE190000}"/>
    <cellStyle name="40% - Accent2 2 4 6 3 2" xfId="37041" xr:uid="{00000000-0005-0000-0000-0000CF190000}"/>
    <cellStyle name="40% - Accent2 2 4 6 4" xfId="37042" xr:uid="{00000000-0005-0000-0000-0000D0190000}"/>
    <cellStyle name="40% - Accent2 2 4 7" xfId="37043" xr:uid="{00000000-0005-0000-0000-0000D1190000}"/>
    <cellStyle name="40% - Accent2 2 4 7 2" xfId="37044" xr:uid="{00000000-0005-0000-0000-0000D2190000}"/>
    <cellStyle name="40% - Accent2 2 4 8" xfId="37045" xr:uid="{00000000-0005-0000-0000-0000D3190000}"/>
    <cellStyle name="40% - Accent2 2 4 8 2" xfId="37046" xr:uid="{00000000-0005-0000-0000-0000D4190000}"/>
    <cellStyle name="40% - Accent2 2 4 9" xfId="37047" xr:uid="{00000000-0005-0000-0000-0000D5190000}"/>
    <cellStyle name="40% - Accent2 2 5" xfId="37048" xr:uid="{00000000-0005-0000-0000-0000D6190000}"/>
    <cellStyle name="40% - Accent2 2 5 2" xfId="37049" xr:uid="{00000000-0005-0000-0000-0000D7190000}"/>
    <cellStyle name="40% - Accent2 2 5 2 2" xfId="37050" xr:uid="{00000000-0005-0000-0000-0000D8190000}"/>
    <cellStyle name="40% - Accent2 2 5 2 2 2" xfId="37051" xr:uid="{00000000-0005-0000-0000-0000D9190000}"/>
    <cellStyle name="40% - Accent2 2 5 2 3" xfId="37052" xr:uid="{00000000-0005-0000-0000-0000DA190000}"/>
    <cellStyle name="40% - Accent2 2 5 2 3 2" xfId="37053" xr:uid="{00000000-0005-0000-0000-0000DB190000}"/>
    <cellStyle name="40% - Accent2 2 5 2 4" xfId="37054" xr:uid="{00000000-0005-0000-0000-0000DC190000}"/>
    <cellStyle name="40% - Accent2 2 5 3" xfId="37055" xr:uid="{00000000-0005-0000-0000-0000DD190000}"/>
    <cellStyle name="40% - Accent2 2 5 3 2" xfId="37056" xr:uid="{00000000-0005-0000-0000-0000DE190000}"/>
    <cellStyle name="40% - Accent2 2 5 3 2 2" xfId="37057" xr:uid="{00000000-0005-0000-0000-0000DF190000}"/>
    <cellStyle name="40% - Accent2 2 5 3 3" xfId="37058" xr:uid="{00000000-0005-0000-0000-0000E0190000}"/>
    <cellStyle name="40% - Accent2 2 5 3 3 2" xfId="37059" xr:uid="{00000000-0005-0000-0000-0000E1190000}"/>
    <cellStyle name="40% - Accent2 2 5 3 4" xfId="37060" xr:uid="{00000000-0005-0000-0000-0000E2190000}"/>
    <cellStyle name="40% - Accent2 2 5 4" xfId="37061" xr:uid="{00000000-0005-0000-0000-0000E3190000}"/>
    <cellStyle name="40% - Accent2 2 5 4 2" xfId="37062" xr:uid="{00000000-0005-0000-0000-0000E4190000}"/>
    <cellStyle name="40% - Accent2 2 5 4 2 2" xfId="37063" xr:uid="{00000000-0005-0000-0000-0000E5190000}"/>
    <cellStyle name="40% - Accent2 2 5 4 3" xfId="37064" xr:uid="{00000000-0005-0000-0000-0000E6190000}"/>
    <cellStyle name="40% - Accent2 2 5 4 3 2" xfId="37065" xr:uid="{00000000-0005-0000-0000-0000E7190000}"/>
    <cellStyle name="40% - Accent2 2 5 4 4" xfId="37066" xr:uid="{00000000-0005-0000-0000-0000E8190000}"/>
    <cellStyle name="40% - Accent2 2 5 5" xfId="37067" xr:uid="{00000000-0005-0000-0000-0000E9190000}"/>
    <cellStyle name="40% - Accent2 2 5 5 2" xfId="37068" xr:uid="{00000000-0005-0000-0000-0000EA190000}"/>
    <cellStyle name="40% - Accent2 2 5 6" xfId="37069" xr:uid="{00000000-0005-0000-0000-0000EB190000}"/>
    <cellStyle name="40% - Accent2 2 5 6 2" xfId="37070" xr:uid="{00000000-0005-0000-0000-0000EC190000}"/>
    <cellStyle name="40% - Accent2 2 5 7" xfId="37071" xr:uid="{00000000-0005-0000-0000-0000ED190000}"/>
    <cellStyle name="40% - Accent2 2 6" xfId="37072" xr:uid="{00000000-0005-0000-0000-0000EE190000}"/>
    <cellStyle name="40% - Accent2 2 6 2" xfId="37073" xr:uid="{00000000-0005-0000-0000-0000EF190000}"/>
    <cellStyle name="40% - Accent2 2 6 2 2" xfId="37074" xr:uid="{00000000-0005-0000-0000-0000F0190000}"/>
    <cellStyle name="40% - Accent2 2 6 3" xfId="37075" xr:uid="{00000000-0005-0000-0000-0000F1190000}"/>
    <cellStyle name="40% - Accent2 2 6 3 2" xfId="37076" xr:uid="{00000000-0005-0000-0000-0000F2190000}"/>
    <cellStyle name="40% - Accent2 2 6 4" xfId="37077" xr:uid="{00000000-0005-0000-0000-0000F3190000}"/>
    <cellStyle name="40% - Accent2 2 7" xfId="37078" xr:uid="{00000000-0005-0000-0000-0000F4190000}"/>
    <cellStyle name="40% - Accent2 2 7 2" xfId="37079" xr:uid="{00000000-0005-0000-0000-0000F5190000}"/>
    <cellStyle name="40% - Accent2 2 7 2 2" xfId="37080" xr:uid="{00000000-0005-0000-0000-0000F6190000}"/>
    <cellStyle name="40% - Accent2 2 7 3" xfId="37081" xr:uid="{00000000-0005-0000-0000-0000F7190000}"/>
    <cellStyle name="40% - Accent2 2 7 3 2" xfId="37082" xr:uid="{00000000-0005-0000-0000-0000F8190000}"/>
    <cellStyle name="40% - Accent2 2 7 4" xfId="37083" xr:uid="{00000000-0005-0000-0000-0000F9190000}"/>
    <cellStyle name="40% - Accent2 2 8" xfId="37084" xr:uid="{00000000-0005-0000-0000-0000FA190000}"/>
    <cellStyle name="40% - Accent2 2 9" xfId="37085" xr:uid="{00000000-0005-0000-0000-0000FB190000}"/>
    <cellStyle name="40% - Accent2 2_PwrTax 51040" xfId="2613" xr:uid="{00000000-0005-0000-0000-0000FC190000}"/>
    <cellStyle name="40% - Accent2 20" xfId="2614" xr:uid="{00000000-0005-0000-0000-0000FD190000}"/>
    <cellStyle name="40% - Accent2 21" xfId="2615" xr:uid="{00000000-0005-0000-0000-0000FE190000}"/>
    <cellStyle name="40% - Accent2 22" xfId="2616" xr:uid="{00000000-0005-0000-0000-0000FF190000}"/>
    <cellStyle name="40% - Accent2 23" xfId="2617" xr:uid="{00000000-0005-0000-0000-0000001A0000}"/>
    <cellStyle name="40% - Accent2 24" xfId="2618" xr:uid="{00000000-0005-0000-0000-0000011A0000}"/>
    <cellStyle name="40% - Accent2 25" xfId="2619" xr:uid="{00000000-0005-0000-0000-0000021A0000}"/>
    <cellStyle name="40% - Accent2 26" xfId="2620" xr:uid="{00000000-0005-0000-0000-0000031A0000}"/>
    <cellStyle name="40% - Accent2 27" xfId="2621" xr:uid="{00000000-0005-0000-0000-0000041A0000}"/>
    <cellStyle name="40% - Accent2 28" xfId="2622" xr:uid="{00000000-0005-0000-0000-0000051A0000}"/>
    <cellStyle name="40% - Accent2 29" xfId="2623" xr:uid="{00000000-0005-0000-0000-0000061A0000}"/>
    <cellStyle name="40% - Accent2 3" xfId="2624" xr:uid="{00000000-0005-0000-0000-0000071A0000}"/>
    <cellStyle name="40% - Accent2 3 10" xfId="37086" xr:uid="{00000000-0005-0000-0000-0000081A0000}"/>
    <cellStyle name="40% - Accent2 3 11" xfId="43428" xr:uid="{00000000-0005-0000-0000-0000091A0000}"/>
    <cellStyle name="40% - Accent2 3 2" xfId="2625" xr:uid="{00000000-0005-0000-0000-00000A1A0000}"/>
    <cellStyle name="40% - Accent2 3 2 2" xfId="37087" xr:uid="{00000000-0005-0000-0000-00000B1A0000}"/>
    <cellStyle name="40% - Accent2 3 2 2 2" xfId="37088" xr:uid="{00000000-0005-0000-0000-00000C1A0000}"/>
    <cellStyle name="40% - Accent2 3 2 3" xfId="37089" xr:uid="{00000000-0005-0000-0000-00000D1A0000}"/>
    <cellStyle name="40% - Accent2 3 3" xfId="2626" xr:uid="{00000000-0005-0000-0000-00000E1A0000}"/>
    <cellStyle name="40% - Accent2 3 3 10" xfId="37090" xr:uid="{00000000-0005-0000-0000-00000F1A0000}"/>
    <cellStyle name="40% - Accent2 3 3 10 2" xfId="37091" xr:uid="{00000000-0005-0000-0000-0000101A0000}"/>
    <cellStyle name="40% - Accent2 3 3 11" xfId="37092" xr:uid="{00000000-0005-0000-0000-0000111A0000}"/>
    <cellStyle name="40% - Accent2 3 3 12" xfId="37093" xr:uid="{00000000-0005-0000-0000-0000121A0000}"/>
    <cellStyle name="40% - Accent2 3 3 2" xfId="2627" xr:uid="{00000000-0005-0000-0000-0000131A0000}"/>
    <cellStyle name="40% - Accent2 3 3 2 2" xfId="2628" xr:uid="{00000000-0005-0000-0000-0000141A0000}"/>
    <cellStyle name="40% - Accent2 3 3 2 2 2" xfId="2629" xr:uid="{00000000-0005-0000-0000-0000151A0000}"/>
    <cellStyle name="40% - Accent2 3 3 2 2 2 2" xfId="2630" xr:uid="{00000000-0005-0000-0000-0000161A0000}"/>
    <cellStyle name="40% - Accent2 3 3 2 2 2 2 2" xfId="37094" xr:uid="{00000000-0005-0000-0000-0000171A0000}"/>
    <cellStyle name="40% - Accent2 3 3 2 2 2 3" xfId="2631" xr:uid="{00000000-0005-0000-0000-0000181A0000}"/>
    <cellStyle name="40% - Accent2 3 3 2 2 2 3 2" xfId="37095" xr:uid="{00000000-0005-0000-0000-0000191A0000}"/>
    <cellStyle name="40% - Accent2 3 3 2 2 2 4" xfId="37096" xr:uid="{00000000-0005-0000-0000-00001A1A0000}"/>
    <cellStyle name="40% - Accent2 3 3 2 2 3" xfId="2632" xr:uid="{00000000-0005-0000-0000-00001B1A0000}"/>
    <cellStyle name="40% - Accent2 3 3 2 2 3 2" xfId="37097" xr:uid="{00000000-0005-0000-0000-00001C1A0000}"/>
    <cellStyle name="40% - Accent2 3 3 2 2 4" xfId="2633" xr:uid="{00000000-0005-0000-0000-00001D1A0000}"/>
    <cellStyle name="40% - Accent2 3 3 2 2 4 2" xfId="37098" xr:uid="{00000000-0005-0000-0000-00001E1A0000}"/>
    <cellStyle name="40% - Accent2 3 3 2 2 5" xfId="37099" xr:uid="{00000000-0005-0000-0000-00001F1A0000}"/>
    <cellStyle name="40% - Accent2 3 3 2 3" xfId="2634" xr:uid="{00000000-0005-0000-0000-0000201A0000}"/>
    <cellStyle name="40% - Accent2 3 3 2 3 2" xfId="2635" xr:uid="{00000000-0005-0000-0000-0000211A0000}"/>
    <cellStyle name="40% - Accent2 3 3 2 3 2 2" xfId="37100" xr:uid="{00000000-0005-0000-0000-0000221A0000}"/>
    <cellStyle name="40% - Accent2 3 3 2 3 3" xfId="2636" xr:uid="{00000000-0005-0000-0000-0000231A0000}"/>
    <cellStyle name="40% - Accent2 3 3 2 3 3 2" xfId="37101" xr:uid="{00000000-0005-0000-0000-0000241A0000}"/>
    <cellStyle name="40% - Accent2 3 3 2 3 4" xfId="37102" xr:uid="{00000000-0005-0000-0000-0000251A0000}"/>
    <cellStyle name="40% - Accent2 3 3 2 4" xfId="2637" xr:uid="{00000000-0005-0000-0000-0000261A0000}"/>
    <cellStyle name="40% - Accent2 3 3 2 4 2" xfId="37103" xr:uid="{00000000-0005-0000-0000-0000271A0000}"/>
    <cellStyle name="40% - Accent2 3 3 2 4 2 2" xfId="37104" xr:uid="{00000000-0005-0000-0000-0000281A0000}"/>
    <cellStyle name="40% - Accent2 3 3 2 4 3" xfId="37105" xr:uid="{00000000-0005-0000-0000-0000291A0000}"/>
    <cellStyle name="40% - Accent2 3 3 2 4 3 2" xfId="37106" xr:uid="{00000000-0005-0000-0000-00002A1A0000}"/>
    <cellStyle name="40% - Accent2 3 3 2 4 4" xfId="37107" xr:uid="{00000000-0005-0000-0000-00002B1A0000}"/>
    <cellStyle name="40% - Accent2 3 3 2 5" xfId="2638" xr:uid="{00000000-0005-0000-0000-00002C1A0000}"/>
    <cellStyle name="40% - Accent2 3 3 2 5 2" xfId="37108" xr:uid="{00000000-0005-0000-0000-00002D1A0000}"/>
    <cellStyle name="40% - Accent2 3 3 2 5 2 2" xfId="37109" xr:uid="{00000000-0005-0000-0000-00002E1A0000}"/>
    <cellStyle name="40% - Accent2 3 3 2 5 3" xfId="37110" xr:uid="{00000000-0005-0000-0000-00002F1A0000}"/>
    <cellStyle name="40% - Accent2 3 3 2 5 3 2" xfId="37111" xr:uid="{00000000-0005-0000-0000-0000301A0000}"/>
    <cellStyle name="40% - Accent2 3 3 2 5 4" xfId="37112" xr:uid="{00000000-0005-0000-0000-0000311A0000}"/>
    <cellStyle name="40% - Accent2 3 3 2 6" xfId="37113" xr:uid="{00000000-0005-0000-0000-0000321A0000}"/>
    <cellStyle name="40% - Accent2 3 3 2 6 2" xfId="37114" xr:uid="{00000000-0005-0000-0000-0000331A0000}"/>
    <cellStyle name="40% - Accent2 3 3 2 6 2 2" xfId="37115" xr:uid="{00000000-0005-0000-0000-0000341A0000}"/>
    <cellStyle name="40% - Accent2 3 3 2 6 3" xfId="37116" xr:uid="{00000000-0005-0000-0000-0000351A0000}"/>
    <cellStyle name="40% - Accent2 3 3 2 6 3 2" xfId="37117" xr:uid="{00000000-0005-0000-0000-0000361A0000}"/>
    <cellStyle name="40% - Accent2 3 3 2 6 4" xfId="37118" xr:uid="{00000000-0005-0000-0000-0000371A0000}"/>
    <cellStyle name="40% - Accent2 3 3 2 7" xfId="37119" xr:uid="{00000000-0005-0000-0000-0000381A0000}"/>
    <cellStyle name="40% - Accent2 3 3 2 7 2" xfId="37120" xr:uid="{00000000-0005-0000-0000-0000391A0000}"/>
    <cellStyle name="40% - Accent2 3 3 2 8" xfId="37121" xr:uid="{00000000-0005-0000-0000-00003A1A0000}"/>
    <cellStyle name="40% - Accent2 3 3 2 8 2" xfId="37122" xr:uid="{00000000-0005-0000-0000-00003B1A0000}"/>
    <cellStyle name="40% - Accent2 3 3 2 9" xfId="37123" xr:uid="{00000000-0005-0000-0000-00003C1A0000}"/>
    <cellStyle name="40% - Accent2 3 3 3" xfId="2639" xr:uid="{00000000-0005-0000-0000-00003D1A0000}"/>
    <cellStyle name="40% - Accent2 3 3 3 2" xfId="2640" xr:uid="{00000000-0005-0000-0000-00003E1A0000}"/>
    <cellStyle name="40% - Accent2 3 3 3 2 2" xfId="2641" xr:uid="{00000000-0005-0000-0000-00003F1A0000}"/>
    <cellStyle name="40% - Accent2 3 3 3 2 2 2" xfId="37124" xr:uid="{00000000-0005-0000-0000-0000401A0000}"/>
    <cellStyle name="40% - Accent2 3 3 3 2 3" xfId="2642" xr:uid="{00000000-0005-0000-0000-0000411A0000}"/>
    <cellStyle name="40% - Accent2 3 3 3 2 3 2" xfId="37125" xr:uid="{00000000-0005-0000-0000-0000421A0000}"/>
    <cellStyle name="40% - Accent2 3 3 3 2 4" xfId="37126" xr:uid="{00000000-0005-0000-0000-0000431A0000}"/>
    <cellStyle name="40% - Accent2 3 3 3 3" xfId="2643" xr:uid="{00000000-0005-0000-0000-0000441A0000}"/>
    <cellStyle name="40% - Accent2 3 3 3 3 2" xfId="37127" xr:uid="{00000000-0005-0000-0000-0000451A0000}"/>
    <cellStyle name="40% - Accent2 3 3 3 3 2 2" xfId="37128" xr:uid="{00000000-0005-0000-0000-0000461A0000}"/>
    <cellStyle name="40% - Accent2 3 3 3 3 3" xfId="37129" xr:uid="{00000000-0005-0000-0000-0000471A0000}"/>
    <cellStyle name="40% - Accent2 3 3 3 3 3 2" xfId="37130" xr:uid="{00000000-0005-0000-0000-0000481A0000}"/>
    <cellStyle name="40% - Accent2 3 3 3 3 4" xfId="37131" xr:uid="{00000000-0005-0000-0000-0000491A0000}"/>
    <cellStyle name="40% - Accent2 3 3 3 4" xfId="2644" xr:uid="{00000000-0005-0000-0000-00004A1A0000}"/>
    <cellStyle name="40% - Accent2 3 3 3 4 2" xfId="37132" xr:uid="{00000000-0005-0000-0000-00004B1A0000}"/>
    <cellStyle name="40% - Accent2 3 3 3 4 2 2" xfId="37133" xr:uid="{00000000-0005-0000-0000-00004C1A0000}"/>
    <cellStyle name="40% - Accent2 3 3 3 4 3" xfId="37134" xr:uid="{00000000-0005-0000-0000-00004D1A0000}"/>
    <cellStyle name="40% - Accent2 3 3 3 4 3 2" xfId="37135" xr:uid="{00000000-0005-0000-0000-00004E1A0000}"/>
    <cellStyle name="40% - Accent2 3 3 3 4 4" xfId="37136" xr:uid="{00000000-0005-0000-0000-00004F1A0000}"/>
    <cellStyle name="40% - Accent2 3 3 3 5" xfId="2645" xr:uid="{00000000-0005-0000-0000-0000501A0000}"/>
    <cellStyle name="40% - Accent2 3 3 3 5 2" xfId="37137" xr:uid="{00000000-0005-0000-0000-0000511A0000}"/>
    <cellStyle name="40% - Accent2 3 3 3 5 2 2" xfId="37138" xr:uid="{00000000-0005-0000-0000-0000521A0000}"/>
    <cellStyle name="40% - Accent2 3 3 3 5 3" xfId="37139" xr:uid="{00000000-0005-0000-0000-0000531A0000}"/>
    <cellStyle name="40% - Accent2 3 3 3 5 3 2" xfId="37140" xr:uid="{00000000-0005-0000-0000-0000541A0000}"/>
    <cellStyle name="40% - Accent2 3 3 3 5 4" xfId="37141" xr:uid="{00000000-0005-0000-0000-0000551A0000}"/>
    <cellStyle name="40% - Accent2 3 3 3 6" xfId="37142" xr:uid="{00000000-0005-0000-0000-0000561A0000}"/>
    <cellStyle name="40% - Accent2 3 3 3 6 2" xfId="37143" xr:uid="{00000000-0005-0000-0000-0000571A0000}"/>
    <cellStyle name="40% - Accent2 3 3 3 7" xfId="37144" xr:uid="{00000000-0005-0000-0000-0000581A0000}"/>
    <cellStyle name="40% - Accent2 3 3 3 7 2" xfId="37145" xr:uid="{00000000-0005-0000-0000-0000591A0000}"/>
    <cellStyle name="40% - Accent2 3 3 3 8" xfId="37146" xr:uid="{00000000-0005-0000-0000-00005A1A0000}"/>
    <cellStyle name="40% - Accent2 3 3 4" xfId="2646" xr:uid="{00000000-0005-0000-0000-00005B1A0000}"/>
    <cellStyle name="40% - Accent2 3 3 4 2" xfId="2647" xr:uid="{00000000-0005-0000-0000-00005C1A0000}"/>
    <cellStyle name="40% - Accent2 3 3 4 2 2" xfId="2648" xr:uid="{00000000-0005-0000-0000-00005D1A0000}"/>
    <cellStyle name="40% - Accent2 3 3 4 2 2 2" xfId="37147" xr:uid="{00000000-0005-0000-0000-00005E1A0000}"/>
    <cellStyle name="40% - Accent2 3 3 4 2 3" xfId="2649" xr:uid="{00000000-0005-0000-0000-00005F1A0000}"/>
    <cellStyle name="40% - Accent2 3 3 4 2 3 2" xfId="37148" xr:uid="{00000000-0005-0000-0000-0000601A0000}"/>
    <cellStyle name="40% - Accent2 3 3 4 2 4" xfId="37149" xr:uid="{00000000-0005-0000-0000-0000611A0000}"/>
    <cellStyle name="40% - Accent2 3 3 4 3" xfId="2650" xr:uid="{00000000-0005-0000-0000-0000621A0000}"/>
    <cellStyle name="40% - Accent2 3 3 4 3 2" xfId="37150" xr:uid="{00000000-0005-0000-0000-0000631A0000}"/>
    <cellStyle name="40% - Accent2 3 3 4 3 2 2" xfId="37151" xr:uid="{00000000-0005-0000-0000-0000641A0000}"/>
    <cellStyle name="40% - Accent2 3 3 4 3 3" xfId="37152" xr:uid="{00000000-0005-0000-0000-0000651A0000}"/>
    <cellStyle name="40% - Accent2 3 3 4 3 3 2" xfId="37153" xr:uid="{00000000-0005-0000-0000-0000661A0000}"/>
    <cellStyle name="40% - Accent2 3 3 4 3 4" xfId="37154" xr:uid="{00000000-0005-0000-0000-0000671A0000}"/>
    <cellStyle name="40% - Accent2 3 3 4 4" xfId="2651" xr:uid="{00000000-0005-0000-0000-0000681A0000}"/>
    <cellStyle name="40% - Accent2 3 3 4 4 2" xfId="37155" xr:uid="{00000000-0005-0000-0000-0000691A0000}"/>
    <cellStyle name="40% - Accent2 3 3 4 4 2 2" xfId="37156" xr:uid="{00000000-0005-0000-0000-00006A1A0000}"/>
    <cellStyle name="40% - Accent2 3 3 4 4 3" xfId="37157" xr:uid="{00000000-0005-0000-0000-00006B1A0000}"/>
    <cellStyle name="40% - Accent2 3 3 4 4 3 2" xfId="37158" xr:uid="{00000000-0005-0000-0000-00006C1A0000}"/>
    <cellStyle name="40% - Accent2 3 3 4 4 4" xfId="37159" xr:uid="{00000000-0005-0000-0000-00006D1A0000}"/>
    <cellStyle name="40% - Accent2 3 3 4 5" xfId="37160" xr:uid="{00000000-0005-0000-0000-00006E1A0000}"/>
    <cellStyle name="40% - Accent2 3 3 4 5 2" xfId="37161" xr:uid="{00000000-0005-0000-0000-00006F1A0000}"/>
    <cellStyle name="40% - Accent2 3 3 4 6" xfId="37162" xr:uid="{00000000-0005-0000-0000-0000701A0000}"/>
    <cellStyle name="40% - Accent2 3 3 4 6 2" xfId="37163" xr:uid="{00000000-0005-0000-0000-0000711A0000}"/>
    <cellStyle name="40% - Accent2 3 3 4 7" xfId="37164" xr:uid="{00000000-0005-0000-0000-0000721A0000}"/>
    <cellStyle name="40% - Accent2 3 3 5" xfId="2652" xr:uid="{00000000-0005-0000-0000-0000731A0000}"/>
    <cellStyle name="40% - Accent2 3 3 5 2" xfId="2653" xr:uid="{00000000-0005-0000-0000-0000741A0000}"/>
    <cellStyle name="40% - Accent2 3 3 5 2 2" xfId="37165" xr:uid="{00000000-0005-0000-0000-0000751A0000}"/>
    <cellStyle name="40% - Accent2 3 3 5 2 2 2" xfId="37166" xr:uid="{00000000-0005-0000-0000-0000761A0000}"/>
    <cellStyle name="40% - Accent2 3 3 5 2 3" xfId="37167" xr:uid="{00000000-0005-0000-0000-0000771A0000}"/>
    <cellStyle name="40% - Accent2 3 3 5 2 3 2" xfId="37168" xr:uid="{00000000-0005-0000-0000-0000781A0000}"/>
    <cellStyle name="40% - Accent2 3 3 5 2 4" xfId="37169" xr:uid="{00000000-0005-0000-0000-0000791A0000}"/>
    <cellStyle name="40% - Accent2 3 3 5 3" xfId="2654" xr:uid="{00000000-0005-0000-0000-00007A1A0000}"/>
    <cellStyle name="40% - Accent2 3 3 5 3 2" xfId="37170" xr:uid="{00000000-0005-0000-0000-00007B1A0000}"/>
    <cellStyle name="40% - Accent2 3 3 5 3 2 2" xfId="37171" xr:uid="{00000000-0005-0000-0000-00007C1A0000}"/>
    <cellStyle name="40% - Accent2 3 3 5 3 3" xfId="37172" xr:uid="{00000000-0005-0000-0000-00007D1A0000}"/>
    <cellStyle name="40% - Accent2 3 3 5 3 3 2" xfId="37173" xr:uid="{00000000-0005-0000-0000-00007E1A0000}"/>
    <cellStyle name="40% - Accent2 3 3 5 3 4" xfId="37174" xr:uid="{00000000-0005-0000-0000-00007F1A0000}"/>
    <cellStyle name="40% - Accent2 3 3 5 4" xfId="37175" xr:uid="{00000000-0005-0000-0000-0000801A0000}"/>
    <cellStyle name="40% - Accent2 3 3 5 4 2" xfId="37176" xr:uid="{00000000-0005-0000-0000-0000811A0000}"/>
    <cellStyle name="40% - Accent2 3 3 5 4 2 2" xfId="37177" xr:uid="{00000000-0005-0000-0000-0000821A0000}"/>
    <cellStyle name="40% - Accent2 3 3 5 4 3" xfId="37178" xr:uid="{00000000-0005-0000-0000-0000831A0000}"/>
    <cellStyle name="40% - Accent2 3 3 5 4 3 2" xfId="37179" xr:uid="{00000000-0005-0000-0000-0000841A0000}"/>
    <cellStyle name="40% - Accent2 3 3 5 4 4" xfId="37180" xr:uid="{00000000-0005-0000-0000-0000851A0000}"/>
    <cellStyle name="40% - Accent2 3 3 5 5" xfId="37181" xr:uid="{00000000-0005-0000-0000-0000861A0000}"/>
    <cellStyle name="40% - Accent2 3 3 5 5 2" xfId="37182" xr:uid="{00000000-0005-0000-0000-0000871A0000}"/>
    <cellStyle name="40% - Accent2 3 3 5 6" xfId="37183" xr:uid="{00000000-0005-0000-0000-0000881A0000}"/>
    <cellStyle name="40% - Accent2 3 3 5 6 2" xfId="37184" xr:uid="{00000000-0005-0000-0000-0000891A0000}"/>
    <cellStyle name="40% - Accent2 3 3 5 7" xfId="37185" xr:uid="{00000000-0005-0000-0000-00008A1A0000}"/>
    <cellStyle name="40% - Accent2 3 3 6" xfId="2655" xr:uid="{00000000-0005-0000-0000-00008B1A0000}"/>
    <cellStyle name="40% - Accent2 3 3 6 2" xfId="37186" xr:uid="{00000000-0005-0000-0000-00008C1A0000}"/>
    <cellStyle name="40% - Accent2 3 3 6 2 2" xfId="37187" xr:uid="{00000000-0005-0000-0000-00008D1A0000}"/>
    <cellStyle name="40% - Accent2 3 3 6 3" xfId="37188" xr:uid="{00000000-0005-0000-0000-00008E1A0000}"/>
    <cellStyle name="40% - Accent2 3 3 6 3 2" xfId="37189" xr:uid="{00000000-0005-0000-0000-00008F1A0000}"/>
    <cellStyle name="40% - Accent2 3 3 6 4" xfId="37190" xr:uid="{00000000-0005-0000-0000-0000901A0000}"/>
    <cellStyle name="40% - Accent2 3 3 7" xfId="2656" xr:uid="{00000000-0005-0000-0000-0000911A0000}"/>
    <cellStyle name="40% - Accent2 3 3 7 2" xfId="37191" xr:uid="{00000000-0005-0000-0000-0000921A0000}"/>
    <cellStyle name="40% - Accent2 3 3 7 2 2" xfId="37192" xr:uid="{00000000-0005-0000-0000-0000931A0000}"/>
    <cellStyle name="40% - Accent2 3 3 7 3" xfId="37193" xr:uid="{00000000-0005-0000-0000-0000941A0000}"/>
    <cellStyle name="40% - Accent2 3 3 7 3 2" xfId="37194" xr:uid="{00000000-0005-0000-0000-0000951A0000}"/>
    <cellStyle name="40% - Accent2 3 3 7 4" xfId="37195" xr:uid="{00000000-0005-0000-0000-0000961A0000}"/>
    <cellStyle name="40% - Accent2 3 3 8" xfId="2657" xr:uid="{00000000-0005-0000-0000-0000971A0000}"/>
    <cellStyle name="40% - Accent2 3 3 8 2" xfId="37196" xr:uid="{00000000-0005-0000-0000-0000981A0000}"/>
    <cellStyle name="40% - Accent2 3 3 8 2 2" xfId="37197" xr:uid="{00000000-0005-0000-0000-0000991A0000}"/>
    <cellStyle name="40% - Accent2 3 3 8 3" xfId="37198" xr:uid="{00000000-0005-0000-0000-00009A1A0000}"/>
    <cellStyle name="40% - Accent2 3 3 8 3 2" xfId="37199" xr:uid="{00000000-0005-0000-0000-00009B1A0000}"/>
    <cellStyle name="40% - Accent2 3 3 8 4" xfId="37200" xr:uid="{00000000-0005-0000-0000-00009C1A0000}"/>
    <cellStyle name="40% - Accent2 3 3 9" xfId="37201" xr:uid="{00000000-0005-0000-0000-00009D1A0000}"/>
    <cellStyle name="40% - Accent2 3 3 9 2" xfId="37202" xr:uid="{00000000-0005-0000-0000-00009E1A0000}"/>
    <cellStyle name="40% - Accent2 3 4" xfId="2658" xr:uid="{00000000-0005-0000-0000-00009F1A0000}"/>
    <cellStyle name="40% - Accent2 3 4 10" xfId="37203" xr:uid="{00000000-0005-0000-0000-0000A01A0000}"/>
    <cellStyle name="40% - Accent2 3 4 2" xfId="2659" xr:uid="{00000000-0005-0000-0000-0000A11A0000}"/>
    <cellStyle name="40% - Accent2 3 4 2 2" xfId="2660" xr:uid="{00000000-0005-0000-0000-0000A21A0000}"/>
    <cellStyle name="40% - Accent2 3 4 2 2 2" xfId="2661" xr:uid="{00000000-0005-0000-0000-0000A31A0000}"/>
    <cellStyle name="40% - Accent2 3 4 2 2 2 2" xfId="37204" xr:uid="{00000000-0005-0000-0000-0000A41A0000}"/>
    <cellStyle name="40% - Accent2 3 4 2 2 3" xfId="2662" xr:uid="{00000000-0005-0000-0000-0000A51A0000}"/>
    <cellStyle name="40% - Accent2 3 4 2 2 3 2" xfId="37205" xr:uid="{00000000-0005-0000-0000-0000A61A0000}"/>
    <cellStyle name="40% - Accent2 3 4 2 2 4" xfId="37206" xr:uid="{00000000-0005-0000-0000-0000A71A0000}"/>
    <cellStyle name="40% - Accent2 3 4 2 3" xfId="2663" xr:uid="{00000000-0005-0000-0000-0000A81A0000}"/>
    <cellStyle name="40% - Accent2 3 4 2 3 2" xfId="37207" xr:uid="{00000000-0005-0000-0000-0000A91A0000}"/>
    <cellStyle name="40% - Accent2 3 4 2 3 2 2" xfId="37208" xr:uid="{00000000-0005-0000-0000-0000AA1A0000}"/>
    <cellStyle name="40% - Accent2 3 4 2 3 3" xfId="37209" xr:uid="{00000000-0005-0000-0000-0000AB1A0000}"/>
    <cellStyle name="40% - Accent2 3 4 2 3 3 2" xfId="37210" xr:uid="{00000000-0005-0000-0000-0000AC1A0000}"/>
    <cellStyle name="40% - Accent2 3 4 2 3 4" xfId="37211" xr:uid="{00000000-0005-0000-0000-0000AD1A0000}"/>
    <cellStyle name="40% - Accent2 3 4 2 4" xfId="2664" xr:uid="{00000000-0005-0000-0000-0000AE1A0000}"/>
    <cellStyle name="40% - Accent2 3 4 2 4 2" xfId="37212" xr:uid="{00000000-0005-0000-0000-0000AF1A0000}"/>
    <cellStyle name="40% - Accent2 3 4 2 4 2 2" xfId="37213" xr:uid="{00000000-0005-0000-0000-0000B01A0000}"/>
    <cellStyle name="40% - Accent2 3 4 2 4 3" xfId="37214" xr:uid="{00000000-0005-0000-0000-0000B11A0000}"/>
    <cellStyle name="40% - Accent2 3 4 2 4 3 2" xfId="37215" xr:uid="{00000000-0005-0000-0000-0000B21A0000}"/>
    <cellStyle name="40% - Accent2 3 4 2 4 4" xfId="37216" xr:uid="{00000000-0005-0000-0000-0000B31A0000}"/>
    <cellStyle name="40% - Accent2 3 4 2 5" xfId="37217" xr:uid="{00000000-0005-0000-0000-0000B41A0000}"/>
    <cellStyle name="40% - Accent2 3 4 2 5 2" xfId="37218" xr:uid="{00000000-0005-0000-0000-0000B51A0000}"/>
    <cellStyle name="40% - Accent2 3 4 2 5 2 2" xfId="37219" xr:uid="{00000000-0005-0000-0000-0000B61A0000}"/>
    <cellStyle name="40% - Accent2 3 4 2 5 3" xfId="37220" xr:uid="{00000000-0005-0000-0000-0000B71A0000}"/>
    <cellStyle name="40% - Accent2 3 4 2 5 3 2" xfId="37221" xr:uid="{00000000-0005-0000-0000-0000B81A0000}"/>
    <cellStyle name="40% - Accent2 3 4 2 5 4" xfId="37222" xr:uid="{00000000-0005-0000-0000-0000B91A0000}"/>
    <cellStyle name="40% - Accent2 3 4 2 6" xfId="37223" xr:uid="{00000000-0005-0000-0000-0000BA1A0000}"/>
    <cellStyle name="40% - Accent2 3 4 2 6 2" xfId="37224" xr:uid="{00000000-0005-0000-0000-0000BB1A0000}"/>
    <cellStyle name="40% - Accent2 3 4 2 7" xfId="37225" xr:uid="{00000000-0005-0000-0000-0000BC1A0000}"/>
    <cellStyle name="40% - Accent2 3 4 2 7 2" xfId="37226" xr:uid="{00000000-0005-0000-0000-0000BD1A0000}"/>
    <cellStyle name="40% - Accent2 3 4 2 8" xfId="37227" xr:uid="{00000000-0005-0000-0000-0000BE1A0000}"/>
    <cellStyle name="40% - Accent2 3 4 3" xfId="2665" xr:uid="{00000000-0005-0000-0000-0000BF1A0000}"/>
    <cellStyle name="40% - Accent2 3 4 3 2" xfId="2666" xr:uid="{00000000-0005-0000-0000-0000C01A0000}"/>
    <cellStyle name="40% - Accent2 3 4 3 2 2" xfId="37228" xr:uid="{00000000-0005-0000-0000-0000C11A0000}"/>
    <cellStyle name="40% - Accent2 3 4 3 2 2 2" xfId="37229" xr:uid="{00000000-0005-0000-0000-0000C21A0000}"/>
    <cellStyle name="40% - Accent2 3 4 3 2 3" xfId="37230" xr:uid="{00000000-0005-0000-0000-0000C31A0000}"/>
    <cellStyle name="40% - Accent2 3 4 3 2 3 2" xfId="37231" xr:uid="{00000000-0005-0000-0000-0000C41A0000}"/>
    <cellStyle name="40% - Accent2 3 4 3 2 4" xfId="37232" xr:uid="{00000000-0005-0000-0000-0000C51A0000}"/>
    <cellStyle name="40% - Accent2 3 4 3 3" xfId="2667" xr:uid="{00000000-0005-0000-0000-0000C61A0000}"/>
    <cellStyle name="40% - Accent2 3 4 3 3 2" xfId="37233" xr:uid="{00000000-0005-0000-0000-0000C71A0000}"/>
    <cellStyle name="40% - Accent2 3 4 3 3 2 2" xfId="37234" xr:uid="{00000000-0005-0000-0000-0000C81A0000}"/>
    <cellStyle name="40% - Accent2 3 4 3 3 3" xfId="37235" xr:uid="{00000000-0005-0000-0000-0000C91A0000}"/>
    <cellStyle name="40% - Accent2 3 4 3 3 3 2" xfId="37236" xr:uid="{00000000-0005-0000-0000-0000CA1A0000}"/>
    <cellStyle name="40% - Accent2 3 4 3 3 4" xfId="37237" xr:uid="{00000000-0005-0000-0000-0000CB1A0000}"/>
    <cellStyle name="40% - Accent2 3 4 3 4" xfId="37238" xr:uid="{00000000-0005-0000-0000-0000CC1A0000}"/>
    <cellStyle name="40% - Accent2 3 4 3 4 2" xfId="37239" xr:uid="{00000000-0005-0000-0000-0000CD1A0000}"/>
    <cellStyle name="40% - Accent2 3 4 3 4 2 2" xfId="37240" xr:uid="{00000000-0005-0000-0000-0000CE1A0000}"/>
    <cellStyle name="40% - Accent2 3 4 3 4 3" xfId="37241" xr:uid="{00000000-0005-0000-0000-0000CF1A0000}"/>
    <cellStyle name="40% - Accent2 3 4 3 4 3 2" xfId="37242" xr:uid="{00000000-0005-0000-0000-0000D01A0000}"/>
    <cellStyle name="40% - Accent2 3 4 3 4 4" xfId="37243" xr:uid="{00000000-0005-0000-0000-0000D11A0000}"/>
    <cellStyle name="40% - Accent2 3 4 3 5" xfId="37244" xr:uid="{00000000-0005-0000-0000-0000D21A0000}"/>
    <cellStyle name="40% - Accent2 3 4 3 5 2" xfId="37245" xr:uid="{00000000-0005-0000-0000-0000D31A0000}"/>
    <cellStyle name="40% - Accent2 3 4 3 6" xfId="37246" xr:uid="{00000000-0005-0000-0000-0000D41A0000}"/>
    <cellStyle name="40% - Accent2 3 4 3 6 2" xfId="37247" xr:uid="{00000000-0005-0000-0000-0000D51A0000}"/>
    <cellStyle name="40% - Accent2 3 4 3 7" xfId="37248" xr:uid="{00000000-0005-0000-0000-0000D61A0000}"/>
    <cellStyle name="40% - Accent2 3 4 4" xfId="2668" xr:uid="{00000000-0005-0000-0000-0000D71A0000}"/>
    <cellStyle name="40% - Accent2 3 4 4 2" xfId="37249" xr:uid="{00000000-0005-0000-0000-0000D81A0000}"/>
    <cellStyle name="40% - Accent2 3 4 4 2 2" xfId="37250" xr:uid="{00000000-0005-0000-0000-0000D91A0000}"/>
    <cellStyle name="40% - Accent2 3 4 4 3" xfId="37251" xr:uid="{00000000-0005-0000-0000-0000DA1A0000}"/>
    <cellStyle name="40% - Accent2 3 4 4 3 2" xfId="37252" xr:uid="{00000000-0005-0000-0000-0000DB1A0000}"/>
    <cellStyle name="40% - Accent2 3 4 4 4" xfId="37253" xr:uid="{00000000-0005-0000-0000-0000DC1A0000}"/>
    <cellStyle name="40% - Accent2 3 4 5" xfId="2669" xr:uid="{00000000-0005-0000-0000-0000DD1A0000}"/>
    <cellStyle name="40% - Accent2 3 4 5 2" xfId="37254" xr:uid="{00000000-0005-0000-0000-0000DE1A0000}"/>
    <cellStyle name="40% - Accent2 3 4 5 2 2" xfId="37255" xr:uid="{00000000-0005-0000-0000-0000DF1A0000}"/>
    <cellStyle name="40% - Accent2 3 4 5 3" xfId="37256" xr:uid="{00000000-0005-0000-0000-0000E01A0000}"/>
    <cellStyle name="40% - Accent2 3 4 5 3 2" xfId="37257" xr:uid="{00000000-0005-0000-0000-0000E11A0000}"/>
    <cellStyle name="40% - Accent2 3 4 5 4" xfId="37258" xr:uid="{00000000-0005-0000-0000-0000E21A0000}"/>
    <cellStyle name="40% - Accent2 3 4 6" xfId="2670" xr:uid="{00000000-0005-0000-0000-0000E31A0000}"/>
    <cellStyle name="40% - Accent2 3 4 6 2" xfId="37259" xr:uid="{00000000-0005-0000-0000-0000E41A0000}"/>
    <cellStyle name="40% - Accent2 3 4 6 2 2" xfId="37260" xr:uid="{00000000-0005-0000-0000-0000E51A0000}"/>
    <cellStyle name="40% - Accent2 3 4 6 3" xfId="37261" xr:uid="{00000000-0005-0000-0000-0000E61A0000}"/>
    <cellStyle name="40% - Accent2 3 4 6 3 2" xfId="37262" xr:uid="{00000000-0005-0000-0000-0000E71A0000}"/>
    <cellStyle name="40% - Accent2 3 4 6 4" xfId="37263" xr:uid="{00000000-0005-0000-0000-0000E81A0000}"/>
    <cellStyle name="40% - Accent2 3 4 7" xfId="37264" xr:uid="{00000000-0005-0000-0000-0000E91A0000}"/>
    <cellStyle name="40% - Accent2 3 4 7 2" xfId="37265" xr:uid="{00000000-0005-0000-0000-0000EA1A0000}"/>
    <cellStyle name="40% - Accent2 3 4 8" xfId="37266" xr:uid="{00000000-0005-0000-0000-0000EB1A0000}"/>
    <cellStyle name="40% - Accent2 3 4 8 2" xfId="37267" xr:uid="{00000000-0005-0000-0000-0000EC1A0000}"/>
    <cellStyle name="40% - Accent2 3 4 9" xfId="37268" xr:uid="{00000000-0005-0000-0000-0000ED1A0000}"/>
    <cellStyle name="40% - Accent2 3 5" xfId="2671" xr:uid="{00000000-0005-0000-0000-0000EE1A0000}"/>
    <cellStyle name="40% - Accent2 3 5 2" xfId="2672" xr:uid="{00000000-0005-0000-0000-0000EF1A0000}"/>
    <cellStyle name="40% - Accent2 3 5 2 2" xfId="2673" xr:uid="{00000000-0005-0000-0000-0000F01A0000}"/>
    <cellStyle name="40% - Accent2 3 5 2 2 2" xfId="37269" xr:uid="{00000000-0005-0000-0000-0000F11A0000}"/>
    <cellStyle name="40% - Accent2 3 5 2 3" xfId="2674" xr:uid="{00000000-0005-0000-0000-0000F21A0000}"/>
    <cellStyle name="40% - Accent2 3 5 2 3 2" xfId="37270" xr:uid="{00000000-0005-0000-0000-0000F31A0000}"/>
    <cellStyle name="40% - Accent2 3 5 2 4" xfId="37271" xr:uid="{00000000-0005-0000-0000-0000F41A0000}"/>
    <cellStyle name="40% - Accent2 3 5 3" xfId="2675" xr:uid="{00000000-0005-0000-0000-0000F51A0000}"/>
    <cellStyle name="40% - Accent2 3 5 3 2" xfId="37272" xr:uid="{00000000-0005-0000-0000-0000F61A0000}"/>
    <cellStyle name="40% - Accent2 3 5 3 2 2" xfId="37273" xr:uid="{00000000-0005-0000-0000-0000F71A0000}"/>
    <cellStyle name="40% - Accent2 3 5 3 3" xfId="37274" xr:uid="{00000000-0005-0000-0000-0000F81A0000}"/>
    <cellStyle name="40% - Accent2 3 5 3 3 2" xfId="37275" xr:uid="{00000000-0005-0000-0000-0000F91A0000}"/>
    <cellStyle name="40% - Accent2 3 5 3 4" xfId="37276" xr:uid="{00000000-0005-0000-0000-0000FA1A0000}"/>
    <cellStyle name="40% - Accent2 3 5 4" xfId="2676" xr:uid="{00000000-0005-0000-0000-0000FB1A0000}"/>
    <cellStyle name="40% - Accent2 3 5 4 2" xfId="37277" xr:uid="{00000000-0005-0000-0000-0000FC1A0000}"/>
    <cellStyle name="40% - Accent2 3 5 4 2 2" xfId="37278" xr:uid="{00000000-0005-0000-0000-0000FD1A0000}"/>
    <cellStyle name="40% - Accent2 3 5 4 3" xfId="37279" xr:uid="{00000000-0005-0000-0000-0000FE1A0000}"/>
    <cellStyle name="40% - Accent2 3 5 4 3 2" xfId="37280" xr:uid="{00000000-0005-0000-0000-0000FF1A0000}"/>
    <cellStyle name="40% - Accent2 3 5 4 4" xfId="37281" xr:uid="{00000000-0005-0000-0000-0000001B0000}"/>
    <cellStyle name="40% - Accent2 3 5 5" xfId="37282" xr:uid="{00000000-0005-0000-0000-0000011B0000}"/>
    <cellStyle name="40% - Accent2 3 5 5 2" xfId="37283" xr:uid="{00000000-0005-0000-0000-0000021B0000}"/>
    <cellStyle name="40% - Accent2 3 5 5 2 2" xfId="37284" xr:uid="{00000000-0005-0000-0000-0000031B0000}"/>
    <cellStyle name="40% - Accent2 3 5 5 3" xfId="37285" xr:uid="{00000000-0005-0000-0000-0000041B0000}"/>
    <cellStyle name="40% - Accent2 3 5 5 3 2" xfId="37286" xr:uid="{00000000-0005-0000-0000-0000051B0000}"/>
    <cellStyle name="40% - Accent2 3 5 5 4" xfId="37287" xr:uid="{00000000-0005-0000-0000-0000061B0000}"/>
    <cellStyle name="40% - Accent2 3 5 6" xfId="37288" xr:uid="{00000000-0005-0000-0000-0000071B0000}"/>
    <cellStyle name="40% - Accent2 3 5 6 2" xfId="37289" xr:uid="{00000000-0005-0000-0000-0000081B0000}"/>
    <cellStyle name="40% - Accent2 3 5 7" xfId="37290" xr:uid="{00000000-0005-0000-0000-0000091B0000}"/>
    <cellStyle name="40% - Accent2 3 5 7 2" xfId="37291" xr:uid="{00000000-0005-0000-0000-00000A1B0000}"/>
    <cellStyle name="40% - Accent2 3 5 8" xfId="37292" xr:uid="{00000000-0005-0000-0000-00000B1B0000}"/>
    <cellStyle name="40% - Accent2 3 6" xfId="2677" xr:uid="{00000000-0005-0000-0000-00000C1B0000}"/>
    <cellStyle name="40% - Accent2 3 6 2" xfId="2678" xr:uid="{00000000-0005-0000-0000-00000D1B0000}"/>
    <cellStyle name="40% - Accent2 3 6 2 2" xfId="2679" xr:uid="{00000000-0005-0000-0000-00000E1B0000}"/>
    <cellStyle name="40% - Accent2 3 6 2 3" xfId="2680" xr:uid="{00000000-0005-0000-0000-00000F1B0000}"/>
    <cellStyle name="40% - Accent2 3 6 3" xfId="2681" xr:uid="{00000000-0005-0000-0000-0000101B0000}"/>
    <cellStyle name="40% - Accent2 3 6 3 2" xfId="37293" xr:uid="{00000000-0005-0000-0000-0000111B0000}"/>
    <cellStyle name="40% - Accent2 3 6 4" xfId="2682" xr:uid="{00000000-0005-0000-0000-0000121B0000}"/>
    <cellStyle name="40% - Accent2 3 6 5" xfId="37294" xr:uid="{00000000-0005-0000-0000-0000131B0000}"/>
    <cellStyle name="40% - Accent2 3 7" xfId="2683" xr:uid="{00000000-0005-0000-0000-0000141B0000}"/>
    <cellStyle name="40% - Accent2 3 7 2" xfId="2684" xr:uid="{00000000-0005-0000-0000-0000151B0000}"/>
    <cellStyle name="40% - Accent2 3 7 2 2" xfId="2685" xr:uid="{00000000-0005-0000-0000-0000161B0000}"/>
    <cellStyle name="40% - Accent2 3 7 2 3" xfId="2686" xr:uid="{00000000-0005-0000-0000-0000171B0000}"/>
    <cellStyle name="40% - Accent2 3 7 3" xfId="2687" xr:uid="{00000000-0005-0000-0000-0000181B0000}"/>
    <cellStyle name="40% - Accent2 3 7 3 2" xfId="37295" xr:uid="{00000000-0005-0000-0000-0000191B0000}"/>
    <cellStyle name="40% - Accent2 3 7 4" xfId="2688" xr:uid="{00000000-0005-0000-0000-00001A1B0000}"/>
    <cellStyle name="40% - Accent2 3 8" xfId="2689" xr:uid="{00000000-0005-0000-0000-00001B1B0000}"/>
    <cellStyle name="40% - Accent2 3 8 2" xfId="37296" xr:uid="{00000000-0005-0000-0000-00001C1B0000}"/>
    <cellStyle name="40% - Accent2 3 8 2 2" xfId="37297" xr:uid="{00000000-0005-0000-0000-00001D1B0000}"/>
    <cellStyle name="40% - Accent2 3 8 3" xfId="37298" xr:uid="{00000000-0005-0000-0000-00001E1B0000}"/>
    <cellStyle name="40% - Accent2 3 8 3 2" xfId="37299" xr:uid="{00000000-0005-0000-0000-00001F1B0000}"/>
    <cellStyle name="40% - Accent2 3 8 4" xfId="37300" xr:uid="{00000000-0005-0000-0000-0000201B0000}"/>
    <cellStyle name="40% - Accent2 3 9" xfId="37301" xr:uid="{00000000-0005-0000-0000-0000211B0000}"/>
    <cellStyle name="40% - Accent2 3_PwrTax 51040" xfId="2690" xr:uid="{00000000-0005-0000-0000-0000221B0000}"/>
    <cellStyle name="40% - Accent2 30" xfId="2691" xr:uid="{00000000-0005-0000-0000-0000231B0000}"/>
    <cellStyle name="40% - Accent2 31" xfId="2692" xr:uid="{00000000-0005-0000-0000-0000241B0000}"/>
    <cellStyle name="40% - Accent2 32" xfId="2693" xr:uid="{00000000-0005-0000-0000-0000251B0000}"/>
    <cellStyle name="40% - Accent2 33" xfId="2694" xr:uid="{00000000-0005-0000-0000-0000261B0000}"/>
    <cellStyle name="40% - Accent2 34" xfId="2695" xr:uid="{00000000-0005-0000-0000-0000271B0000}"/>
    <cellStyle name="40% - Accent2 35" xfId="2696" xr:uid="{00000000-0005-0000-0000-0000281B0000}"/>
    <cellStyle name="40% - Accent2 36" xfId="2697" xr:uid="{00000000-0005-0000-0000-0000291B0000}"/>
    <cellStyle name="40% - Accent2 37" xfId="2698" xr:uid="{00000000-0005-0000-0000-00002A1B0000}"/>
    <cellStyle name="40% - Accent2 37 2" xfId="2699" xr:uid="{00000000-0005-0000-0000-00002B1B0000}"/>
    <cellStyle name="40% - Accent2 37 2 2" xfId="2700" xr:uid="{00000000-0005-0000-0000-00002C1B0000}"/>
    <cellStyle name="40% - Accent2 37 2 3" xfId="37302" xr:uid="{00000000-0005-0000-0000-00002D1B0000}"/>
    <cellStyle name="40% - Accent2 37 3" xfId="2701" xr:uid="{00000000-0005-0000-0000-00002E1B0000}"/>
    <cellStyle name="40% - Accent2 37 3 2" xfId="2702" xr:uid="{00000000-0005-0000-0000-00002F1B0000}"/>
    <cellStyle name="40% - Accent2 37 3 3" xfId="37303" xr:uid="{00000000-0005-0000-0000-0000301B0000}"/>
    <cellStyle name="40% - Accent2 37 4" xfId="2703" xr:uid="{00000000-0005-0000-0000-0000311B0000}"/>
    <cellStyle name="40% - Accent2 37 5" xfId="37304" xr:uid="{00000000-0005-0000-0000-0000321B0000}"/>
    <cellStyle name="40% - Accent2 37_PwrTax 51040" xfId="2704" xr:uid="{00000000-0005-0000-0000-0000331B0000}"/>
    <cellStyle name="40% - Accent2 38" xfId="2705" xr:uid="{00000000-0005-0000-0000-0000341B0000}"/>
    <cellStyle name="40% - Accent2 38 2" xfId="37305" xr:uid="{00000000-0005-0000-0000-0000351B0000}"/>
    <cellStyle name="40% - Accent2 38 2 2" xfId="37306" xr:uid="{00000000-0005-0000-0000-0000361B0000}"/>
    <cellStyle name="40% - Accent2 38 2 2 2" xfId="37307" xr:uid="{00000000-0005-0000-0000-0000371B0000}"/>
    <cellStyle name="40% - Accent2 38 2 3" xfId="37308" xr:uid="{00000000-0005-0000-0000-0000381B0000}"/>
    <cellStyle name="40% - Accent2 38 2 3 2" xfId="37309" xr:uid="{00000000-0005-0000-0000-0000391B0000}"/>
    <cellStyle name="40% - Accent2 38 2 4" xfId="37310" xr:uid="{00000000-0005-0000-0000-00003A1B0000}"/>
    <cellStyle name="40% - Accent2 38 3" xfId="37311" xr:uid="{00000000-0005-0000-0000-00003B1B0000}"/>
    <cellStyle name="40% - Accent2 38 3 2" xfId="37312" xr:uid="{00000000-0005-0000-0000-00003C1B0000}"/>
    <cellStyle name="40% - Accent2 38 3 2 2" xfId="37313" xr:uid="{00000000-0005-0000-0000-00003D1B0000}"/>
    <cellStyle name="40% - Accent2 38 3 3" xfId="37314" xr:uid="{00000000-0005-0000-0000-00003E1B0000}"/>
    <cellStyle name="40% - Accent2 38 3 3 2" xfId="37315" xr:uid="{00000000-0005-0000-0000-00003F1B0000}"/>
    <cellStyle name="40% - Accent2 38 3 4" xfId="37316" xr:uid="{00000000-0005-0000-0000-0000401B0000}"/>
    <cellStyle name="40% - Accent2 38 4" xfId="37317" xr:uid="{00000000-0005-0000-0000-0000411B0000}"/>
    <cellStyle name="40% - Accent2 38 4 2" xfId="37318" xr:uid="{00000000-0005-0000-0000-0000421B0000}"/>
    <cellStyle name="40% - Accent2 38 4 2 2" xfId="37319" xr:uid="{00000000-0005-0000-0000-0000431B0000}"/>
    <cellStyle name="40% - Accent2 38 4 3" xfId="37320" xr:uid="{00000000-0005-0000-0000-0000441B0000}"/>
    <cellStyle name="40% - Accent2 38 4 3 2" xfId="37321" xr:uid="{00000000-0005-0000-0000-0000451B0000}"/>
    <cellStyle name="40% - Accent2 38 4 4" xfId="37322" xr:uid="{00000000-0005-0000-0000-0000461B0000}"/>
    <cellStyle name="40% - Accent2 38 5" xfId="37323" xr:uid="{00000000-0005-0000-0000-0000471B0000}"/>
    <cellStyle name="40% - Accent2 38 5 2" xfId="37324" xr:uid="{00000000-0005-0000-0000-0000481B0000}"/>
    <cellStyle name="40% - Accent2 38 6" xfId="37325" xr:uid="{00000000-0005-0000-0000-0000491B0000}"/>
    <cellStyle name="40% - Accent2 38 6 2" xfId="37326" xr:uid="{00000000-0005-0000-0000-00004A1B0000}"/>
    <cellStyle name="40% - Accent2 38 7" xfId="37327" xr:uid="{00000000-0005-0000-0000-00004B1B0000}"/>
    <cellStyle name="40% - Accent2 39" xfId="37328" xr:uid="{00000000-0005-0000-0000-00004C1B0000}"/>
    <cellStyle name="40% - Accent2 39 2" xfId="37329" xr:uid="{00000000-0005-0000-0000-00004D1B0000}"/>
    <cellStyle name="40% - Accent2 4" xfId="2706" xr:uid="{00000000-0005-0000-0000-00004E1B0000}"/>
    <cellStyle name="40% - Accent2 4 2" xfId="2707" xr:uid="{00000000-0005-0000-0000-00004F1B0000}"/>
    <cellStyle name="40% - Accent2 4 2 2" xfId="2708" xr:uid="{00000000-0005-0000-0000-0000501B0000}"/>
    <cellStyle name="40% - Accent2 4 2 2 2" xfId="37330" xr:uid="{00000000-0005-0000-0000-0000511B0000}"/>
    <cellStyle name="40% - Accent2 4 2 3" xfId="37331" xr:uid="{00000000-0005-0000-0000-0000521B0000}"/>
    <cellStyle name="40% - Accent2 4 3" xfId="2709" xr:uid="{00000000-0005-0000-0000-0000531B0000}"/>
    <cellStyle name="40% - Accent2 4 3 2" xfId="2710" xr:uid="{00000000-0005-0000-0000-0000541B0000}"/>
    <cellStyle name="40% - Accent2 4 3 3" xfId="2711" xr:uid="{00000000-0005-0000-0000-0000551B0000}"/>
    <cellStyle name="40% - Accent2 4 3 4" xfId="37332" xr:uid="{00000000-0005-0000-0000-0000561B0000}"/>
    <cellStyle name="40% - Accent2 4 4" xfId="2712" xr:uid="{00000000-0005-0000-0000-0000571B0000}"/>
    <cellStyle name="40% - Accent2 4 4 2" xfId="2713" xr:uid="{00000000-0005-0000-0000-0000581B0000}"/>
    <cellStyle name="40% - Accent2 4 4 2 2" xfId="2714" xr:uid="{00000000-0005-0000-0000-0000591B0000}"/>
    <cellStyle name="40% - Accent2 4 4 2 3" xfId="2715" xr:uid="{00000000-0005-0000-0000-00005A1B0000}"/>
    <cellStyle name="40% - Accent2 4 4 3" xfId="2716" xr:uid="{00000000-0005-0000-0000-00005B1B0000}"/>
    <cellStyle name="40% - Accent2 4 4 4" xfId="2717" xr:uid="{00000000-0005-0000-0000-00005C1B0000}"/>
    <cellStyle name="40% - Accent2 4 4 5" xfId="2718" xr:uid="{00000000-0005-0000-0000-00005D1B0000}"/>
    <cellStyle name="40% - Accent2 4 4 6" xfId="37333" xr:uid="{00000000-0005-0000-0000-00005E1B0000}"/>
    <cellStyle name="40% - Accent2 4 5" xfId="2719" xr:uid="{00000000-0005-0000-0000-00005F1B0000}"/>
    <cellStyle name="40% - Accent2 4 5 2" xfId="2720" xr:uid="{00000000-0005-0000-0000-0000601B0000}"/>
    <cellStyle name="40% - Accent2 4 5 3" xfId="2721" xr:uid="{00000000-0005-0000-0000-0000611B0000}"/>
    <cellStyle name="40% - Accent2 4 5 4" xfId="37334" xr:uid="{00000000-0005-0000-0000-0000621B0000}"/>
    <cellStyle name="40% - Accent2 4 6" xfId="2722" xr:uid="{00000000-0005-0000-0000-0000631B0000}"/>
    <cellStyle name="40% - Accent2 4 7" xfId="37335" xr:uid="{00000000-0005-0000-0000-0000641B0000}"/>
    <cellStyle name="40% - Accent2 4 8" xfId="43442" xr:uid="{00000000-0005-0000-0000-0000651B0000}"/>
    <cellStyle name="40% - Accent2 4_PwrTax 51040" xfId="2723" xr:uid="{00000000-0005-0000-0000-0000661B0000}"/>
    <cellStyle name="40% - Accent2 40" xfId="37336" xr:uid="{00000000-0005-0000-0000-0000671B0000}"/>
    <cellStyle name="40% - Accent2 41" xfId="37337" xr:uid="{00000000-0005-0000-0000-0000681B0000}"/>
    <cellStyle name="40% - Accent2 42" xfId="37338" xr:uid="{00000000-0005-0000-0000-0000691B0000}"/>
    <cellStyle name="40% - Accent2 43" xfId="37339" xr:uid="{00000000-0005-0000-0000-00006A1B0000}"/>
    <cellStyle name="40% - Accent2 44" xfId="37340" xr:uid="{00000000-0005-0000-0000-00006B1B0000}"/>
    <cellStyle name="40% - Accent2 45" xfId="37341" xr:uid="{00000000-0005-0000-0000-00006C1B0000}"/>
    <cellStyle name="40% - Accent2 46" xfId="37342" xr:uid="{00000000-0005-0000-0000-00006D1B0000}"/>
    <cellStyle name="40% - Accent2 47" xfId="37343" xr:uid="{00000000-0005-0000-0000-00006E1B0000}"/>
    <cellStyle name="40% - Accent2 48" xfId="37344" xr:uid="{00000000-0005-0000-0000-00006F1B0000}"/>
    <cellStyle name="40% - Accent2 49" xfId="37345" xr:uid="{00000000-0005-0000-0000-0000701B0000}"/>
    <cellStyle name="40% - Accent2 5" xfId="2724" xr:uid="{00000000-0005-0000-0000-0000711B0000}"/>
    <cellStyle name="40% - Accent2 5 2" xfId="2725" xr:uid="{00000000-0005-0000-0000-0000721B0000}"/>
    <cellStyle name="40% - Accent2 5 2 2" xfId="37346" xr:uid="{00000000-0005-0000-0000-0000731B0000}"/>
    <cellStyle name="40% - Accent2 5 3" xfId="2726" xr:uid="{00000000-0005-0000-0000-0000741B0000}"/>
    <cellStyle name="40% - Accent2 5 4" xfId="37347" xr:uid="{00000000-0005-0000-0000-0000751B0000}"/>
    <cellStyle name="40% - Accent2 5 5" xfId="43457" xr:uid="{00000000-0005-0000-0000-0000761B0000}"/>
    <cellStyle name="40% - Accent2 50" xfId="37348" xr:uid="{00000000-0005-0000-0000-0000771B0000}"/>
    <cellStyle name="40% - Accent2 51" xfId="37349" xr:uid="{00000000-0005-0000-0000-0000781B0000}"/>
    <cellStyle name="40% - Accent2 52" xfId="37350" xr:uid="{00000000-0005-0000-0000-0000791B0000}"/>
    <cellStyle name="40% - Accent2 53" xfId="37351" xr:uid="{00000000-0005-0000-0000-00007A1B0000}"/>
    <cellStyle name="40% - Accent2 54" xfId="37352" xr:uid="{00000000-0005-0000-0000-00007B1B0000}"/>
    <cellStyle name="40% - Accent2 55" xfId="37353" xr:uid="{00000000-0005-0000-0000-00007C1B0000}"/>
    <cellStyle name="40% - Accent2 56" xfId="37354" xr:uid="{00000000-0005-0000-0000-00007D1B0000}"/>
    <cellStyle name="40% - Accent2 57" xfId="37355" xr:uid="{00000000-0005-0000-0000-00007E1B0000}"/>
    <cellStyle name="40% - Accent2 58" xfId="37356" xr:uid="{00000000-0005-0000-0000-00007F1B0000}"/>
    <cellStyle name="40% - Accent2 59" xfId="37357" xr:uid="{00000000-0005-0000-0000-0000801B0000}"/>
    <cellStyle name="40% - Accent2 6" xfId="2727" xr:uid="{00000000-0005-0000-0000-0000811B0000}"/>
    <cellStyle name="40% - Accent2 6 2" xfId="2728" xr:uid="{00000000-0005-0000-0000-0000821B0000}"/>
    <cellStyle name="40% - Accent2 6 2 2" xfId="37358" xr:uid="{00000000-0005-0000-0000-0000831B0000}"/>
    <cellStyle name="40% - Accent2 6 3" xfId="2729" xr:uid="{00000000-0005-0000-0000-0000841B0000}"/>
    <cellStyle name="40% - Accent2 6 4" xfId="37359" xr:uid="{00000000-0005-0000-0000-0000851B0000}"/>
    <cellStyle name="40% - Accent2 60" xfId="37360" xr:uid="{00000000-0005-0000-0000-0000861B0000}"/>
    <cellStyle name="40% - Accent2 61" xfId="37361" xr:uid="{00000000-0005-0000-0000-0000871B0000}"/>
    <cellStyle name="40% - Accent2 62" xfId="37362" xr:uid="{00000000-0005-0000-0000-0000881B0000}"/>
    <cellStyle name="40% - Accent2 63" xfId="37363" xr:uid="{00000000-0005-0000-0000-0000891B0000}"/>
    <cellStyle name="40% - Accent2 64" xfId="37364" xr:uid="{00000000-0005-0000-0000-00008A1B0000}"/>
    <cellStyle name="40% - Accent2 65" xfId="37365" xr:uid="{00000000-0005-0000-0000-00008B1B0000}"/>
    <cellStyle name="40% - Accent2 66" xfId="37366" xr:uid="{00000000-0005-0000-0000-00008C1B0000}"/>
    <cellStyle name="40% - Accent2 67" xfId="37367" xr:uid="{00000000-0005-0000-0000-00008D1B0000}"/>
    <cellStyle name="40% - Accent2 68" xfId="37368" xr:uid="{00000000-0005-0000-0000-00008E1B0000}"/>
    <cellStyle name="40% - Accent2 69" xfId="37369" xr:uid="{00000000-0005-0000-0000-00008F1B0000}"/>
    <cellStyle name="40% - Accent2 7" xfId="2730" xr:uid="{00000000-0005-0000-0000-0000901B0000}"/>
    <cellStyle name="40% - Accent2 7 2" xfId="2731" xr:uid="{00000000-0005-0000-0000-0000911B0000}"/>
    <cellStyle name="40% - Accent2 7 3" xfId="2732" xr:uid="{00000000-0005-0000-0000-0000921B0000}"/>
    <cellStyle name="40% - Accent2 7 4" xfId="37370" xr:uid="{00000000-0005-0000-0000-0000931B0000}"/>
    <cellStyle name="40% - Accent2 70" xfId="37371" xr:uid="{00000000-0005-0000-0000-0000941B0000}"/>
    <cellStyle name="40% - Accent2 71" xfId="37372" xr:uid="{00000000-0005-0000-0000-0000951B0000}"/>
    <cellStyle name="40% - Accent2 72" xfId="37373" xr:uid="{00000000-0005-0000-0000-0000961B0000}"/>
    <cellStyle name="40% - Accent2 73" xfId="37374" xr:uid="{00000000-0005-0000-0000-0000971B0000}"/>
    <cellStyle name="40% - Accent2 74" xfId="37375" xr:uid="{00000000-0005-0000-0000-0000981B0000}"/>
    <cellStyle name="40% - Accent2 75" xfId="37376" xr:uid="{00000000-0005-0000-0000-0000991B0000}"/>
    <cellStyle name="40% - Accent2 76" xfId="37377" xr:uid="{00000000-0005-0000-0000-00009A1B0000}"/>
    <cellStyle name="40% - Accent2 77" xfId="37378" xr:uid="{00000000-0005-0000-0000-00009B1B0000}"/>
    <cellStyle name="40% - Accent2 78" xfId="37379" xr:uid="{00000000-0005-0000-0000-00009C1B0000}"/>
    <cellStyle name="40% - Accent2 79" xfId="37380" xr:uid="{00000000-0005-0000-0000-00009D1B0000}"/>
    <cellStyle name="40% - Accent2 8" xfId="2733" xr:uid="{00000000-0005-0000-0000-00009E1B0000}"/>
    <cellStyle name="40% - Accent2 8 2" xfId="2734" xr:uid="{00000000-0005-0000-0000-00009F1B0000}"/>
    <cellStyle name="40% - Accent2 8 3" xfId="2735" xr:uid="{00000000-0005-0000-0000-0000A01B0000}"/>
    <cellStyle name="40% - Accent2 8 4" xfId="37381" xr:uid="{00000000-0005-0000-0000-0000A11B0000}"/>
    <cellStyle name="40% - Accent2 80" xfId="37382" xr:uid="{00000000-0005-0000-0000-0000A21B0000}"/>
    <cellStyle name="40% - Accent2 81" xfId="37383" xr:uid="{00000000-0005-0000-0000-0000A31B0000}"/>
    <cellStyle name="40% - Accent2 82" xfId="37384" xr:uid="{00000000-0005-0000-0000-0000A41B0000}"/>
    <cellStyle name="40% - Accent2 83" xfId="37385" xr:uid="{00000000-0005-0000-0000-0000A51B0000}"/>
    <cellStyle name="40% - Accent2 84" xfId="37386" xr:uid="{00000000-0005-0000-0000-0000A61B0000}"/>
    <cellStyle name="40% - Accent2 85" xfId="37387" xr:uid="{00000000-0005-0000-0000-0000A71B0000}"/>
    <cellStyle name="40% - Accent2 86" xfId="37388" xr:uid="{00000000-0005-0000-0000-0000A81B0000}"/>
    <cellStyle name="40% - Accent2 87" xfId="37389" xr:uid="{00000000-0005-0000-0000-0000A91B0000}"/>
    <cellStyle name="40% - Accent2 88" xfId="37390" xr:uid="{00000000-0005-0000-0000-0000AA1B0000}"/>
    <cellStyle name="40% - Accent2 89" xfId="37391" xr:uid="{00000000-0005-0000-0000-0000AB1B0000}"/>
    <cellStyle name="40% - Accent2 9" xfId="2736" xr:uid="{00000000-0005-0000-0000-0000AC1B0000}"/>
    <cellStyle name="40% - Accent2 9 2" xfId="2737" xr:uid="{00000000-0005-0000-0000-0000AD1B0000}"/>
    <cellStyle name="40% - Accent2 9 3" xfId="2738" xr:uid="{00000000-0005-0000-0000-0000AE1B0000}"/>
    <cellStyle name="40% - Accent2 9 4" xfId="37392" xr:uid="{00000000-0005-0000-0000-0000AF1B0000}"/>
    <cellStyle name="40% - Accent2 90" xfId="37393" xr:uid="{00000000-0005-0000-0000-0000B01B0000}"/>
    <cellStyle name="40% - Accent2 91" xfId="37394" xr:uid="{00000000-0005-0000-0000-0000B11B0000}"/>
    <cellStyle name="40% - Accent2 92" xfId="37395" xr:uid="{00000000-0005-0000-0000-0000B21B0000}"/>
    <cellStyle name="40% - Accent2 93" xfId="37396" xr:uid="{00000000-0005-0000-0000-0000B31B0000}"/>
    <cellStyle name="40% - Accent2 94" xfId="37397" xr:uid="{00000000-0005-0000-0000-0000B41B0000}"/>
    <cellStyle name="40% - Accent2 95" xfId="37398" xr:uid="{00000000-0005-0000-0000-0000B51B0000}"/>
    <cellStyle name="40% - Accent2 96" xfId="37399" xr:uid="{00000000-0005-0000-0000-0000B61B0000}"/>
    <cellStyle name="40% - Accent2 97" xfId="37400" xr:uid="{00000000-0005-0000-0000-0000B71B0000}"/>
    <cellStyle name="40% - Accent2 98" xfId="37401" xr:uid="{00000000-0005-0000-0000-0000B81B0000}"/>
    <cellStyle name="40% - Accent2 99" xfId="37402" xr:uid="{00000000-0005-0000-0000-0000B91B0000}"/>
    <cellStyle name="40% - Accent3" xfId="9" builtinId="39" customBuiltin="1"/>
    <cellStyle name="40% - Accent3 10" xfId="2739" xr:uid="{00000000-0005-0000-0000-0000BB1B0000}"/>
    <cellStyle name="40% - Accent3 10 2" xfId="2740" xr:uid="{00000000-0005-0000-0000-0000BC1B0000}"/>
    <cellStyle name="40% - Accent3 10 3" xfId="2741" xr:uid="{00000000-0005-0000-0000-0000BD1B0000}"/>
    <cellStyle name="40% - Accent3 10 4" xfId="37403" xr:uid="{00000000-0005-0000-0000-0000BE1B0000}"/>
    <cellStyle name="40% - Accent3 100" xfId="37404" xr:uid="{00000000-0005-0000-0000-0000BF1B0000}"/>
    <cellStyle name="40% - Accent3 101" xfId="37405" xr:uid="{00000000-0005-0000-0000-0000C01B0000}"/>
    <cellStyle name="40% - Accent3 102" xfId="37406" xr:uid="{00000000-0005-0000-0000-0000C11B0000}"/>
    <cellStyle name="40% - Accent3 103" xfId="43371" xr:uid="{00000000-0005-0000-0000-0000C21B0000}"/>
    <cellStyle name="40% - Accent3 104" xfId="43493" xr:uid="{6147C4EA-76CB-47FD-80D5-9AD9C85F2541}"/>
    <cellStyle name="40% - Accent3 11" xfId="2742" xr:uid="{00000000-0005-0000-0000-0000C31B0000}"/>
    <cellStyle name="40% - Accent3 11 2" xfId="2743" xr:uid="{00000000-0005-0000-0000-0000C41B0000}"/>
    <cellStyle name="40% - Accent3 11 3" xfId="2744" xr:uid="{00000000-0005-0000-0000-0000C51B0000}"/>
    <cellStyle name="40% - Accent3 12" xfId="2745" xr:uid="{00000000-0005-0000-0000-0000C61B0000}"/>
    <cellStyle name="40% - Accent3 12 2" xfId="2746" xr:uid="{00000000-0005-0000-0000-0000C71B0000}"/>
    <cellStyle name="40% - Accent3 13" xfId="2747" xr:uid="{00000000-0005-0000-0000-0000C81B0000}"/>
    <cellStyle name="40% - Accent3 13 2" xfId="2748" xr:uid="{00000000-0005-0000-0000-0000C91B0000}"/>
    <cellStyle name="40% - Accent3 14" xfId="2749" xr:uid="{00000000-0005-0000-0000-0000CA1B0000}"/>
    <cellStyle name="40% - Accent3 14 2" xfId="2750" xr:uid="{00000000-0005-0000-0000-0000CB1B0000}"/>
    <cellStyle name="40% - Accent3 15" xfId="2751" xr:uid="{00000000-0005-0000-0000-0000CC1B0000}"/>
    <cellStyle name="40% - Accent3 15 2" xfId="2752" xr:uid="{00000000-0005-0000-0000-0000CD1B0000}"/>
    <cellStyle name="40% - Accent3 16" xfId="2753" xr:uid="{00000000-0005-0000-0000-0000CE1B0000}"/>
    <cellStyle name="40% - Accent3 16 2" xfId="2754" xr:uid="{00000000-0005-0000-0000-0000CF1B0000}"/>
    <cellStyle name="40% - Accent3 17" xfId="2755" xr:uid="{00000000-0005-0000-0000-0000D01B0000}"/>
    <cellStyle name="40% - Accent3 17 2" xfId="2756" xr:uid="{00000000-0005-0000-0000-0000D11B0000}"/>
    <cellStyle name="40% - Accent3 18" xfId="2757" xr:uid="{00000000-0005-0000-0000-0000D21B0000}"/>
    <cellStyle name="40% - Accent3 18 2" xfId="2758" xr:uid="{00000000-0005-0000-0000-0000D31B0000}"/>
    <cellStyle name="40% - Accent3 19" xfId="2759" xr:uid="{00000000-0005-0000-0000-0000D41B0000}"/>
    <cellStyle name="40% - Accent3 19 2" xfId="2760" xr:uid="{00000000-0005-0000-0000-0000D51B0000}"/>
    <cellStyle name="40% - Accent3 2" xfId="2761" xr:uid="{00000000-0005-0000-0000-0000D61B0000}"/>
    <cellStyle name="40% - Accent3 2 10" xfId="43405" xr:uid="{00000000-0005-0000-0000-0000D71B0000}"/>
    <cellStyle name="40% - Accent3 2 2" xfId="2762" xr:uid="{00000000-0005-0000-0000-0000D81B0000}"/>
    <cellStyle name="40% - Accent3 2 2 2" xfId="2763" xr:uid="{00000000-0005-0000-0000-0000D91B0000}"/>
    <cellStyle name="40% - Accent3 2 2 2 2" xfId="2764" xr:uid="{00000000-0005-0000-0000-0000DA1B0000}"/>
    <cellStyle name="40% - Accent3 2 2 2 3" xfId="2765" xr:uid="{00000000-0005-0000-0000-0000DB1B0000}"/>
    <cellStyle name="40% - Accent3 2 2 2 4" xfId="37407" xr:uid="{00000000-0005-0000-0000-0000DC1B0000}"/>
    <cellStyle name="40% - Accent3 2 2 3" xfId="2766" xr:uid="{00000000-0005-0000-0000-0000DD1B0000}"/>
    <cellStyle name="40% - Accent3 2 2 3 2" xfId="2767" xr:uid="{00000000-0005-0000-0000-0000DE1B0000}"/>
    <cellStyle name="40% - Accent3 2 2 3 3" xfId="37408" xr:uid="{00000000-0005-0000-0000-0000DF1B0000}"/>
    <cellStyle name="40% - Accent3 2 2 4" xfId="2768" xr:uid="{00000000-0005-0000-0000-0000E01B0000}"/>
    <cellStyle name="40% - Accent3 2 2 5" xfId="2769" xr:uid="{00000000-0005-0000-0000-0000E11B0000}"/>
    <cellStyle name="40% - Accent3 2 2 6" xfId="2770" xr:uid="{00000000-0005-0000-0000-0000E21B0000}"/>
    <cellStyle name="40% - Accent3 2 2 7" xfId="37409" xr:uid="{00000000-0005-0000-0000-0000E31B0000}"/>
    <cellStyle name="40% - Accent3 2 2_PwrTax 51040" xfId="2771" xr:uid="{00000000-0005-0000-0000-0000E41B0000}"/>
    <cellStyle name="40% - Accent3 2 3" xfId="2772" xr:uid="{00000000-0005-0000-0000-0000E51B0000}"/>
    <cellStyle name="40% - Accent3 2 3 10" xfId="2773" xr:uid="{00000000-0005-0000-0000-0000E61B0000}"/>
    <cellStyle name="40% - Accent3 2 3 10 2" xfId="37410" xr:uid="{00000000-0005-0000-0000-0000E71B0000}"/>
    <cellStyle name="40% - Accent3 2 3 11" xfId="37411" xr:uid="{00000000-0005-0000-0000-0000E81B0000}"/>
    <cellStyle name="40% - Accent3 2 3 12" xfId="37412" xr:uid="{00000000-0005-0000-0000-0000E91B0000}"/>
    <cellStyle name="40% - Accent3 2 3 2" xfId="2774" xr:uid="{00000000-0005-0000-0000-0000EA1B0000}"/>
    <cellStyle name="40% - Accent3 2 3 2 10" xfId="37413" xr:uid="{00000000-0005-0000-0000-0000EB1B0000}"/>
    <cellStyle name="40% - Accent3 2 3 2 11" xfId="37414" xr:uid="{00000000-0005-0000-0000-0000EC1B0000}"/>
    <cellStyle name="40% - Accent3 2 3 2 2" xfId="2775" xr:uid="{00000000-0005-0000-0000-0000ED1B0000}"/>
    <cellStyle name="40% - Accent3 2 3 2 2 2" xfId="2776" xr:uid="{00000000-0005-0000-0000-0000EE1B0000}"/>
    <cellStyle name="40% - Accent3 2 3 2 2 2 2" xfId="2777" xr:uid="{00000000-0005-0000-0000-0000EF1B0000}"/>
    <cellStyle name="40% - Accent3 2 3 2 2 2 2 2" xfId="2778" xr:uid="{00000000-0005-0000-0000-0000F01B0000}"/>
    <cellStyle name="40% - Accent3 2 3 2 2 2 2 2 2" xfId="37415" xr:uid="{00000000-0005-0000-0000-0000F11B0000}"/>
    <cellStyle name="40% - Accent3 2 3 2 2 2 2 3" xfId="2779" xr:uid="{00000000-0005-0000-0000-0000F21B0000}"/>
    <cellStyle name="40% - Accent3 2 3 2 2 2 2 3 2" xfId="37416" xr:uid="{00000000-0005-0000-0000-0000F31B0000}"/>
    <cellStyle name="40% - Accent3 2 3 2 2 2 2 4" xfId="37417" xr:uid="{00000000-0005-0000-0000-0000F41B0000}"/>
    <cellStyle name="40% - Accent3 2 3 2 2 2 3" xfId="2780" xr:uid="{00000000-0005-0000-0000-0000F51B0000}"/>
    <cellStyle name="40% - Accent3 2 3 2 2 2 3 2" xfId="37418" xr:uid="{00000000-0005-0000-0000-0000F61B0000}"/>
    <cellStyle name="40% - Accent3 2 3 2 2 2 4" xfId="2781" xr:uid="{00000000-0005-0000-0000-0000F71B0000}"/>
    <cellStyle name="40% - Accent3 2 3 2 2 2 4 2" xfId="37419" xr:uid="{00000000-0005-0000-0000-0000F81B0000}"/>
    <cellStyle name="40% - Accent3 2 3 2 2 2 5" xfId="37420" xr:uid="{00000000-0005-0000-0000-0000F91B0000}"/>
    <cellStyle name="40% - Accent3 2 3 2 2 3" xfId="2782" xr:uid="{00000000-0005-0000-0000-0000FA1B0000}"/>
    <cellStyle name="40% - Accent3 2 3 2 2 3 2" xfId="2783" xr:uid="{00000000-0005-0000-0000-0000FB1B0000}"/>
    <cellStyle name="40% - Accent3 2 3 2 2 3 2 2" xfId="37421" xr:uid="{00000000-0005-0000-0000-0000FC1B0000}"/>
    <cellStyle name="40% - Accent3 2 3 2 2 3 3" xfId="2784" xr:uid="{00000000-0005-0000-0000-0000FD1B0000}"/>
    <cellStyle name="40% - Accent3 2 3 2 2 3 3 2" xfId="37422" xr:uid="{00000000-0005-0000-0000-0000FE1B0000}"/>
    <cellStyle name="40% - Accent3 2 3 2 2 3 4" xfId="37423" xr:uid="{00000000-0005-0000-0000-0000FF1B0000}"/>
    <cellStyle name="40% - Accent3 2 3 2 2 4" xfId="2785" xr:uid="{00000000-0005-0000-0000-0000001C0000}"/>
    <cellStyle name="40% - Accent3 2 3 2 2 4 2" xfId="37424" xr:uid="{00000000-0005-0000-0000-0000011C0000}"/>
    <cellStyle name="40% - Accent3 2 3 2 2 5" xfId="2786" xr:uid="{00000000-0005-0000-0000-0000021C0000}"/>
    <cellStyle name="40% - Accent3 2 3 2 2 5 2" xfId="37425" xr:uid="{00000000-0005-0000-0000-0000031C0000}"/>
    <cellStyle name="40% - Accent3 2 3 2 2 6" xfId="37426" xr:uid="{00000000-0005-0000-0000-0000041C0000}"/>
    <cellStyle name="40% - Accent3 2 3 2 3" xfId="2787" xr:uid="{00000000-0005-0000-0000-0000051C0000}"/>
    <cellStyle name="40% - Accent3 2 3 2 3 2" xfId="2788" xr:uid="{00000000-0005-0000-0000-0000061C0000}"/>
    <cellStyle name="40% - Accent3 2 3 2 3 2 2" xfId="2789" xr:uid="{00000000-0005-0000-0000-0000071C0000}"/>
    <cellStyle name="40% - Accent3 2 3 2 3 2 2 2" xfId="37427" xr:uid="{00000000-0005-0000-0000-0000081C0000}"/>
    <cellStyle name="40% - Accent3 2 3 2 3 2 3" xfId="2790" xr:uid="{00000000-0005-0000-0000-0000091C0000}"/>
    <cellStyle name="40% - Accent3 2 3 2 3 2 3 2" xfId="37428" xr:uid="{00000000-0005-0000-0000-00000A1C0000}"/>
    <cellStyle name="40% - Accent3 2 3 2 3 2 4" xfId="37429" xr:uid="{00000000-0005-0000-0000-00000B1C0000}"/>
    <cellStyle name="40% - Accent3 2 3 2 3 3" xfId="2791" xr:uid="{00000000-0005-0000-0000-00000C1C0000}"/>
    <cellStyle name="40% - Accent3 2 3 2 3 3 2" xfId="37430" xr:uid="{00000000-0005-0000-0000-00000D1C0000}"/>
    <cellStyle name="40% - Accent3 2 3 2 3 4" xfId="2792" xr:uid="{00000000-0005-0000-0000-00000E1C0000}"/>
    <cellStyle name="40% - Accent3 2 3 2 3 4 2" xfId="37431" xr:uid="{00000000-0005-0000-0000-00000F1C0000}"/>
    <cellStyle name="40% - Accent3 2 3 2 3 5" xfId="37432" xr:uid="{00000000-0005-0000-0000-0000101C0000}"/>
    <cellStyle name="40% - Accent3 2 3 2 4" xfId="2793" xr:uid="{00000000-0005-0000-0000-0000111C0000}"/>
    <cellStyle name="40% - Accent3 2 3 2 4 2" xfId="2794" xr:uid="{00000000-0005-0000-0000-0000121C0000}"/>
    <cellStyle name="40% - Accent3 2 3 2 4 2 2" xfId="37433" xr:uid="{00000000-0005-0000-0000-0000131C0000}"/>
    <cellStyle name="40% - Accent3 2 3 2 4 3" xfId="2795" xr:uid="{00000000-0005-0000-0000-0000141C0000}"/>
    <cellStyle name="40% - Accent3 2 3 2 4 3 2" xfId="37434" xr:uid="{00000000-0005-0000-0000-0000151C0000}"/>
    <cellStyle name="40% - Accent3 2 3 2 4 4" xfId="37435" xr:uid="{00000000-0005-0000-0000-0000161C0000}"/>
    <cellStyle name="40% - Accent3 2 3 2 5" xfId="2796" xr:uid="{00000000-0005-0000-0000-0000171C0000}"/>
    <cellStyle name="40% - Accent3 2 3 2 5 2" xfId="37436" xr:uid="{00000000-0005-0000-0000-0000181C0000}"/>
    <cellStyle name="40% - Accent3 2 3 2 5 2 2" xfId="37437" xr:uid="{00000000-0005-0000-0000-0000191C0000}"/>
    <cellStyle name="40% - Accent3 2 3 2 5 3" xfId="37438" xr:uid="{00000000-0005-0000-0000-00001A1C0000}"/>
    <cellStyle name="40% - Accent3 2 3 2 5 3 2" xfId="37439" xr:uid="{00000000-0005-0000-0000-00001B1C0000}"/>
    <cellStyle name="40% - Accent3 2 3 2 5 4" xfId="37440" xr:uid="{00000000-0005-0000-0000-00001C1C0000}"/>
    <cellStyle name="40% - Accent3 2 3 2 6" xfId="2797" xr:uid="{00000000-0005-0000-0000-00001D1C0000}"/>
    <cellStyle name="40% - Accent3 2 3 2 6 2" xfId="37441" xr:uid="{00000000-0005-0000-0000-00001E1C0000}"/>
    <cellStyle name="40% - Accent3 2 3 2 6 2 2" xfId="37442" xr:uid="{00000000-0005-0000-0000-00001F1C0000}"/>
    <cellStyle name="40% - Accent3 2 3 2 6 3" xfId="37443" xr:uid="{00000000-0005-0000-0000-0000201C0000}"/>
    <cellStyle name="40% - Accent3 2 3 2 6 3 2" xfId="37444" xr:uid="{00000000-0005-0000-0000-0000211C0000}"/>
    <cellStyle name="40% - Accent3 2 3 2 6 4" xfId="37445" xr:uid="{00000000-0005-0000-0000-0000221C0000}"/>
    <cellStyle name="40% - Accent3 2 3 2 7" xfId="2798" xr:uid="{00000000-0005-0000-0000-0000231C0000}"/>
    <cellStyle name="40% - Accent3 2 3 2 7 2" xfId="37446" xr:uid="{00000000-0005-0000-0000-0000241C0000}"/>
    <cellStyle name="40% - Accent3 2 3 2 7 2 2" xfId="37447" xr:uid="{00000000-0005-0000-0000-0000251C0000}"/>
    <cellStyle name="40% - Accent3 2 3 2 7 3" xfId="37448" xr:uid="{00000000-0005-0000-0000-0000261C0000}"/>
    <cellStyle name="40% - Accent3 2 3 2 7 3 2" xfId="37449" xr:uid="{00000000-0005-0000-0000-0000271C0000}"/>
    <cellStyle name="40% - Accent3 2 3 2 7 4" xfId="37450" xr:uid="{00000000-0005-0000-0000-0000281C0000}"/>
    <cellStyle name="40% - Accent3 2 3 2 8" xfId="37451" xr:uid="{00000000-0005-0000-0000-0000291C0000}"/>
    <cellStyle name="40% - Accent3 2 3 2 8 2" xfId="37452" xr:uid="{00000000-0005-0000-0000-00002A1C0000}"/>
    <cellStyle name="40% - Accent3 2 3 2 9" xfId="37453" xr:uid="{00000000-0005-0000-0000-00002B1C0000}"/>
    <cellStyle name="40% - Accent3 2 3 2 9 2" xfId="37454" xr:uid="{00000000-0005-0000-0000-00002C1C0000}"/>
    <cellStyle name="40% - Accent3 2 3 3" xfId="2799" xr:uid="{00000000-0005-0000-0000-00002D1C0000}"/>
    <cellStyle name="40% - Accent3 2 3 3 10" xfId="37455" xr:uid="{00000000-0005-0000-0000-00002E1C0000}"/>
    <cellStyle name="40% - Accent3 2 3 3 2" xfId="2800" xr:uid="{00000000-0005-0000-0000-00002F1C0000}"/>
    <cellStyle name="40% - Accent3 2 3 3 2 2" xfId="2801" xr:uid="{00000000-0005-0000-0000-0000301C0000}"/>
    <cellStyle name="40% - Accent3 2 3 3 2 2 2" xfId="2802" xr:uid="{00000000-0005-0000-0000-0000311C0000}"/>
    <cellStyle name="40% - Accent3 2 3 3 2 2 2 2" xfId="37456" xr:uid="{00000000-0005-0000-0000-0000321C0000}"/>
    <cellStyle name="40% - Accent3 2 3 3 2 2 3" xfId="2803" xr:uid="{00000000-0005-0000-0000-0000331C0000}"/>
    <cellStyle name="40% - Accent3 2 3 3 2 2 3 2" xfId="37457" xr:uid="{00000000-0005-0000-0000-0000341C0000}"/>
    <cellStyle name="40% - Accent3 2 3 3 2 2 4" xfId="37458" xr:uid="{00000000-0005-0000-0000-0000351C0000}"/>
    <cellStyle name="40% - Accent3 2 3 3 2 3" xfId="2804" xr:uid="{00000000-0005-0000-0000-0000361C0000}"/>
    <cellStyle name="40% - Accent3 2 3 3 2 3 2" xfId="37459" xr:uid="{00000000-0005-0000-0000-0000371C0000}"/>
    <cellStyle name="40% - Accent3 2 3 3 2 4" xfId="2805" xr:uid="{00000000-0005-0000-0000-0000381C0000}"/>
    <cellStyle name="40% - Accent3 2 3 3 2 4 2" xfId="37460" xr:uid="{00000000-0005-0000-0000-0000391C0000}"/>
    <cellStyle name="40% - Accent3 2 3 3 2 5" xfId="37461" xr:uid="{00000000-0005-0000-0000-00003A1C0000}"/>
    <cellStyle name="40% - Accent3 2 3 3 3" xfId="2806" xr:uid="{00000000-0005-0000-0000-00003B1C0000}"/>
    <cellStyle name="40% - Accent3 2 3 3 3 2" xfId="2807" xr:uid="{00000000-0005-0000-0000-00003C1C0000}"/>
    <cellStyle name="40% - Accent3 2 3 3 3 2 2" xfId="37462" xr:uid="{00000000-0005-0000-0000-00003D1C0000}"/>
    <cellStyle name="40% - Accent3 2 3 3 3 3" xfId="2808" xr:uid="{00000000-0005-0000-0000-00003E1C0000}"/>
    <cellStyle name="40% - Accent3 2 3 3 3 3 2" xfId="37463" xr:uid="{00000000-0005-0000-0000-00003F1C0000}"/>
    <cellStyle name="40% - Accent3 2 3 3 3 4" xfId="37464" xr:uid="{00000000-0005-0000-0000-0000401C0000}"/>
    <cellStyle name="40% - Accent3 2 3 3 4" xfId="2809" xr:uid="{00000000-0005-0000-0000-0000411C0000}"/>
    <cellStyle name="40% - Accent3 2 3 3 4 2" xfId="37465" xr:uid="{00000000-0005-0000-0000-0000421C0000}"/>
    <cellStyle name="40% - Accent3 2 3 3 4 2 2" xfId="37466" xr:uid="{00000000-0005-0000-0000-0000431C0000}"/>
    <cellStyle name="40% - Accent3 2 3 3 4 3" xfId="37467" xr:uid="{00000000-0005-0000-0000-0000441C0000}"/>
    <cellStyle name="40% - Accent3 2 3 3 4 3 2" xfId="37468" xr:uid="{00000000-0005-0000-0000-0000451C0000}"/>
    <cellStyle name="40% - Accent3 2 3 3 4 4" xfId="37469" xr:uid="{00000000-0005-0000-0000-0000461C0000}"/>
    <cellStyle name="40% - Accent3 2 3 3 5" xfId="2810" xr:uid="{00000000-0005-0000-0000-0000471C0000}"/>
    <cellStyle name="40% - Accent3 2 3 3 5 2" xfId="37470" xr:uid="{00000000-0005-0000-0000-0000481C0000}"/>
    <cellStyle name="40% - Accent3 2 3 3 5 2 2" xfId="37471" xr:uid="{00000000-0005-0000-0000-0000491C0000}"/>
    <cellStyle name="40% - Accent3 2 3 3 5 3" xfId="37472" xr:uid="{00000000-0005-0000-0000-00004A1C0000}"/>
    <cellStyle name="40% - Accent3 2 3 3 5 3 2" xfId="37473" xr:uid="{00000000-0005-0000-0000-00004B1C0000}"/>
    <cellStyle name="40% - Accent3 2 3 3 5 4" xfId="37474" xr:uid="{00000000-0005-0000-0000-00004C1C0000}"/>
    <cellStyle name="40% - Accent3 2 3 3 6" xfId="2811" xr:uid="{00000000-0005-0000-0000-00004D1C0000}"/>
    <cellStyle name="40% - Accent3 2 3 3 6 2" xfId="37475" xr:uid="{00000000-0005-0000-0000-00004E1C0000}"/>
    <cellStyle name="40% - Accent3 2 3 3 6 2 2" xfId="37476" xr:uid="{00000000-0005-0000-0000-00004F1C0000}"/>
    <cellStyle name="40% - Accent3 2 3 3 6 3" xfId="37477" xr:uid="{00000000-0005-0000-0000-0000501C0000}"/>
    <cellStyle name="40% - Accent3 2 3 3 6 3 2" xfId="37478" xr:uid="{00000000-0005-0000-0000-0000511C0000}"/>
    <cellStyle name="40% - Accent3 2 3 3 6 4" xfId="37479" xr:uid="{00000000-0005-0000-0000-0000521C0000}"/>
    <cellStyle name="40% - Accent3 2 3 3 7" xfId="37480" xr:uid="{00000000-0005-0000-0000-0000531C0000}"/>
    <cellStyle name="40% - Accent3 2 3 3 7 2" xfId="37481" xr:uid="{00000000-0005-0000-0000-0000541C0000}"/>
    <cellStyle name="40% - Accent3 2 3 3 8" xfId="37482" xr:uid="{00000000-0005-0000-0000-0000551C0000}"/>
    <cellStyle name="40% - Accent3 2 3 3 8 2" xfId="37483" xr:uid="{00000000-0005-0000-0000-0000561C0000}"/>
    <cellStyle name="40% - Accent3 2 3 3 9" xfId="37484" xr:uid="{00000000-0005-0000-0000-0000571C0000}"/>
    <cellStyle name="40% - Accent3 2 3 4" xfId="2812" xr:uid="{00000000-0005-0000-0000-0000581C0000}"/>
    <cellStyle name="40% - Accent3 2 3 4 2" xfId="2813" xr:uid="{00000000-0005-0000-0000-0000591C0000}"/>
    <cellStyle name="40% - Accent3 2 3 4 2 2" xfId="2814" xr:uid="{00000000-0005-0000-0000-00005A1C0000}"/>
    <cellStyle name="40% - Accent3 2 3 4 2 2 2" xfId="37485" xr:uid="{00000000-0005-0000-0000-00005B1C0000}"/>
    <cellStyle name="40% - Accent3 2 3 4 2 3" xfId="2815" xr:uid="{00000000-0005-0000-0000-00005C1C0000}"/>
    <cellStyle name="40% - Accent3 2 3 4 2 3 2" xfId="37486" xr:uid="{00000000-0005-0000-0000-00005D1C0000}"/>
    <cellStyle name="40% - Accent3 2 3 4 2 4" xfId="37487" xr:uid="{00000000-0005-0000-0000-00005E1C0000}"/>
    <cellStyle name="40% - Accent3 2 3 4 3" xfId="2816" xr:uid="{00000000-0005-0000-0000-00005F1C0000}"/>
    <cellStyle name="40% - Accent3 2 3 4 3 2" xfId="37488" xr:uid="{00000000-0005-0000-0000-0000601C0000}"/>
    <cellStyle name="40% - Accent3 2 3 4 3 2 2" xfId="37489" xr:uid="{00000000-0005-0000-0000-0000611C0000}"/>
    <cellStyle name="40% - Accent3 2 3 4 3 3" xfId="37490" xr:uid="{00000000-0005-0000-0000-0000621C0000}"/>
    <cellStyle name="40% - Accent3 2 3 4 3 3 2" xfId="37491" xr:uid="{00000000-0005-0000-0000-0000631C0000}"/>
    <cellStyle name="40% - Accent3 2 3 4 3 4" xfId="37492" xr:uid="{00000000-0005-0000-0000-0000641C0000}"/>
    <cellStyle name="40% - Accent3 2 3 4 4" xfId="2817" xr:uid="{00000000-0005-0000-0000-0000651C0000}"/>
    <cellStyle name="40% - Accent3 2 3 4 4 2" xfId="37493" xr:uid="{00000000-0005-0000-0000-0000661C0000}"/>
    <cellStyle name="40% - Accent3 2 3 4 4 2 2" xfId="37494" xr:uid="{00000000-0005-0000-0000-0000671C0000}"/>
    <cellStyle name="40% - Accent3 2 3 4 4 3" xfId="37495" xr:uid="{00000000-0005-0000-0000-0000681C0000}"/>
    <cellStyle name="40% - Accent3 2 3 4 4 3 2" xfId="37496" xr:uid="{00000000-0005-0000-0000-0000691C0000}"/>
    <cellStyle name="40% - Accent3 2 3 4 4 4" xfId="37497" xr:uid="{00000000-0005-0000-0000-00006A1C0000}"/>
    <cellStyle name="40% - Accent3 2 3 4 5" xfId="37498" xr:uid="{00000000-0005-0000-0000-00006B1C0000}"/>
    <cellStyle name="40% - Accent3 2 3 4 5 2" xfId="37499" xr:uid="{00000000-0005-0000-0000-00006C1C0000}"/>
    <cellStyle name="40% - Accent3 2 3 4 5 2 2" xfId="37500" xr:uid="{00000000-0005-0000-0000-00006D1C0000}"/>
    <cellStyle name="40% - Accent3 2 3 4 5 3" xfId="37501" xr:uid="{00000000-0005-0000-0000-00006E1C0000}"/>
    <cellStyle name="40% - Accent3 2 3 4 5 3 2" xfId="37502" xr:uid="{00000000-0005-0000-0000-00006F1C0000}"/>
    <cellStyle name="40% - Accent3 2 3 4 5 4" xfId="37503" xr:uid="{00000000-0005-0000-0000-0000701C0000}"/>
    <cellStyle name="40% - Accent3 2 3 4 6" xfId="37504" xr:uid="{00000000-0005-0000-0000-0000711C0000}"/>
    <cellStyle name="40% - Accent3 2 3 4 6 2" xfId="37505" xr:uid="{00000000-0005-0000-0000-0000721C0000}"/>
    <cellStyle name="40% - Accent3 2 3 4 7" xfId="37506" xr:uid="{00000000-0005-0000-0000-0000731C0000}"/>
    <cellStyle name="40% - Accent3 2 3 4 7 2" xfId="37507" xr:uid="{00000000-0005-0000-0000-0000741C0000}"/>
    <cellStyle name="40% - Accent3 2 3 4 8" xfId="37508" xr:uid="{00000000-0005-0000-0000-0000751C0000}"/>
    <cellStyle name="40% - Accent3 2 3 5" xfId="2818" xr:uid="{00000000-0005-0000-0000-0000761C0000}"/>
    <cellStyle name="40% - Accent3 2 3 5 2" xfId="2819" xr:uid="{00000000-0005-0000-0000-0000771C0000}"/>
    <cellStyle name="40% - Accent3 2 3 5 2 2" xfId="2820" xr:uid="{00000000-0005-0000-0000-0000781C0000}"/>
    <cellStyle name="40% - Accent3 2 3 5 2 2 2" xfId="37509" xr:uid="{00000000-0005-0000-0000-0000791C0000}"/>
    <cellStyle name="40% - Accent3 2 3 5 2 3" xfId="2821" xr:uid="{00000000-0005-0000-0000-00007A1C0000}"/>
    <cellStyle name="40% - Accent3 2 3 5 2 3 2" xfId="37510" xr:uid="{00000000-0005-0000-0000-00007B1C0000}"/>
    <cellStyle name="40% - Accent3 2 3 5 2 4" xfId="37511" xr:uid="{00000000-0005-0000-0000-00007C1C0000}"/>
    <cellStyle name="40% - Accent3 2 3 5 3" xfId="2822" xr:uid="{00000000-0005-0000-0000-00007D1C0000}"/>
    <cellStyle name="40% - Accent3 2 3 5 3 2" xfId="37512" xr:uid="{00000000-0005-0000-0000-00007E1C0000}"/>
    <cellStyle name="40% - Accent3 2 3 5 3 2 2" xfId="37513" xr:uid="{00000000-0005-0000-0000-00007F1C0000}"/>
    <cellStyle name="40% - Accent3 2 3 5 3 3" xfId="37514" xr:uid="{00000000-0005-0000-0000-0000801C0000}"/>
    <cellStyle name="40% - Accent3 2 3 5 3 3 2" xfId="37515" xr:uid="{00000000-0005-0000-0000-0000811C0000}"/>
    <cellStyle name="40% - Accent3 2 3 5 3 4" xfId="37516" xr:uid="{00000000-0005-0000-0000-0000821C0000}"/>
    <cellStyle name="40% - Accent3 2 3 5 4" xfId="2823" xr:uid="{00000000-0005-0000-0000-0000831C0000}"/>
    <cellStyle name="40% - Accent3 2 3 5 4 2" xfId="37517" xr:uid="{00000000-0005-0000-0000-0000841C0000}"/>
    <cellStyle name="40% - Accent3 2 3 5 4 2 2" xfId="37518" xr:uid="{00000000-0005-0000-0000-0000851C0000}"/>
    <cellStyle name="40% - Accent3 2 3 5 4 3" xfId="37519" xr:uid="{00000000-0005-0000-0000-0000861C0000}"/>
    <cellStyle name="40% - Accent3 2 3 5 4 3 2" xfId="37520" xr:uid="{00000000-0005-0000-0000-0000871C0000}"/>
    <cellStyle name="40% - Accent3 2 3 5 4 4" xfId="37521" xr:uid="{00000000-0005-0000-0000-0000881C0000}"/>
    <cellStyle name="40% - Accent3 2 3 5 5" xfId="37522" xr:uid="{00000000-0005-0000-0000-0000891C0000}"/>
    <cellStyle name="40% - Accent3 2 3 5 5 2" xfId="37523" xr:uid="{00000000-0005-0000-0000-00008A1C0000}"/>
    <cellStyle name="40% - Accent3 2 3 5 6" xfId="37524" xr:uid="{00000000-0005-0000-0000-00008B1C0000}"/>
    <cellStyle name="40% - Accent3 2 3 5 6 2" xfId="37525" xr:uid="{00000000-0005-0000-0000-00008C1C0000}"/>
    <cellStyle name="40% - Accent3 2 3 5 7" xfId="37526" xr:uid="{00000000-0005-0000-0000-00008D1C0000}"/>
    <cellStyle name="40% - Accent3 2 3 6" xfId="2824" xr:uid="{00000000-0005-0000-0000-00008E1C0000}"/>
    <cellStyle name="40% - Accent3 2 3 6 2" xfId="2825" xr:uid="{00000000-0005-0000-0000-00008F1C0000}"/>
    <cellStyle name="40% - Accent3 2 3 6 2 2" xfId="37527" xr:uid="{00000000-0005-0000-0000-0000901C0000}"/>
    <cellStyle name="40% - Accent3 2 3 6 3" xfId="2826" xr:uid="{00000000-0005-0000-0000-0000911C0000}"/>
    <cellStyle name="40% - Accent3 2 3 6 3 2" xfId="37528" xr:uid="{00000000-0005-0000-0000-0000921C0000}"/>
    <cellStyle name="40% - Accent3 2 3 6 4" xfId="37529" xr:uid="{00000000-0005-0000-0000-0000931C0000}"/>
    <cellStyle name="40% - Accent3 2 3 7" xfId="2827" xr:uid="{00000000-0005-0000-0000-0000941C0000}"/>
    <cellStyle name="40% - Accent3 2 3 7 2" xfId="37530" xr:uid="{00000000-0005-0000-0000-0000951C0000}"/>
    <cellStyle name="40% - Accent3 2 3 7 2 2" xfId="37531" xr:uid="{00000000-0005-0000-0000-0000961C0000}"/>
    <cellStyle name="40% - Accent3 2 3 7 3" xfId="37532" xr:uid="{00000000-0005-0000-0000-0000971C0000}"/>
    <cellStyle name="40% - Accent3 2 3 7 3 2" xfId="37533" xr:uid="{00000000-0005-0000-0000-0000981C0000}"/>
    <cellStyle name="40% - Accent3 2 3 7 4" xfId="37534" xr:uid="{00000000-0005-0000-0000-0000991C0000}"/>
    <cellStyle name="40% - Accent3 2 3 8" xfId="2828" xr:uid="{00000000-0005-0000-0000-00009A1C0000}"/>
    <cellStyle name="40% - Accent3 2 3 8 2" xfId="37535" xr:uid="{00000000-0005-0000-0000-00009B1C0000}"/>
    <cellStyle name="40% - Accent3 2 3 8 2 2" xfId="37536" xr:uid="{00000000-0005-0000-0000-00009C1C0000}"/>
    <cellStyle name="40% - Accent3 2 3 8 3" xfId="37537" xr:uid="{00000000-0005-0000-0000-00009D1C0000}"/>
    <cellStyle name="40% - Accent3 2 3 8 3 2" xfId="37538" xr:uid="{00000000-0005-0000-0000-00009E1C0000}"/>
    <cellStyle name="40% - Accent3 2 3 8 4" xfId="37539" xr:uid="{00000000-0005-0000-0000-00009F1C0000}"/>
    <cellStyle name="40% - Accent3 2 3 9" xfId="2829" xr:uid="{00000000-0005-0000-0000-0000A01C0000}"/>
    <cellStyle name="40% - Accent3 2 3 9 2" xfId="37540" xr:uid="{00000000-0005-0000-0000-0000A11C0000}"/>
    <cellStyle name="40% - Accent3 2 4" xfId="2830" xr:uid="{00000000-0005-0000-0000-0000A21C0000}"/>
    <cellStyle name="40% - Accent3 2 4 2" xfId="2831" xr:uid="{00000000-0005-0000-0000-0000A31C0000}"/>
    <cellStyle name="40% - Accent3 2 4 2 2" xfId="2832" xr:uid="{00000000-0005-0000-0000-0000A41C0000}"/>
    <cellStyle name="40% - Accent3 2 4 2 2 2" xfId="37541" xr:uid="{00000000-0005-0000-0000-0000A51C0000}"/>
    <cellStyle name="40% - Accent3 2 4 2 2 2 2" xfId="37542" xr:uid="{00000000-0005-0000-0000-0000A61C0000}"/>
    <cellStyle name="40% - Accent3 2 4 2 2 3" xfId="37543" xr:uid="{00000000-0005-0000-0000-0000A71C0000}"/>
    <cellStyle name="40% - Accent3 2 4 2 2 3 2" xfId="37544" xr:uid="{00000000-0005-0000-0000-0000A81C0000}"/>
    <cellStyle name="40% - Accent3 2 4 2 2 4" xfId="37545" xr:uid="{00000000-0005-0000-0000-0000A91C0000}"/>
    <cellStyle name="40% - Accent3 2 4 2 3" xfId="2833" xr:uid="{00000000-0005-0000-0000-0000AA1C0000}"/>
    <cellStyle name="40% - Accent3 2 4 2 3 2" xfId="37546" xr:uid="{00000000-0005-0000-0000-0000AB1C0000}"/>
    <cellStyle name="40% - Accent3 2 4 2 3 2 2" xfId="37547" xr:uid="{00000000-0005-0000-0000-0000AC1C0000}"/>
    <cellStyle name="40% - Accent3 2 4 2 3 3" xfId="37548" xr:uid="{00000000-0005-0000-0000-0000AD1C0000}"/>
    <cellStyle name="40% - Accent3 2 4 2 3 3 2" xfId="37549" xr:uid="{00000000-0005-0000-0000-0000AE1C0000}"/>
    <cellStyle name="40% - Accent3 2 4 2 3 4" xfId="37550" xr:uid="{00000000-0005-0000-0000-0000AF1C0000}"/>
    <cellStyle name="40% - Accent3 2 4 2 4" xfId="37551" xr:uid="{00000000-0005-0000-0000-0000B01C0000}"/>
    <cellStyle name="40% - Accent3 2 4 2 4 2" xfId="37552" xr:uid="{00000000-0005-0000-0000-0000B11C0000}"/>
    <cellStyle name="40% - Accent3 2 4 2 4 2 2" xfId="37553" xr:uid="{00000000-0005-0000-0000-0000B21C0000}"/>
    <cellStyle name="40% - Accent3 2 4 2 4 3" xfId="37554" xr:uid="{00000000-0005-0000-0000-0000B31C0000}"/>
    <cellStyle name="40% - Accent3 2 4 2 4 3 2" xfId="37555" xr:uid="{00000000-0005-0000-0000-0000B41C0000}"/>
    <cellStyle name="40% - Accent3 2 4 2 4 4" xfId="37556" xr:uid="{00000000-0005-0000-0000-0000B51C0000}"/>
    <cellStyle name="40% - Accent3 2 4 2 5" xfId="37557" xr:uid="{00000000-0005-0000-0000-0000B61C0000}"/>
    <cellStyle name="40% - Accent3 2 4 2 5 2" xfId="37558" xr:uid="{00000000-0005-0000-0000-0000B71C0000}"/>
    <cellStyle name="40% - Accent3 2 4 2 6" xfId="37559" xr:uid="{00000000-0005-0000-0000-0000B81C0000}"/>
    <cellStyle name="40% - Accent3 2 4 2 6 2" xfId="37560" xr:uid="{00000000-0005-0000-0000-0000B91C0000}"/>
    <cellStyle name="40% - Accent3 2 4 2 7" xfId="37561" xr:uid="{00000000-0005-0000-0000-0000BA1C0000}"/>
    <cellStyle name="40% - Accent3 2 4 3" xfId="2834" xr:uid="{00000000-0005-0000-0000-0000BB1C0000}"/>
    <cellStyle name="40% - Accent3 2 4 3 2" xfId="37562" xr:uid="{00000000-0005-0000-0000-0000BC1C0000}"/>
    <cellStyle name="40% - Accent3 2 4 3 2 2" xfId="37563" xr:uid="{00000000-0005-0000-0000-0000BD1C0000}"/>
    <cellStyle name="40% - Accent3 2 4 3 2 2 2" xfId="37564" xr:uid="{00000000-0005-0000-0000-0000BE1C0000}"/>
    <cellStyle name="40% - Accent3 2 4 3 2 3" xfId="37565" xr:uid="{00000000-0005-0000-0000-0000BF1C0000}"/>
    <cellStyle name="40% - Accent3 2 4 3 2 3 2" xfId="37566" xr:uid="{00000000-0005-0000-0000-0000C01C0000}"/>
    <cellStyle name="40% - Accent3 2 4 3 2 4" xfId="37567" xr:uid="{00000000-0005-0000-0000-0000C11C0000}"/>
    <cellStyle name="40% - Accent3 2 4 3 3" xfId="37568" xr:uid="{00000000-0005-0000-0000-0000C21C0000}"/>
    <cellStyle name="40% - Accent3 2 4 3 3 2" xfId="37569" xr:uid="{00000000-0005-0000-0000-0000C31C0000}"/>
    <cellStyle name="40% - Accent3 2 4 3 3 2 2" xfId="37570" xr:uid="{00000000-0005-0000-0000-0000C41C0000}"/>
    <cellStyle name="40% - Accent3 2 4 3 3 3" xfId="37571" xr:uid="{00000000-0005-0000-0000-0000C51C0000}"/>
    <cellStyle name="40% - Accent3 2 4 3 3 3 2" xfId="37572" xr:uid="{00000000-0005-0000-0000-0000C61C0000}"/>
    <cellStyle name="40% - Accent3 2 4 3 3 4" xfId="37573" xr:uid="{00000000-0005-0000-0000-0000C71C0000}"/>
    <cellStyle name="40% - Accent3 2 4 3 4" xfId="37574" xr:uid="{00000000-0005-0000-0000-0000C81C0000}"/>
    <cellStyle name="40% - Accent3 2 4 3 4 2" xfId="37575" xr:uid="{00000000-0005-0000-0000-0000C91C0000}"/>
    <cellStyle name="40% - Accent3 2 4 3 4 2 2" xfId="37576" xr:uid="{00000000-0005-0000-0000-0000CA1C0000}"/>
    <cellStyle name="40% - Accent3 2 4 3 4 3" xfId="37577" xr:uid="{00000000-0005-0000-0000-0000CB1C0000}"/>
    <cellStyle name="40% - Accent3 2 4 3 4 3 2" xfId="37578" xr:uid="{00000000-0005-0000-0000-0000CC1C0000}"/>
    <cellStyle name="40% - Accent3 2 4 3 4 4" xfId="37579" xr:uid="{00000000-0005-0000-0000-0000CD1C0000}"/>
    <cellStyle name="40% - Accent3 2 4 3 5" xfId="37580" xr:uid="{00000000-0005-0000-0000-0000CE1C0000}"/>
    <cellStyle name="40% - Accent3 2 4 3 5 2" xfId="37581" xr:uid="{00000000-0005-0000-0000-0000CF1C0000}"/>
    <cellStyle name="40% - Accent3 2 4 3 6" xfId="37582" xr:uid="{00000000-0005-0000-0000-0000D01C0000}"/>
    <cellStyle name="40% - Accent3 2 4 3 6 2" xfId="37583" xr:uid="{00000000-0005-0000-0000-0000D11C0000}"/>
    <cellStyle name="40% - Accent3 2 4 3 7" xfId="37584" xr:uid="{00000000-0005-0000-0000-0000D21C0000}"/>
    <cellStyle name="40% - Accent3 2 4 4" xfId="2835" xr:uid="{00000000-0005-0000-0000-0000D31C0000}"/>
    <cellStyle name="40% - Accent3 2 4 4 2" xfId="37585" xr:uid="{00000000-0005-0000-0000-0000D41C0000}"/>
    <cellStyle name="40% - Accent3 2 4 4 2 2" xfId="37586" xr:uid="{00000000-0005-0000-0000-0000D51C0000}"/>
    <cellStyle name="40% - Accent3 2 4 4 3" xfId="37587" xr:uid="{00000000-0005-0000-0000-0000D61C0000}"/>
    <cellStyle name="40% - Accent3 2 4 4 3 2" xfId="37588" xr:uid="{00000000-0005-0000-0000-0000D71C0000}"/>
    <cellStyle name="40% - Accent3 2 4 4 4" xfId="37589" xr:uid="{00000000-0005-0000-0000-0000D81C0000}"/>
    <cellStyle name="40% - Accent3 2 4 5" xfId="2836" xr:uid="{00000000-0005-0000-0000-0000D91C0000}"/>
    <cellStyle name="40% - Accent3 2 4 5 2" xfId="37590" xr:uid="{00000000-0005-0000-0000-0000DA1C0000}"/>
    <cellStyle name="40% - Accent3 2 4 5 2 2" xfId="37591" xr:uid="{00000000-0005-0000-0000-0000DB1C0000}"/>
    <cellStyle name="40% - Accent3 2 4 5 3" xfId="37592" xr:uid="{00000000-0005-0000-0000-0000DC1C0000}"/>
    <cellStyle name="40% - Accent3 2 4 5 3 2" xfId="37593" xr:uid="{00000000-0005-0000-0000-0000DD1C0000}"/>
    <cellStyle name="40% - Accent3 2 4 5 4" xfId="37594" xr:uid="{00000000-0005-0000-0000-0000DE1C0000}"/>
    <cellStyle name="40% - Accent3 2 4 6" xfId="37595" xr:uid="{00000000-0005-0000-0000-0000DF1C0000}"/>
    <cellStyle name="40% - Accent3 2 4 6 2" xfId="37596" xr:uid="{00000000-0005-0000-0000-0000E01C0000}"/>
    <cellStyle name="40% - Accent3 2 4 6 2 2" xfId="37597" xr:uid="{00000000-0005-0000-0000-0000E11C0000}"/>
    <cellStyle name="40% - Accent3 2 4 6 3" xfId="37598" xr:uid="{00000000-0005-0000-0000-0000E21C0000}"/>
    <cellStyle name="40% - Accent3 2 4 6 3 2" xfId="37599" xr:uid="{00000000-0005-0000-0000-0000E31C0000}"/>
    <cellStyle name="40% - Accent3 2 4 6 4" xfId="37600" xr:uid="{00000000-0005-0000-0000-0000E41C0000}"/>
    <cellStyle name="40% - Accent3 2 4 7" xfId="37601" xr:uid="{00000000-0005-0000-0000-0000E51C0000}"/>
    <cellStyle name="40% - Accent3 2 4 7 2" xfId="37602" xr:uid="{00000000-0005-0000-0000-0000E61C0000}"/>
    <cellStyle name="40% - Accent3 2 4 8" xfId="37603" xr:uid="{00000000-0005-0000-0000-0000E71C0000}"/>
    <cellStyle name="40% - Accent3 2 4 8 2" xfId="37604" xr:uid="{00000000-0005-0000-0000-0000E81C0000}"/>
    <cellStyle name="40% - Accent3 2 4 9" xfId="37605" xr:uid="{00000000-0005-0000-0000-0000E91C0000}"/>
    <cellStyle name="40% - Accent3 2 5" xfId="37606" xr:uid="{00000000-0005-0000-0000-0000EA1C0000}"/>
    <cellStyle name="40% - Accent3 2 5 2" xfId="37607" xr:uid="{00000000-0005-0000-0000-0000EB1C0000}"/>
    <cellStyle name="40% - Accent3 2 5 2 2" xfId="37608" xr:uid="{00000000-0005-0000-0000-0000EC1C0000}"/>
    <cellStyle name="40% - Accent3 2 5 2 2 2" xfId="37609" xr:uid="{00000000-0005-0000-0000-0000ED1C0000}"/>
    <cellStyle name="40% - Accent3 2 5 2 3" xfId="37610" xr:uid="{00000000-0005-0000-0000-0000EE1C0000}"/>
    <cellStyle name="40% - Accent3 2 5 2 3 2" xfId="37611" xr:uid="{00000000-0005-0000-0000-0000EF1C0000}"/>
    <cellStyle name="40% - Accent3 2 5 2 4" xfId="37612" xr:uid="{00000000-0005-0000-0000-0000F01C0000}"/>
    <cellStyle name="40% - Accent3 2 5 3" xfId="37613" xr:uid="{00000000-0005-0000-0000-0000F11C0000}"/>
    <cellStyle name="40% - Accent3 2 5 3 2" xfId="37614" xr:uid="{00000000-0005-0000-0000-0000F21C0000}"/>
    <cellStyle name="40% - Accent3 2 5 3 2 2" xfId="37615" xr:uid="{00000000-0005-0000-0000-0000F31C0000}"/>
    <cellStyle name="40% - Accent3 2 5 3 3" xfId="37616" xr:uid="{00000000-0005-0000-0000-0000F41C0000}"/>
    <cellStyle name="40% - Accent3 2 5 3 3 2" xfId="37617" xr:uid="{00000000-0005-0000-0000-0000F51C0000}"/>
    <cellStyle name="40% - Accent3 2 5 3 4" xfId="37618" xr:uid="{00000000-0005-0000-0000-0000F61C0000}"/>
    <cellStyle name="40% - Accent3 2 5 4" xfId="37619" xr:uid="{00000000-0005-0000-0000-0000F71C0000}"/>
    <cellStyle name="40% - Accent3 2 5 4 2" xfId="37620" xr:uid="{00000000-0005-0000-0000-0000F81C0000}"/>
    <cellStyle name="40% - Accent3 2 5 4 2 2" xfId="37621" xr:uid="{00000000-0005-0000-0000-0000F91C0000}"/>
    <cellStyle name="40% - Accent3 2 5 4 3" xfId="37622" xr:uid="{00000000-0005-0000-0000-0000FA1C0000}"/>
    <cellStyle name="40% - Accent3 2 5 4 3 2" xfId="37623" xr:uid="{00000000-0005-0000-0000-0000FB1C0000}"/>
    <cellStyle name="40% - Accent3 2 5 4 4" xfId="37624" xr:uid="{00000000-0005-0000-0000-0000FC1C0000}"/>
    <cellStyle name="40% - Accent3 2 5 5" xfId="37625" xr:uid="{00000000-0005-0000-0000-0000FD1C0000}"/>
    <cellStyle name="40% - Accent3 2 5 5 2" xfId="37626" xr:uid="{00000000-0005-0000-0000-0000FE1C0000}"/>
    <cellStyle name="40% - Accent3 2 5 6" xfId="37627" xr:uid="{00000000-0005-0000-0000-0000FF1C0000}"/>
    <cellStyle name="40% - Accent3 2 5 6 2" xfId="37628" xr:uid="{00000000-0005-0000-0000-0000001D0000}"/>
    <cellStyle name="40% - Accent3 2 5 7" xfId="37629" xr:uid="{00000000-0005-0000-0000-0000011D0000}"/>
    <cellStyle name="40% - Accent3 2 6" xfId="37630" xr:uid="{00000000-0005-0000-0000-0000021D0000}"/>
    <cellStyle name="40% - Accent3 2 6 2" xfId="37631" xr:uid="{00000000-0005-0000-0000-0000031D0000}"/>
    <cellStyle name="40% - Accent3 2 6 2 2" xfId="37632" xr:uid="{00000000-0005-0000-0000-0000041D0000}"/>
    <cellStyle name="40% - Accent3 2 6 3" xfId="37633" xr:uid="{00000000-0005-0000-0000-0000051D0000}"/>
    <cellStyle name="40% - Accent3 2 6 3 2" xfId="37634" xr:uid="{00000000-0005-0000-0000-0000061D0000}"/>
    <cellStyle name="40% - Accent3 2 6 4" xfId="37635" xr:uid="{00000000-0005-0000-0000-0000071D0000}"/>
    <cellStyle name="40% - Accent3 2 7" xfId="37636" xr:uid="{00000000-0005-0000-0000-0000081D0000}"/>
    <cellStyle name="40% - Accent3 2 7 2" xfId="37637" xr:uid="{00000000-0005-0000-0000-0000091D0000}"/>
    <cellStyle name="40% - Accent3 2 7 2 2" xfId="37638" xr:uid="{00000000-0005-0000-0000-00000A1D0000}"/>
    <cellStyle name="40% - Accent3 2 7 3" xfId="37639" xr:uid="{00000000-0005-0000-0000-00000B1D0000}"/>
    <cellStyle name="40% - Accent3 2 7 3 2" xfId="37640" xr:uid="{00000000-0005-0000-0000-00000C1D0000}"/>
    <cellStyle name="40% - Accent3 2 7 4" xfId="37641" xr:uid="{00000000-0005-0000-0000-00000D1D0000}"/>
    <cellStyle name="40% - Accent3 2 8" xfId="37642" xr:uid="{00000000-0005-0000-0000-00000E1D0000}"/>
    <cellStyle name="40% - Accent3 2 9" xfId="37643" xr:uid="{00000000-0005-0000-0000-00000F1D0000}"/>
    <cellStyle name="40% - Accent3 2_PwrTax 51040" xfId="2837" xr:uid="{00000000-0005-0000-0000-0000101D0000}"/>
    <cellStyle name="40% - Accent3 20" xfId="2838" xr:uid="{00000000-0005-0000-0000-0000111D0000}"/>
    <cellStyle name="40% - Accent3 21" xfId="2839" xr:uid="{00000000-0005-0000-0000-0000121D0000}"/>
    <cellStyle name="40% - Accent3 22" xfId="2840" xr:uid="{00000000-0005-0000-0000-0000131D0000}"/>
    <cellStyle name="40% - Accent3 23" xfId="2841" xr:uid="{00000000-0005-0000-0000-0000141D0000}"/>
    <cellStyle name="40% - Accent3 24" xfId="2842" xr:uid="{00000000-0005-0000-0000-0000151D0000}"/>
    <cellStyle name="40% - Accent3 25" xfId="2843" xr:uid="{00000000-0005-0000-0000-0000161D0000}"/>
    <cellStyle name="40% - Accent3 26" xfId="2844" xr:uid="{00000000-0005-0000-0000-0000171D0000}"/>
    <cellStyle name="40% - Accent3 27" xfId="2845" xr:uid="{00000000-0005-0000-0000-0000181D0000}"/>
    <cellStyle name="40% - Accent3 28" xfId="2846" xr:uid="{00000000-0005-0000-0000-0000191D0000}"/>
    <cellStyle name="40% - Accent3 29" xfId="2847" xr:uid="{00000000-0005-0000-0000-00001A1D0000}"/>
    <cellStyle name="40% - Accent3 3" xfId="2848" xr:uid="{00000000-0005-0000-0000-00001B1D0000}"/>
    <cellStyle name="40% - Accent3 3 10" xfId="37644" xr:uid="{00000000-0005-0000-0000-00001C1D0000}"/>
    <cellStyle name="40% - Accent3 3 11" xfId="43430" xr:uid="{00000000-0005-0000-0000-00001D1D0000}"/>
    <cellStyle name="40% - Accent3 3 2" xfId="2849" xr:uid="{00000000-0005-0000-0000-00001E1D0000}"/>
    <cellStyle name="40% - Accent3 3 2 2" xfId="37645" xr:uid="{00000000-0005-0000-0000-00001F1D0000}"/>
    <cellStyle name="40% - Accent3 3 2 2 2" xfId="37646" xr:uid="{00000000-0005-0000-0000-0000201D0000}"/>
    <cellStyle name="40% - Accent3 3 2 3" xfId="37647" xr:uid="{00000000-0005-0000-0000-0000211D0000}"/>
    <cellStyle name="40% - Accent3 3 3" xfId="2850" xr:uid="{00000000-0005-0000-0000-0000221D0000}"/>
    <cellStyle name="40% - Accent3 3 3 10" xfId="37648" xr:uid="{00000000-0005-0000-0000-0000231D0000}"/>
    <cellStyle name="40% - Accent3 3 3 10 2" xfId="37649" xr:uid="{00000000-0005-0000-0000-0000241D0000}"/>
    <cellStyle name="40% - Accent3 3 3 11" xfId="37650" xr:uid="{00000000-0005-0000-0000-0000251D0000}"/>
    <cellStyle name="40% - Accent3 3 3 12" xfId="37651" xr:uid="{00000000-0005-0000-0000-0000261D0000}"/>
    <cellStyle name="40% - Accent3 3 3 2" xfId="2851" xr:uid="{00000000-0005-0000-0000-0000271D0000}"/>
    <cellStyle name="40% - Accent3 3 3 2 2" xfId="2852" xr:uid="{00000000-0005-0000-0000-0000281D0000}"/>
    <cellStyle name="40% - Accent3 3 3 2 2 2" xfId="2853" xr:uid="{00000000-0005-0000-0000-0000291D0000}"/>
    <cellStyle name="40% - Accent3 3 3 2 2 2 2" xfId="2854" xr:uid="{00000000-0005-0000-0000-00002A1D0000}"/>
    <cellStyle name="40% - Accent3 3 3 2 2 2 2 2" xfId="37652" xr:uid="{00000000-0005-0000-0000-00002B1D0000}"/>
    <cellStyle name="40% - Accent3 3 3 2 2 2 3" xfId="2855" xr:uid="{00000000-0005-0000-0000-00002C1D0000}"/>
    <cellStyle name="40% - Accent3 3 3 2 2 2 3 2" xfId="37653" xr:uid="{00000000-0005-0000-0000-00002D1D0000}"/>
    <cellStyle name="40% - Accent3 3 3 2 2 2 4" xfId="37654" xr:uid="{00000000-0005-0000-0000-00002E1D0000}"/>
    <cellStyle name="40% - Accent3 3 3 2 2 3" xfId="2856" xr:uid="{00000000-0005-0000-0000-00002F1D0000}"/>
    <cellStyle name="40% - Accent3 3 3 2 2 3 2" xfId="37655" xr:uid="{00000000-0005-0000-0000-0000301D0000}"/>
    <cellStyle name="40% - Accent3 3 3 2 2 4" xfId="2857" xr:uid="{00000000-0005-0000-0000-0000311D0000}"/>
    <cellStyle name="40% - Accent3 3 3 2 2 4 2" xfId="37656" xr:uid="{00000000-0005-0000-0000-0000321D0000}"/>
    <cellStyle name="40% - Accent3 3 3 2 2 5" xfId="37657" xr:uid="{00000000-0005-0000-0000-0000331D0000}"/>
    <cellStyle name="40% - Accent3 3 3 2 3" xfId="2858" xr:uid="{00000000-0005-0000-0000-0000341D0000}"/>
    <cellStyle name="40% - Accent3 3 3 2 3 2" xfId="2859" xr:uid="{00000000-0005-0000-0000-0000351D0000}"/>
    <cellStyle name="40% - Accent3 3 3 2 3 2 2" xfId="37658" xr:uid="{00000000-0005-0000-0000-0000361D0000}"/>
    <cellStyle name="40% - Accent3 3 3 2 3 3" xfId="2860" xr:uid="{00000000-0005-0000-0000-0000371D0000}"/>
    <cellStyle name="40% - Accent3 3 3 2 3 3 2" xfId="37659" xr:uid="{00000000-0005-0000-0000-0000381D0000}"/>
    <cellStyle name="40% - Accent3 3 3 2 3 4" xfId="37660" xr:uid="{00000000-0005-0000-0000-0000391D0000}"/>
    <cellStyle name="40% - Accent3 3 3 2 4" xfId="2861" xr:uid="{00000000-0005-0000-0000-00003A1D0000}"/>
    <cellStyle name="40% - Accent3 3 3 2 4 2" xfId="37661" xr:uid="{00000000-0005-0000-0000-00003B1D0000}"/>
    <cellStyle name="40% - Accent3 3 3 2 4 2 2" xfId="37662" xr:uid="{00000000-0005-0000-0000-00003C1D0000}"/>
    <cellStyle name="40% - Accent3 3 3 2 4 3" xfId="37663" xr:uid="{00000000-0005-0000-0000-00003D1D0000}"/>
    <cellStyle name="40% - Accent3 3 3 2 4 3 2" xfId="37664" xr:uid="{00000000-0005-0000-0000-00003E1D0000}"/>
    <cellStyle name="40% - Accent3 3 3 2 4 4" xfId="37665" xr:uid="{00000000-0005-0000-0000-00003F1D0000}"/>
    <cellStyle name="40% - Accent3 3 3 2 5" xfId="2862" xr:uid="{00000000-0005-0000-0000-0000401D0000}"/>
    <cellStyle name="40% - Accent3 3 3 2 5 2" xfId="37666" xr:uid="{00000000-0005-0000-0000-0000411D0000}"/>
    <cellStyle name="40% - Accent3 3 3 2 5 2 2" xfId="37667" xr:uid="{00000000-0005-0000-0000-0000421D0000}"/>
    <cellStyle name="40% - Accent3 3 3 2 5 3" xfId="37668" xr:uid="{00000000-0005-0000-0000-0000431D0000}"/>
    <cellStyle name="40% - Accent3 3 3 2 5 3 2" xfId="37669" xr:uid="{00000000-0005-0000-0000-0000441D0000}"/>
    <cellStyle name="40% - Accent3 3 3 2 5 4" xfId="37670" xr:uid="{00000000-0005-0000-0000-0000451D0000}"/>
    <cellStyle name="40% - Accent3 3 3 2 6" xfId="2863" xr:uid="{00000000-0005-0000-0000-0000461D0000}"/>
    <cellStyle name="40% - Accent3 3 3 2 6 2" xfId="37671" xr:uid="{00000000-0005-0000-0000-0000471D0000}"/>
    <cellStyle name="40% - Accent3 3 3 2 6 2 2" xfId="37672" xr:uid="{00000000-0005-0000-0000-0000481D0000}"/>
    <cellStyle name="40% - Accent3 3 3 2 6 3" xfId="37673" xr:uid="{00000000-0005-0000-0000-0000491D0000}"/>
    <cellStyle name="40% - Accent3 3 3 2 6 3 2" xfId="37674" xr:uid="{00000000-0005-0000-0000-00004A1D0000}"/>
    <cellStyle name="40% - Accent3 3 3 2 6 4" xfId="37675" xr:uid="{00000000-0005-0000-0000-00004B1D0000}"/>
    <cellStyle name="40% - Accent3 3 3 2 7" xfId="37676" xr:uid="{00000000-0005-0000-0000-00004C1D0000}"/>
    <cellStyle name="40% - Accent3 3 3 2 7 2" xfId="37677" xr:uid="{00000000-0005-0000-0000-00004D1D0000}"/>
    <cellStyle name="40% - Accent3 3 3 2 8" xfId="37678" xr:uid="{00000000-0005-0000-0000-00004E1D0000}"/>
    <cellStyle name="40% - Accent3 3 3 2 8 2" xfId="37679" xr:uid="{00000000-0005-0000-0000-00004F1D0000}"/>
    <cellStyle name="40% - Accent3 3 3 2 9" xfId="37680" xr:uid="{00000000-0005-0000-0000-0000501D0000}"/>
    <cellStyle name="40% - Accent3 3 3 3" xfId="2864" xr:uid="{00000000-0005-0000-0000-0000511D0000}"/>
    <cellStyle name="40% - Accent3 3 3 3 2" xfId="2865" xr:uid="{00000000-0005-0000-0000-0000521D0000}"/>
    <cellStyle name="40% - Accent3 3 3 3 2 2" xfId="2866" xr:uid="{00000000-0005-0000-0000-0000531D0000}"/>
    <cellStyle name="40% - Accent3 3 3 3 2 2 2" xfId="37681" xr:uid="{00000000-0005-0000-0000-0000541D0000}"/>
    <cellStyle name="40% - Accent3 3 3 3 2 3" xfId="2867" xr:uid="{00000000-0005-0000-0000-0000551D0000}"/>
    <cellStyle name="40% - Accent3 3 3 3 2 3 2" xfId="37682" xr:uid="{00000000-0005-0000-0000-0000561D0000}"/>
    <cellStyle name="40% - Accent3 3 3 3 2 4" xfId="37683" xr:uid="{00000000-0005-0000-0000-0000571D0000}"/>
    <cellStyle name="40% - Accent3 3 3 3 3" xfId="2868" xr:uid="{00000000-0005-0000-0000-0000581D0000}"/>
    <cellStyle name="40% - Accent3 3 3 3 3 2" xfId="37684" xr:uid="{00000000-0005-0000-0000-0000591D0000}"/>
    <cellStyle name="40% - Accent3 3 3 3 3 2 2" xfId="37685" xr:uid="{00000000-0005-0000-0000-00005A1D0000}"/>
    <cellStyle name="40% - Accent3 3 3 3 3 3" xfId="37686" xr:uid="{00000000-0005-0000-0000-00005B1D0000}"/>
    <cellStyle name="40% - Accent3 3 3 3 3 3 2" xfId="37687" xr:uid="{00000000-0005-0000-0000-00005C1D0000}"/>
    <cellStyle name="40% - Accent3 3 3 3 3 4" xfId="37688" xr:uid="{00000000-0005-0000-0000-00005D1D0000}"/>
    <cellStyle name="40% - Accent3 3 3 3 4" xfId="2869" xr:uid="{00000000-0005-0000-0000-00005E1D0000}"/>
    <cellStyle name="40% - Accent3 3 3 3 4 2" xfId="37689" xr:uid="{00000000-0005-0000-0000-00005F1D0000}"/>
    <cellStyle name="40% - Accent3 3 3 3 4 2 2" xfId="37690" xr:uid="{00000000-0005-0000-0000-0000601D0000}"/>
    <cellStyle name="40% - Accent3 3 3 3 4 3" xfId="37691" xr:uid="{00000000-0005-0000-0000-0000611D0000}"/>
    <cellStyle name="40% - Accent3 3 3 3 4 3 2" xfId="37692" xr:uid="{00000000-0005-0000-0000-0000621D0000}"/>
    <cellStyle name="40% - Accent3 3 3 3 4 4" xfId="37693" xr:uid="{00000000-0005-0000-0000-0000631D0000}"/>
    <cellStyle name="40% - Accent3 3 3 3 5" xfId="2870" xr:uid="{00000000-0005-0000-0000-0000641D0000}"/>
    <cellStyle name="40% - Accent3 3 3 3 5 2" xfId="37694" xr:uid="{00000000-0005-0000-0000-0000651D0000}"/>
    <cellStyle name="40% - Accent3 3 3 3 5 2 2" xfId="37695" xr:uid="{00000000-0005-0000-0000-0000661D0000}"/>
    <cellStyle name="40% - Accent3 3 3 3 5 3" xfId="37696" xr:uid="{00000000-0005-0000-0000-0000671D0000}"/>
    <cellStyle name="40% - Accent3 3 3 3 5 3 2" xfId="37697" xr:uid="{00000000-0005-0000-0000-0000681D0000}"/>
    <cellStyle name="40% - Accent3 3 3 3 5 4" xfId="37698" xr:uid="{00000000-0005-0000-0000-0000691D0000}"/>
    <cellStyle name="40% - Accent3 3 3 3 6" xfId="37699" xr:uid="{00000000-0005-0000-0000-00006A1D0000}"/>
    <cellStyle name="40% - Accent3 3 3 3 6 2" xfId="37700" xr:uid="{00000000-0005-0000-0000-00006B1D0000}"/>
    <cellStyle name="40% - Accent3 3 3 3 7" xfId="37701" xr:uid="{00000000-0005-0000-0000-00006C1D0000}"/>
    <cellStyle name="40% - Accent3 3 3 3 7 2" xfId="37702" xr:uid="{00000000-0005-0000-0000-00006D1D0000}"/>
    <cellStyle name="40% - Accent3 3 3 3 8" xfId="37703" xr:uid="{00000000-0005-0000-0000-00006E1D0000}"/>
    <cellStyle name="40% - Accent3 3 3 4" xfId="2871" xr:uid="{00000000-0005-0000-0000-00006F1D0000}"/>
    <cellStyle name="40% - Accent3 3 3 4 2" xfId="2872" xr:uid="{00000000-0005-0000-0000-0000701D0000}"/>
    <cellStyle name="40% - Accent3 3 3 4 2 2" xfId="2873" xr:uid="{00000000-0005-0000-0000-0000711D0000}"/>
    <cellStyle name="40% - Accent3 3 3 4 2 2 2" xfId="37704" xr:uid="{00000000-0005-0000-0000-0000721D0000}"/>
    <cellStyle name="40% - Accent3 3 3 4 2 3" xfId="2874" xr:uid="{00000000-0005-0000-0000-0000731D0000}"/>
    <cellStyle name="40% - Accent3 3 3 4 2 3 2" xfId="37705" xr:uid="{00000000-0005-0000-0000-0000741D0000}"/>
    <cellStyle name="40% - Accent3 3 3 4 2 4" xfId="37706" xr:uid="{00000000-0005-0000-0000-0000751D0000}"/>
    <cellStyle name="40% - Accent3 3 3 4 3" xfId="2875" xr:uid="{00000000-0005-0000-0000-0000761D0000}"/>
    <cellStyle name="40% - Accent3 3 3 4 3 2" xfId="37707" xr:uid="{00000000-0005-0000-0000-0000771D0000}"/>
    <cellStyle name="40% - Accent3 3 3 4 3 2 2" xfId="37708" xr:uid="{00000000-0005-0000-0000-0000781D0000}"/>
    <cellStyle name="40% - Accent3 3 3 4 3 3" xfId="37709" xr:uid="{00000000-0005-0000-0000-0000791D0000}"/>
    <cellStyle name="40% - Accent3 3 3 4 3 3 2" xfId="37710" xr:uid="{00000000-0005-0000-0000-00007A1D0000}"/>
    <cellStyle name="40% - Accent3 3 3 4 3 4" xfId="37711" xr:uid="{00000000-0005-0000-0000-00007B1D0000}"/>
    <cellStyle name="40% - Accent3 3 3 4 4" xfId="2876" xr:uid="{00000000-0005-0000-0000-00007C1D0000}"/>
    <cellStyle name="40% - Accent3 3 3 4 4 2" xfId="37712" xr:uid="{00000000-0005-0000-0000-00007D1D0000}"/>
    <cellStyle name="40% - Accent3 3 3 4 4 2 2" xfId="37713" xr:uid="{00000000-0005-0000-0000-00007E1D0000}"/>
    <cellStyle name="40% - Accent3 3 3 4 4 3" xfId="37714" xr:uid="{00000000-0005-0000-0000-00007F1D0000}"/>
    <cellStyle name="40% - Accent3 3 3 4 4 3 2" xfId="37715" xr:uid="{00000000-0005-0000-0000-0000801D0000}"/>
    <cellStyle name="40% - Accent3 3 3 4 4 4" xfId="37716" xr:uid="{00000000-0005-0000-0000-0000811D0000}"/>
    <cellStyle name="40% - Accent3 3 3 4 5" xfId="37717" xr:uid="{00000000-0005-0000-0000-0000821D0000}"/>
    <cellStyle name="40% - Accent3 3 3 4 5 2" xfId="37718" xr:uid="{00000000-0005-0000-0000-0000831D0000}"/>
    <cellStyle name="40% - Accent3 3 3 4 6" xfId="37719" xr:uid="{00000000-0005-0000-0000-0000841D0000}"/>
    <cellStyle name="40% - Accent3 3 3 4 6 2" xfId="37720" xr:uid="{00000000-0005-0000-0000-0000851D0000}"/>
    <cellStyle name="40% - Accent3 3 3 4 7" xfId="37721" xr:uid="{00000000-0005-0000-0000-0000861D0000}"/>
    <cellStyle name="40% - Accent3 3 3 5" xfId="2877" xr:uid="{00000000-0005-0000-0000-0000871D0000}"/>
    <cellStyle name="40% - Accent3 3 3 5 2" xfId="2878" xr:uid="{00000000-0005-0000-0000-0000881D0000}"/>
    <cellStyle name="40% - Accent3 3 3 5 2 2" xfId="37722" xr:uid="{00000000-0005-0000-0000-0000891D0000}"/>
    <cellStyle name="40% - Accent3 3 3 5 2 2 2" xfId="37723" xr:uid="{00000000-0005-0000-0000-00008A1D0000}"/>
    <cellStyle name="40% - Accent3 3 3 5 2 3" xfId="37724" xr:uid="{00000000-0005-0000-0000-00008B1D0000}"/>
    <cellStyle name="40% - Accent3 3 3 5 2 3 2" xfId="37725" xr:uid="{00000000-0005-0000-0000-00008C1D0000}"/>
    <cellStyle name="40% - Accent3 3 3 5 2 4" xfId="37726" xr:uid="{00000000-0005-0000-0000-00008D1D0000}"/>
    <cellStyle name="40% - Accent3 3 3 5 3" xfId="2879" xr:uid="{00000000-0005-0000-0000-00008E1D0000}"/>
    <cellStyle name="40% - Accent3 3 3 5 3 2" xfId="37727" xr:uid="{00000000-0005-0000-0000-00008F1D0000}"/>
    <cellStyle name="40% - Accent3 3 3 5 3 2 2" xfId="37728" xr:uid="{00000000-0005-0000-0000-0000901D0000}"/>
    <cellStyle name="40% - Accent3 3 3 5 3 3" xfId="37729" xr:uid="{00000000-0005-0000-0000-0000911D0000}"/>
    <cellStyle name="40% - Accent3 3 3 5 3 3 2" xfId="37730" xr:uid="{00000000-0005-0000-0000-0000921D0000}"/>
    <cellStyle name="40% - Accent3 3 3 5 3 4" xfId="37731" xr:uid="{00000000-0005-0000-0000-0000931D0000}"/>
    <cellStyle name="40% - Accent3 3 3 5 4" xfId="37732" xr:uid="{00000000-0005-0000-0000-0000941D0000}"/>
    <cellStyle name="40% - Accent3 3 3 5 4 2" xfId="37733" xr:uid="{00000000-0005-0000-0000-0000951D0000}"/>
    <cellStyle name="40% - Accent3 3 3 5 4 2 2" xfId="37734" xr:uid="{00000000-0005-0000-0000-0000961D0000}"/>
    <cellStyle name="40% - Accent3 3 3 5 4 3" xfId="37735" xr:uid="{00000000-0005-0000-0000-0000971D0000}"/>
    <cellStyle name="40% - Accent3 3 3 5 4 3 2" xfId="37736" xr:uid="{00000000-0005-0000-0000-0000981D0000}"/>
    <cellStyle name="40% - Accent3 3 3 5 4 4" xfId="37737" xr:uid="{00000000-0005-0000-0000-0000991D0000}"/>
    <cellStyle name="40% - Accent3 3 3 5 5" xfId="37738" xr:uid="{00000000-0005-0000-0000-00009A1D0000}"/>
    <cellStyle name="40% - Accent3 3 3 5 5 2" xfId="37739" xr:uid="{00000000-0005-0000-0000-00009B1D0000}"/>
    <cellStyle name="40% - Accent3 3 3 5 6" xfId="37740" xr:uid="{00000000-0005-0000-0000-00009C1D0000}"/>
    <cellStyle name="40% - Accent3 3 3 5 6 2" xfId="37741" xr:uid="{00000000-0005-0000-0000-00009D1D0000}"/>
    <cellStyle name="40% - Accent3 3 3 5 7" xfId="37742" xr:uid="{00000000-0005-0000-0000-00009E1D0000}"/>
    <cellStyle name="40% - Accent3 3 3 6" xfId="2880" xr:uid="{00000000-0005-0000-0000-00009F1D0000}"/>
    <cellStyle name="40% - Accent3 3 3 6 2" xfId="37743" xr:uid="{00000000-0005-0000-0000-0000A01D0000}"/>
    <cellStyle name="40% - Accent3 3 3 6 2 2" xfId="37744" xr:uid="{00000000-0005-0000-0000-0000A11D0000}"/>
    <cellStyle name="40% - Accent3 3 3 6 3" xfId="37745" xr:uid="{00000000-0005-0000-0000-0000A21D0000}"/>
    <cellStyle name="40% - Accent3 3 3 6 3 2" xfId="37746" xr:uid="{00000000-0005-0000-0000-0000A31D0000}"/>
    <cellStyle name="40% - Accent3 3 3 6 4" xfId="37747" xr:uid="{00000000-0005-0000-0000-0000A41D0000}"/>
    <cellStyle name="40% - Accent3 3 3 7" xfId="2881" xr:uid="{00000000-0005-0000-0000-0000A51D0000}"/>
    <cellStyle name="40% - Accent3 3 3 7 2" xfId="37748" xr:uid="{00000000-0005-0000-0000-0000A61D0000}"/>
    <cellStyle name="40% - Accent3 3 3 7 2 2" xfId="37749" xr:uid="{00000000-0005-0000-0000-0000A71D0000}"/>
    <cellStyle name="40% - Accent3 3 3 7 3" xfId="37750" xr:uid="{00000000-0005-0000-0000-0000A81D0000}"/>
    <cellStyle name="40% - Accent3 3 3 7 3 2" xfId="37751" xr:uid="{00000000-0005-0000-0000-0000A91D0000}"/>
    <cellStyle name="40% - Accent3 3 3 7 4" xfId="37752" xr:uid="{00000000-0005-0000-0000-0000AA1D0000}"/>
    <cellStyle name="40% - Accent3 3 3 8" xfId="2882" xr:uid="{00000000-0005-0000-0000-0000AB1D0000}"/>
    <cellStyle name="40% - Accent3 3 3 8 2" xfId="37753" xr:uid="{00000000-0005-0000-0000-0000AC1D0000}"/>
    <cellStyle name="40% - Accent3 3 3 8 2 2" xfId="37754" xr:uid="{00000000-0005-0000-0000-0000AD1D0000}"/>
    <cellStyle name="40% - Accent3 3 3 8 3" xfId="37755" xr:uid="{00000000-0005-0000-0000-0000AE1D0000}"/>
    <cellStyle name="40% - Accent3 3 3 8 3 2" xfId="37756" xr:uid="{00000000-0005-0000-0000-0000AF1D0000}"/>
    <cellStyle name="40% - Accent3 3 3 8 4" xfId="37757" xr:uid="{00000000-0005-0000-0000-0000B01D0000}"/>
    <cellStyle name="40% - Accent3 3 3 9" xfId="37758" xr:uid="{00000000-0005-0000-0000-0000B11D0000}"/>
    <cellStyle name="40% - Accent3 3 3 9 2" xfId="37759" xr:uid="{00000000-0005-0000-0000-0000B21D0000}"/>
    <cellStyle name="40% - Accent3 3 4" xfId="2883" xr:uid="{00000000-0005-0000-0000-0000B31D0000}"/>
    <cellStyle name="40% - Accent3 3 4 10" xfId="37760" xr:uid="{00000000-0005-0000-0000-0000B41D0000}"/>
    <cellStyle name="40% - Accent3 3 4 2" xfId="2884" xr:uid="{00000000-0005-0000-0000-0000B51D0000}"/>
    <cellStyle name="40% - Accent3 3 4 2 2" xfId="2885" xr:uid="{00000000-0005-0000-0000-0000B61D0000}"/>
    <cellStyle name="40% - Accent3 3 4 2 2 2" xfId="2886" xr:uid="{00000000-0005-0000-0000-0000B71D0000}"/>
    <cellStyle name="40% - Accent3 3 4 2 2 2 2" xfId="37761" xr:uid="{00000000-0005-0000-0000-0000B81D0000}"/>
    <cellStyle name="40% - Accent3 3 4 2 2 3" xfId="2887" xr:uid="{00000000-0005-0000-0000-0000B91D0000}"/>
    <cellStyle name="40% - Accent3 3 4 2 2 3 2" xfId="37762" xr:uid="{00000000-0005-0000-0000-0000BA1D0000}"/>
    <cellStyle name="40% - Accent3 3 4 2 2 4" xfId="37763" xr:uid="{00000000-0005-0000-0000-0000BB1D0000}"/>
    <cellStyle name="40% - Accent3 3 4 2 3" xfId="2888" xr:uid="{00000000-0005-0000-0000-0000BC1D0000}"/>
    <cellStyle name="40% - Accent3 3 4 2 3 2" xfId="37764" xr:uid="{00000000-0005-0000-0000-0000BD1D0000}"/>
    <cellStyle name="40% - Accent3 3 4 2 3 2 2" xfId="37765" xr:uid="{00000000-0005-0000-0000-0000BE1D0000}"/>
    <cellStyle name="40% - Accent3 3 4 2 3 3" xfId="37766" xr:uid="{00000000-0005-0000-0000-0000BF1D0000}"/>
    <cellStyle name="40% - Accent3 3 4 2 3 3 2" xfId="37767" xr:uid="{00000000-0005-0000-0000-0000C01D0000}"/>
    <cellStyle name="40% - Accent3 3 4 2 3 4" xfId="37768" xr:uid="{00000000-0005-0000-0000-0000C11D0000}"/>
    <cellStyle name="40% - Accent3 3 4 2 4" xfId="2889" xr:uid="{00000000-0005-0000-0000-0000C21D0000}"/>
    <cellStyle name="40% - Accent3 3 4 2 4 2" xfId="37769" xr:uid="{00000000-0005-0000-0000-0000C31D0000}"/>
    <cellStyle name="40% - Accent3 3 4 2 4 2 2" xfId="37770" xr:uid="{00000000-0005-0000-0000-0000C41D0000}"/>
    <cellStyle name="40% - Accent3 3 4 2 4 3" xfId="37771" xr:uid="{00000000-0005-0000-0000-0000C51D0000}"/>
    <cellStyle name="40% - Accent3 3 4 2 4 3 2" xfId="37772" xr:uid="{00000000-0005-0000-0000-0000C61D0000}"/>
    <cellStyle name="40% - Accent3 3 4 2 4 4" xfId="37773" xr:uid="{00000000-0005-0000-0000-0000C71D0000}"/>
    <cellStyle name="40% - Accent3 3 4 2 5" xfId="37774" xr:uid="{00000000-0005-0000-0000-0000C81D0000}"/>
    <cellStyle name="40% - Accent3 3 4 2 5 2" xfId="37775" xr:uid="{00000000-0005-0000-0000-0000C91D0000}"/>
    <cellStyle name="40% - Accent3 3 4 2 5 2 2" xfId="37776" xr:uid="{00000000-0005-0000-0000-0000CA1D0000}"/>
    <cellStyle name="40% - Accent3 3 4 2 5 3" xfId="37777" xr:uid="{00000000-0005-0000-0000-0000CB1D0000}"/>
    <cellStyle name="40% - Accent3 3 4 2 5 3 2" xfId="37778" xr:uid="{00000000-0005-0000-0000-0000CC1D0000}"/>
    <cellStyle name="40% - Accent3 3 4 2 5 4" xfId="37779" xr:uid="{00000000-0005-0000-0000-0000CD1D0000}"/>
    <cellStyle name="40% - Accent3 3 4 2 6" xfId="37780" xr:uid="{00000000-0005-0000-0000-0000CE1D0000}"/>
    <cellStyle name="40% - Accent3 3 4 2 6 2" xfId="37781" xr:uid="{00000000-0005-0000-0000-0000CF1D0000}"/>
    <cellStyle name="40% - Accent3 3 4 2 7" xfId="37782" xr:uid="{00000000-0005-0000-0000-0000D01D0000}"/>
    <cellStyle name="40% - Accent3 3 4 2 7 2" xfId="37783" xr:uid="{00000000-0005-0000-0000-0000D11D0000}"/>
    <cellStyle name="40% - Accent3 3 4 2 8" xfId="37784" xr:uid="{00000000-0005-0000-0000-0000D21D0000}"/>
    <cellStyle name="40% - Accent3 3 4 3" xfId="2890" xr:uid="{00000000-0005-0000-0000-0000D31D0000}"/>
    <cellStyle name="40% - Accent3 3 4 3 2" xfId="2891" xr:uid="{00000000-0005-0000-0000-0000D41D0000}"/>
    <cellStyle name="40% - Accent3 3 4 3 2 2" xfId="37785" xr:uid="{00000000-0005-0000-0000-0000D51D0000}"/>
    <cellStyle name="40% - Accent3 3 4 3 2 2 2" xfId="37786" xr:uid="{00000000-0005-0000-0000-0000D61D0000}"/>
    <cellStyle name="40% - Accent3 3 4 3 2 3" xfId="37787" xr:uid="{00000000-0005-0000-0000-0000D71D0000}"/>
    <cellStyle name="40% - Accent3 3 4 3 2 3 2" xfId="37788" xr:uid="{00000000-0005-0000-0000-0000D81D0000}"/>
    <cellStyle name="40% - Accent3 3 4 3 2 4" xfId="37789" xr:uid="{00000000-0005-0000-0000-0000D91D0000}"/>
    <cellStyle name="40% - Accent3 3 4 3 3" xfId="2892" xr:uid="{00000000-0005-0000-0000-0000DA1D0000}"/>
    <cellStyle name="40% - Accent3 3 4 3 3 2" xfId="37790" xr:uid="{00000000-0005-0000-0000-0000DB1D0000}"/>
    <cellStyle name="40% - Accent3 3 4 3 3 2 2" xfId="37791" xr:uid="{00000000-0005-0000-0000-0000DC1D0000}"/>
    <cellStyle name="40% - Accent3 3 4 3 3 3" xfId="37792" xr:uid="{00000000-0005-0000-0000-0000DD1D0000}"/>
    <cellStyle name="40% - Accent3 3 4 3 3 3 2" xfId="37793" xr:uid="{00000000-0005-0000-0000-0000DE1D0000}"/>
    <cellStyle name="40% - Accent3 3 4 3 3 4" xfId="37794" xr:uid="{00000000-0005-0000-0000-0000DF1D0000}"/>
    <cellStyle name="40% - Accent3 3 4 3 4" xfId="37795" xr:uid="{00000000-0005-0000-0000-0000E01D0000}"/>
    <cellStyle name="40% - Accent3 3 4 3 4 2" xfId="37796" xr:uid="{00000000-0005-0000-0000-0000E11D0000}"/>
    <cellStyle name="40% - Accent3 3 4 3 4 2 2" xfId="37797" xr:uid="{00000000-0005-0000-0000-0000E21D0000}"/>
    <cellStyle name="40% - Accent3 3 4 3 4 3" xfId="37798" xr:uid="{00000000-0005-0000-0000-0000E31D0000}"/>
    <cellStyle name="40% - Accent3 3 4 3 4 3 2" xfId="37799" xr:uid="{00000000-0005-0000-0000-0000E41D0000}"/>
    <cellStyle name="40% - Accent3 3 4 3 4 4" xfId="37800" xr:uid="{00000000-0005-0000-0000-0000E51D0000}"/>
    <cellStyle name="40% - Accent3 3 4 3 5" xfId="37801" xr:uid="{00000000-0005-0000-0000-0000E61D0000}"/>
    <cellStyle name="40% - Accent3 3 4 3 5 2" xfId="37802" xr:uid="{00000000-0005-0000-0000-0000E71D0000}"/>
    <cellStyle name="40% - Accent3 3 4 3 6" xfId="37803" xr:uid="{00000000-0005-0000-0000-0000E81D0000}"/>
    <cellStyle name="40% - Accent3 3 4 3 6 2" xfId="37804" xr:uid="{00000000-0005-0000-0000-0000E91D0000}"/>
    <cellStyle name="40% - Accent3 3 4 3 7" xfId="37805" xr:uid="{00000000-0005-0000-0000-0000EA1D0000}"/>
    <cellStyle name="40% - Accent3 3 4 4" xfId="2893" xr:uid="{00000000-0005-0000-0000-0000EB1D0000}"/>
    <cellStyle name="40% - Accent3 3 4 4 2" xfId="37806" xr:uid="{00000000-0005-0000-0000-0000EC1D0000}"/>
    <cellStyle name="40% - Accent3 3 4 4 2 2" xfId="37807" xr:uid="{00000000-0005-0000-0000-0000ED1D0000}"/>
    <cellStyle name="40% - Accent3 3 4 4 3" xfId="37808" xr:uid="{00000000-0005-0000-0000-0000EE1D0000}"/>
    <cellStyle name="40% - Accent3 3 4 4 3 2" xfId="37809" xr:uid="{00000000-0005-0000-0000-0000EF1D0000}"/>
    <cellStyle name="40% - Accent3 3 4 4 4" xfId="37810" xr:uid="{00000000-0005-0000-0000-0000F01D0000}"/>
    <cellStyle name="40% - Accent3 3 4 5" xfId="2894" xr:uid="{00000000-0005-0000-0000-0000F11D0000}"/>
    <cellStyle name="40% - Accent3 3 4 5 2" xfId="37811" xr:uid="{00000000-0005-0000-0000-0000F21D0000}"/>
    <cellStyle name="40% - Accent3 3 4 5 2 2" xfId="37812" xr:uid="{00000000-0005-0000-0000-0000F31D0000}"/>
    <cellStyle name="40% - Accent3 3 4 5 3" xfId="37813" xr:uid="{00000000-0005-0000-0000-0000F41D0000}"/>
    <cellStyle name="40% - Accent3 3 4 5 3 2" xfId="37814" xr:uid="{00000000-0005-0000-0000-0000F51D0000}"/>
    <cellStyle name="40% - Accent3 3 4 5 4" xfId="37815" xr:uid="{00000000-0005-0000-0000-0000F61D0000}"/>
    <cellStyle name="40% - Accent3 3 4 6" xfId="2895" xr:uid="{00000000-0005-0000-0000-0000F71D0000}"/>
    <cellStyle name="40% - Accent3 3 4 6 2" xfId="37816" xr:uid="{00000000-0005-0000-0000-0000F81D0000}"/>
    <cellStyle name="40% - Accent3 3 4 6 2 2" xfId="37817" xr:uid="{00000000-0005-0000-0000-0000F91D0000}"/>
    <cellStyle name="40% - Accent3 3 4 6 3" xfId="37818" xr:uid="{00000000-0005-0000-0000-0000FA1D0000}"/>
    <cellStyle name="40% - Accent3 3 4 6 3 2" xfId="37819" xr:uid="{00000000-0005-0000-0000-0000FB1D0000}"/>
    <cellStyle name="40% - Accent3 3 4 6 4" xfId="37820" xr:uid="{00000000-0005-0000-0000-0000FC1D0000}"/>
    <cellStyle name="40% - Accent3 3 4 7" xfId="37821" xr:uid="{00000000-0005-0000-0000-0000FD1D0000}"/>
    <cellStyle name="40% - Accent3 3 4 7 2" xfId="37822" xr:uid="{00000000-0005-0000-0000-0000FE1D0000}"/>
    <cellStyle name="40% - Accent3 3 4 8" xfId="37823" xr:uid="{00000000-0005-0000-0000-0000FF1D0000}"/>
    <cellStyle name="40% - Accent3 3 4 8 2" xfId="37824" xr:uid="{00000000-0005-0000-0000-0000001E0000}"/>
    <cellStyle name="40% - Accent3 3 4 9" xfId="37825" xr:uid="{00000000-0005-0000-0000-0000011E0000}"/>
    <cellStyle name="40% - Accent3 3 5" xfId="2896" xr:uid="{00000000-0005-0000-0000-0000021E0000}"/>
    <cellStyle name="40% - Accent3 3 5 2" xfId="2897" xr:uid="{00000000-0005-0000-0000-0000031E0000}"/>
    <cellStyle name="40% - Accent3 3 5 2 2" xfId="2898" xr:uid="{00000000-0005-0000-0000-0000041E0000}"/>
    <cellStyle name="40% - Accent3 3 5 2 2 2" xfId="37826" xr:uid="{00000000-0005-0000-0000-0000051E0000}"/>
    <cellStyle name="40% - Accent3 3 5 2 3" xfId="2899" xr:uid="{00000000-0005-0000-0000-0000061E0000}"/>
    <cellStyle name="40% - Accent3 3 5 2 3 2" xfId="37827" xr:uid="{00000000-0005-0000-0000-0000071E0000}"/>
    <cellStyle name="40% - Accent3 3 5 2 4" xfId="37828" xr:uid="{00000000-0005-0000-0000-0000081E0000}"/>
    <cellStyle name="40% - Accent3 3 5 3" xfId="2900" xr:uid="{00000000-0005-0000-0000-0000091E0000}"/>
    <cellStyle name="40% - Accent3 3 5 3 2" xfId="37829" xr:uid="{00000000-0005-0000-0000-00000A1E0000}"/>
    <cellStyle name="40% - Accent3 3 5 3 2 2" xfId="37830" xr:uid="{00000000-0005-0000-0000-00000B1E0000}"/>
    <cellStyle name="40% - Accent3 3 5 3 3" xfId="37831" xr:uid="{00000000-0005-0000-0000-00000C1E0000}"/>
    <cellStyle name="40% - Accent3 3 5 3 3 2" xfId="37832" xr:uid="{00000000-0005-0000-0000-00000D1E0000}"/>
    <cellStyle name="40% - Accent3 3 5 3 4" xfId="37833" xr:uid="{00000000-0005-0000-0000-00000E1E0000}"/>
    <cellStyle name="40% - Accent3 3 5 4" xfId="2901" xr:uid="{00000000-0005-0000-0000-00000F1E0000}"/>
    <cellStyle name="40% - Accent3 3 5 4 2" xfId="37834" xr:uid="{00000000-0005-0000-0000-0000101E0000}"/>
    <cellStyle name="40% - Accent3 3 5 4 2 2" xfId="37835" xr:uid="{00000000-0005-0000-0000-0000111E0000}"/>
    <cellStyle name="40% - Accent3 3 5 4 3" xfId="37836" xr:uid="{00000000-0005-0000-0000-0000121E0000}"/>
    <cellStyle name="40% - Accent3 3 5 4 3 2" xfId="37837" xr:uid="{00000000-0005-0000-0000-0000131E0000}"/>
    <cellStyle name="40% - Accent3 3 5 4 4" xfId="37838" xr:uid="{00000000-0005-0000-0000-0000141E0000}"/>
    <cellStyle name="40% - Accent3 3 5 5" xfId="37839" xr:uid="{00000000-0005-0000-0000-0000151E0000}"/>
    <cellStyle name="40% - Accent3 3 5 5 2" xfId="37840" xr:uid="{00000000-0005-0000-0000-0000161E0000}"/>
    <cellStyle name="40% - Accent3 3 5 5 2 2" xfId="37841" xr:uid="{00000000-0005-0000-0000-0000171E0000}"/>
    <cellStyle name="40% - Accent3 3 5 5 3" xfId="37842" xr:uid="{00000000-0005-0000-0000-0000181E0000}"/>
    <cellStyle name="40% - Accent3 3 5 5 3 2" xfId="37843" xr:uid="{00000000-0005-0000-0000-0000191E0000}"/>
    <cellStyle name="40% - Accent3 3 5 5 4" xfId="37844" xr:uid="{00000000-0005-0000-0000-00001A1E0000}"/>
    <cellStyle name="40% - Accent3 3 5 6" xfId="37845" xr:uid="{00000000-0005-0000-0000-00001B1E0000}"/>
    <cellStyle name="40% - Accent3 3 5 6 2" xfId="37846" xr:uid="{00000000-0005-0000-0000-00001C1E0000}"/>
    <cellStyle name="40% - Accent3 3 5 7" xfId="37847" xr:uid="{00000000-0005-0000-0000-00001D1E0000}"/>
    <cellStyle name="40% - Accent3 3 5 7 2" xfId="37848" xr:uid="{00000000-0005-0000-0000-00001E1E0000}"/>
    <cellStyle name="40% - Accent3 3 5 8" xfId="37849" xr:uid="{00000000-0005-0000-0000-00001F1E0000}"/>
    <cellStyle name="40% - Accent3 3 6" xfId="2902" xr:uid="{00000000-0005-0000-0000-0000201E0000}"/>
    <cellStyle name="40% - Accent3 3 6 2" xfId="2903" xr:uid="{00000000-0005-0000-0000-0000211E0000}"/>
    <cellStyle name="40% - Accent3 3 6 2 2" xfId="2904" xr:uid="{00000000-0005-0000-0000-0000221E0000}"/>
    <cellStyle name="40% - Accent3 3 6 2 3" xfId="2905" xr:uid="{00000000-0005-0000-0000-0000231E0000}"/>
    <cellStyle name="40% - Accent3 3 6 3" xfId="2906" xr:uid="{00000000-0005-0000-0000-0000241E0000}"/>
    <cellStyle name="40% - Accent3 3 6 3 2" xfId="37850" xr:uid="{00000000-0005-0000-0000-0000251E0000}"/>
    <cellStyle name="40% - Accent3 3 6 4" xfId="2907" xr:uid="{00000000-0005-0000-0000-0000261E0000}"/>
    <cellStyle name="40% - Accent3 3 6 5" xfId="37851" xr:uid="{00000000-0005-0000-0000-0000271E0000}"/>
    <cellStyle name="40% - Accent3 3 7" xfId="2908" xr:uid="{00000000-0005-0000-0000-0000281E0000}"/>
    <cellStyle name="40% - Accent3 3 7 2" xfId="2909" xr:uid="{00000000-0005-0000-0000-0000291E0000}"/>
    <cellStyle name="40% - Accent3 3 7 2 2" xfId="2910" xr:uid="{00000000-0005-0000-0000-00002A1E0000}"/>
    <cellStyle name="40% - Accent3 3 7 2 3" xfId="2911" xr:uid="{00000000-0005-0000-0000-00002B1E0000}"/>
    <cellStyle name="40% - Accent3 3 7 3" xfId="2912" xr:uid="{00000000-0005-0000-0000-00002C1E0000}"/>
    <cellStyle name="40% - Accent3 3 7 3 2" xfId="37852" xr:uid="{00000000-0005-0000-0000-00002D1E0000}"/>
    <cellStyle name="40% - Accent3 3 7 4" xfId="2913" xr:uid="{00000000-0005-0000-0000-00002E1E0000}"/>
    <cellStyle name="40% - Accent3 3 8" xfId="2914" xr:uid="{00000000-0005-0000-0000-00002F1E0000}"/>
    <cellStyle name="40% - Accent3 3 8 2" xfId="37853" xr:uid="{00000000-0005-0000-0000-0000301E0000}"/>
    <cellStyle name="40% - Accent3 3 8 2 2" xfId="37854" xr:uid="{00000000-0005-0000-0000-0000311E0000}"/>
    <cellStyle name="40% - Accent3 3 8 3" xfId="37855" xr:uid="{00000000-0005-0000-0000-0000321E0000}"/>
    <cellStyle name="40% - Accent3 3 8 3 2" xfId="37856" xr:uid="{00000000-0005-0000-0000-0000331E0000}"/>
    <cellStyle name="40% - Accent3 3 8 4" xfId="37857" xr:uid="{00000000-0005-0000-0000-0000341E0000}"/>
    <cellStyle name="40% - Accent3 3 9" xfId="37858" xr:uid="{00000000-0005-0000-0000-0000351E0000}"/>
    <cellStyle name="40% - Accent3 3_PwrTax 51040" xfId="2915" xr:uid="{00000000-0005-0000-0000-0000361E0000}"/>
    <cellStyle name="40% - Accent3 30" xfId="2916" xr:uid="{00000000-0005-0000-0000-0000371E0000}"/>
    <cellStyle name="40% - Accent3 31" xfId="2917" xr:uid="{00000000-0005-0000-0000-0000381E0000}"/>
    <cellStyle name="40% - Accent3 32" xfId="2918" xr:uid="{00000000-0005-0000-0000-0000391E0000}"/>
    <cellStyle name="40% - Accent3 33" xfId="2919" xr:uid="{00000000-0005-0000-0000-00003A1E0000}"/>
    <cellStyle name="40% - Accent3 34" xfId="2920" xr:uid="{00000000-0005-0000-0000-00003B1E0000}"/>
    <cellStyle name="40% - Accent3 35" xfId="2921" xr:uid="{00000000-0005-0000-0000-00003C1E0000}"/>
    <cellStyle name="40% - Accent3 36" xfId="2922" xr:uid="{00000000-0005-0000-0000-00003D1E0000}"/>
    <cellStyle name="40% - Accent3 37" xfId="2923" xr:uid="{00000000-0005-0000-0000-00003E1E0000}"/>
    <cellStyle name="40% - Accent3 37 2" xfId="2924" xr:uid="{00000000-0005-0000-0000-00003F1E0000}"/>
    <cellStyle name="40% - Accent3 37 2 2" xfId="2925" xr:uid="{00000000-0005-0000-0000-0000401E0000}"/>
    <cellStyle name="40% - Accent3 37 2 3" xfId="37859" xr:uid="{00000000-0005-0000-0000-0000411E0000}"/>
    <cellStyle name="40% - Accent3 37 3" xfId="2926" xr:uid="{00000000-0005-0000-0000-0000421E0000}"/>
    <cellStyle name="40% - Accent3 37 3 2" xfId="2927" xr:uid="{00000000-0005-0000-0000-0000431E0000}"/>
    <cellStyle name="40% - Accent3 37 3 3" xfId="37860" xr:uid="{00000000-0005-0000-0000-0000441E0000}"/>
    <cellStyle name="40% - Accent3 37 4" xfId="2928" xr:uid="{00000000-0005-0000-0000-0000451E0000}"/>
    <cellStyle name="40% - Accent3 37 5" xfId="37861" xr:uid="{00000000-0005-0000-0000-0000461E0000}"/>
    <cellStyle name="40% - Accent3 37_PwrTax 51040" xfId="2929" xr:uid="{00000000-0005-0000-0000-0000471E0000}"/>
    <cellStyle name="40% - Accent3 38" xfId="2930" xr:uid="{00000000-0005-0000-0000-0000481E0000}"/>
    <cellStyle name="40% - Accent3 38 2" xfId="37862" xr:uid="{00000000-0005-0000-0000-0000491E0000}"/>
    <cellStyle name="40% - Accent3 38 2 2" xfId="37863" xr:uid="{00000000-0005-0000-0000-00004A1E0000}"/>
    <cellStyle name="40% - Accent3 38 2 2 2" xfId="37864" xr:uid="{00000000-0005-0000-0000-00004B1E0000}"/>
    <cellStyle name="40% - Accent3 38 2 3" xfId="37865" xr:uid="{00000000-0005-0000-0000-00004C1E0000}"/>
    <cellStyle name="40% - Accent3 38 2 3 2" xfId="37866" xr:uid="{00000000-0005-0000-0000-00004D1E0000}"/>
    <cellStyle name="40% - Accent3 38 2 4" xfId="37867" xr:uid="{00000000-0005-0000-0000-00004E1E0000}"/>
    <cellStyle name="40% - Accent3 38 3" xfId="37868" xr:uid="{00000000-0005-0000-0000-00004F1E0000}"/>
    <cellStyle name="40% - Accent3 38 3 2" xfId="37869" xr:uid="{00000000-0005-0000-0000-0000501E0000}"/>
    <cellStyle name="40% - Accent3 38 3 2 2" xfId="37870" xr:uid="{00000000-0005-0000-0000-0000511E0000}"/>
    <cellStyle name="40% - Accent3 38 3 3" xfId="37871" xr:uid="{00000000-0005-0000-0000-0000521E0000}"/>
    <cellStyle name="40% - Accent3 38 3 3 2" xfId="37872" xr:uid="{00000000-0005-0000-0000-0000531E0000}"/>
    <cellStyle name="40% - Accent3 38 3 4" xfId="37873" xr:uid="{00000000-0005-0000-0000-0000541E0000}"/>
    <cellStyle name="40% - Accent3 38 4" xfId="37874" xr:uid="{00000000-0005-0000-0000-0000551E0000}"/>
    <cellStyle name="40% - Accent3 38 4 2" xfId="37875" xr:uid="{00000000-0005-0000-0000-0000561E0000}"/>
    <cellStyle name="40% - Accent3 38 4 2 2" xfId="37876" xr:uid="{00000000-0005-0000-0000-0000571E0000}"/>
    <cellStyle name="40% - Accent3 38 4 3" xfId="37877" xr:uid="{00000000-0005-0000-0000-0000581E0000}"/>
    <cellStyle name="40% - Accent3 38 4 3 2" xfId="37878" xr:uid="{00000000-0005-0000-0000-0000591E0000}"/>
    <cellStyle name="40% - Accent3 38 4 4" xfId="37879" xr:uid="{00000000-0005-0000-0000-00005A1E0000}"/>
    <cellStyle name="40% - Accent3 38 5" xfId="37880" xr:uid="{00000000-0005-0000-0000-00005B1E0000}"/>
    <cellStyle name="40% - Accent3 38 5 2" xfId="37881" xr:uid="{00000000-0005-0000-0000-00005C1E0000}"/>
    <cellStyle name="40% - Accent3 38 6" xfId="37882" xr:uid="{00000000-0005-0000-0000-00005D1E0000}"/>
    <cellStyle name="40% - Accent3 38 6 2" xfId="37883" xr:uid="{00000000-0005-0000-0000-00005E1E0000}"/>
    <cellStyle name="40% - Accent3 38 7" xfId="37884" xr:uid="{00000000-0005-0000-0000-00005F1E0000}"/>
    <cellStyle name="40% - Accent3 39" xfId="37885" xr:uid="{00000000-0005-0000-0000-0000601E0000}"/>
    <cellStyle name="40% - Accent3 39 2" xfId="37886" xr:uid="{00000000-0005-0000-0000-0000611E0000}"/>
    <cellStyle name="40% - Accent3 4" xfId="2931" xr:uid="{00000000-0005-0000-0000-0000621E0000}"/>
    <cellStyle name="40% - Accent3 4 2" xfId="2932" xr:uid="{00000000-0005-0000-0000-0000631E0000}"/>
    <cellStyle name="40% - Accent3 4 2 2" xfId="2933" xr:uid="{00000000-0005-0000-0000-0000641E0000}"/>
    <cellStyle name="40% - Accent3 4 2 2 2" xfId="37887" xr:uid="{00000000-0005-0000-0000-0000651E0000}"/>
    <cellStyle name="40% - Accent3 4 2 3" xfId="37888" xr:uid="{00000000-0005-0000-0000-0000661E0000}"/>
    <cellStyle name="40% - Accent3 4 3" xfId="2934" xr:uid="{00000000-0005-0000-0000-0000671E0000}"/>
    <cellStyle name="40% - Accent3 4 3 2" xfId="2935" xr:uid="{00000000-0005-0000-0000-0000681E0000}"/>
    <cellStyle name="40% - Accent3 4 3 3" xfId="2936" xr:uid="{00000000-0005-0000-0000-0000691E0000}"/>
    <cellStyle name="40% - Accent3 4 3 4" xfId="37889" xr:uid="{00000000-0005-0000-0000-00006A1E0000}"/>
    <cellStyle name="40% - Accent3 4 4" xfId="2937" xr:uid="{00000000-0005-0000-0000-00006B1E0000}"/>
    <cellStyle name="40% - Accent3 4 4 2" xfId="2938" xr:uid="{00000000-0005-0000-0000-00006C1E0000}"/>
    <cellStyle name="40% - Accent3 4 4 2 2" xfId="2939" xr:uid="{00000000-0005-0000-0000-00006D1E0000}"/>
    <cellStyle name="40% - Accent3 4 4 2 3" xfId="2940" xr:uid="{00000000-0005-0000-0000-00006E1E0000}"/>
    <cellStyle name="40% - Accent3 4 4 3" xfId="2941" xr:uid="{00000000-0005-0000-0000-00006F1E0000}"/>
    <cellStyle name="40% - Accent3 4 4 4" xfId="2942" xr:uid="{00000000-0005-0000-0000-0000701E0000}"/>
    <cellStyle name="40% - Accent3 4 4 5" xfId="2943" xr:uid="{00000000-0005-0000-0000-0000711E0000}"/>
    <cellStyle name="40% - Accent3 4 4 6" xfId="37890" xr:uid="{00000000-0005-0000-0000-0000721E0000}"/>
    <cellStyle name="40% - Accent3 4 5" xfId="2944" xr:uid="{00000000-0005-0000-0000-0000731E0000}"/>
    <cellStyle name="40% - Accent3 4 5 2" xfId="2945" xr:uid="{00000000-0005-0000-0000-0000741E0000}"/>
    <cellStyle name="40% - Accent3 4 5 3" xfId="2946" xr:uid="{00000000-0005-0000-0000-0000751E0000}"/>
    <cellStyle name="40% - Accent3 4 5 4" xfId="37891" xr:uid="{00000000-0005-0000-0000-0000761E0000}"/>
    <cellStyle name="40% - Accent3 4 6" xfId="2947" xr:uid="{00000000-0005-0000-0000-0000771E0000}"/>
    <cellStyle name="40% - Accent3 4 7" xfId="37892" xr:uid="{00000000-0005-0000-0000-0000781E0000}"/>
    <cellStyle name="40% - Accent3 4 8" xfId="43444" xr:uid="{00000000-0005-0000-0000-0000791E0000}"/>
    <cellStyle name="40% - Accent3 4_PwrTax 51040" xfId="2948" xr:uid="{00000000-0005-0000-0000-00007A1E0000}"/>
    <cellStyle name="40% - Accent3 40" xfId="37893" xr:uid="{00000000-0005-0000-0000-00007B1E0000}"/>
    <cellStyle name="40% - Accent3 41" xfId="37894" xr:uid="{00000000-0005-0000-0000-00007C1E0000}"/>
    <cellStyle name="40% - Accent3 42" xfId="37895" xr:uid="{00000000-0005-0000-0000-00007D1E0000}"/>
    <cellStyle name="40% - Accent3 43" xfId="37896" xr:uid="{00000000-0005-0000-0000-00007E1E0000}"/>
    <cellStyle name="40% - Accent3 44" xfId="37897" xr:uid="{00000000-0005-0000-0000-00007F1E0000}"/>
    <cellStyle name="40% - Accent3 45" xfId="37898" xr:uid="{00000000-0005-0000-0000-0000801E0000}"/>
    <cellStyle name="40% - Accent3 46" xfId="37899" xr:uid="{00000000-0005-0000-0000-0000811E0000}"/>
    <cellStyle name="40% - Accent3 47" xfId="37900" xr:uid="{00000000-0005-0000-0000-0000821E0000}"/>
    <cellStyle name="40% - Accent3 48" xfId="37901" xr:uid="{00000000-0005-0000-0000-0000831E0000}"/>
    <cellStyle name="40% - Accent3 49" xfId="37902" xr:uid="{00000000-0005-0000-0000-0000841E0000}"/>
    <cellStyle name="40% - Accent3 5" xfId="2949" xr:uid="{00000000-0005-0000-0000-0000851E0000}"/>
    <cellStyle name="40% - Accent3 5 2" xfId="2950" xr:uid="{00000000-0005-0000-0000-0000861E0000}"/>
    <cellStyle name="40% - Accent3 5 2 2" xfId="37903" xr:uid="{00000000-0005-0000-0000-0000871E0000}"/>
    <cellStyle name="40% - Accent3 5 3" xfId="2951" xr:uid="{00000000-0005-0000-0000-0000881E0000}"/>
    <cellStyle name="40% - Accent3 5 4" xfId="37904" xr:uid="{00000000-0005-0000-0000-0000891E0000}"/>
    <cellStyle name="40% - Accent3 5 5" xfId="43459" xr:uid="{00000000-0005-0000-0000-00008A1E0000}"/>
    <cellStyle name="40% - Accent3 50" xfId="37905" xr:uid="{00000000-0005-0000-0000-00008B1E0000}"/>
    <cellStyle name="40% - Accent3 51" xfId="37906" xr:uid="{00000000-0005-0000-0000-00008C1E0000}"/>
    <cellStyle name="40% - Accent3 52" xfId="37907" xr:uid="{00000000-0005-0000-0000-00008D1E0000}"/>
    <cellStyle name="40% - Accent3 53" xfId="37908" xr:uid="{00000000-0005-0000-0000-00008E1E0000}"/>
    <cellStyle name="40% - Accent3 54" xfId="37909" xr:uid="{00000000-0005-0000-0000-00008F1E0000}"/>
    <cellStyle name="40% - Accent3 55" xfId="37910" xr:uid="{00000000-0005-0000-0000-0000901E0000}"/>
    <cellStyle name="40% - Accent3 56" xfId="37911" xr:uid="{00000000-0005-0000-0000-0000911E0000}"/>
    <cellStyle name="40% - Accent3 57" xfId="37912" xr:uid="{00000000-0005-0000-0000-0000921E0000}"/>
    <cellStyle name="40% - Accent3 58" xfId="37913" xr:uid="{00000000-0005-0000-0000-0000931E0000}"/>
    <cellStyle name="40% - Accent3 59" xfId="37914" xr:uid="{00000000-0005-0000-0000-0000941E0000}"/>
    <cellStyle name="40% - Accent3 6" xfId="2952" xr:uid="{00000000-0005-0000-0000-0000951E0000}"/>
    <cellStyle name="40% - Accent3 6 2" xfId="2953" xr:uid="{00000000-0005-0000-0000-0000961E0000}"/>
    <cellStyle name="40% - Accent3 6 2 2" xfId="37915" xr:uid="{00000000-0005-0000-0000-0000971E0000}"/>
    <cellStyle name="40% - Accent3 6 3" xfId="2954" xr:uid="{00000000-0005-0000-0000-0000981E0000}"/>
    <cellStyle name="40% - Accent3 6 4" xfId="37916" xr:uid="{00000000-0005-0000-0000-0000991E0000}"/>
    <cellStyle name="40% - Accent3 60" xfId="37917" xr:uid="{00000000-0005-0000-0000-00009A1E0000}"/>
    <cellStyle name="40% - Accent3 61" xfId="37918" xr:uid="{00000000-0005-0000-0000-00009B1E0000}"/>
    <cellStyle name="40% - Accent3 62" xfId="37919" xr:uid="{00000000-0005-0000-0000-00009C1E0000}"/>
    <cellStyle name="40% - Accent3 63" xfId="37920" xr:uid="{00000000-0005-0000-0000-00009D1E0000}"/>
    <cellStyle name="40% - Accent3 64" xfId="37921" xr:uid="{00000000-0005-0000-0000-00009E1E0000}"/>
    <cellStyle name="40% - Accent3 65" xfId="37922" xr:uid="{00000000-0005-0000-0000-00009F1E0000}"/>
    <cellStyle name="40% - Accent3 66" xfId="37923" xr:uid="{00000000-0005-0000-0000-0000A01E0000}"/>
    <cellStyle name="40% - Accent3 67" xfId="37924" xr:uid="{00000000-0005-0000-0000-0000A11E0000}"/>
    <cellStyle name="40% - Accent3 68" xfId="37925" xr:uid="{00000000-0005-0000-0000-0000A21E0000}"/>
    <cellStyle name="40% - Accent3 69" xfId="37926" xr:uid="{00000000-0005-0000-0000-0000A31E0000}"/>
    <cellStyle name="40% - Accent3 7" xfId="2955" xr:uid="{00000000-0005-0000-0000-0000A41E0000}"/>
    <cellStyle name="40% - Accent3 7 2" xfId="2956" xr:uid="{00000000-0005-0000-0000-0000A51E0000}"/>
    <cellStyle name="40% - Accent3 7 3" xfId="2957" xr:uid="{00000000-0005-0000-0000-0000A61E0000}"/>
    <cellStyle name="40% - Accent3 7 4" xfId="37927" xr:uid="{00000000-0005-0000-0000-0000A71E0000}"/>
    <cellStyle name="40% - Accent3 70" xfId="37928" xr:uid="{00000000-0005-0000-0000-0000A81E0000}"/>
    <cellStyle name="40% - Accent3 71" xfId="37929" xr:uid="{00000000-0005-0000-0000-0000A91E0000}"/>
    <cellStyle name="40% - Accent3 72" xfId="37930" xr:uid="{00000000-0005-0000-0000-0000AA1E0000}"/>
    <cellStyle name="40% - Accent3 73" xfId="37931" xr:uid="{00000000-0005-0000-0000-0000AB1E0000}"/>
    <cellStyle name="40% - Accent3 74" xfId="37932" xr:uid="{00000000-0005-0000-0000-0000AC1E0000}"/>
    <cellStyle name="40% - Accent3 75" xfId="37933" xr:uid="{00000000-0005-0000-0000-0000AD1E0000}"/>
    <cellStyle name="40% - Accent3 76" xfId="37934" xr:uid="{00000000-0005-0000-0000-0000AE1E0000}"/>
    <cellStyle name="40% - Accent3 77" xfId="37935" xr:uid="{00000000-0005-0000-0000-0000AF1E0000}"/>
    <cellStyle name="40% - Accent3 78" xfId="37936" xr:uid="{00000000-0005-0000-0000-0000B01E0000}"/>
    <cellStyle name="40% - Accent3 79" xfId="37937" xr:uid="{00000000-0005-0000-0000-0000B11E0000}"/>
    <cellStyle name="40% - Accent3 8" xfId="2958" xr:uid="{00000000-0005-0000-0000-0000B21E0000}"/>
    <cellStyle name="40% - Accent3 8 2" xfId="2959" xr:uid="{00000000-0005-0000-0000-0000B31E0000}"/>
    <cellStyle name="40% - Accent3 8 3" xfId="2960" xr:uid="{00000000-0005-0000-0000-0000B41E0000}"/>
    <cellStyle name="40% - Accent3 8 4" xfId="37938" xr:uid="{00000000-0005-0000-0000-0000B51E0000}"/>
    <cellStyle name="40% - Accent3 80" xfId="37939" xr:uid="{00000000-0005-0000-0000-0000B61E0000}"/>
    <cellStyle name="40% - Accent3 81" xfId="37940" xr:uid="{00000000-0005-0000-0000-0000B71E0000}"/>
    <cellStyle name="40% - Accent3 82" xfId="37941" xr:uid="{00000000-0005-0000-0000-0000B81E0000}"/>
    <cellStyle name="40% - Accent3 83" xfId="37942" xr:uid="{00000000-0005-0000-0000-0000B91E0000}"/>
    <cellStyle name="40% - Accent3 84" xfId="37943" xr:uid="{00000000-0005-0000-0000-0000BA1E0000}"/>
    <cellStyle name="40% - Accent3 85" xfId="37944" xr:uid="{00000000-0005-0000-0000-0000BB1E0000}"/>
    <cellStyle name="40% - Accent3 86" xfId="37945" xr:uid="{00000000-0005-0000-0000-0000BC1E0000}"/>
    <cellStyle name="40% - Accent3 87" xfId="37946" xr:uid="{00000000-0005-0000-0000-0000BD1E0000}"/>
    <cellStyle name="40% - Accent3 88" xfId="37947" xr:uid="{00000000-0005-0000-0000-0000BE1E0000}"/>
    <cellStyle name="40% - Accent3 89" xfId="37948" xr:uid="{00000000-0005-0000-0000-0000BF1E0000}"/>
    <cellStyle name="40% - Accent3 9" xfId="2961" xr:uid="{00000000-0005-0000-0000-0000C01E0000}"/>
    <cellStyle name="40% - Accent3 9 2" xfId="2962" xr:uid="{00000000-0005-0000-0000-0000C11E0000}"/>
    <cellStyle name="40% - Accent3 9 3" xfId="2963" xr:uid="{00000000-0005-0000-0000-0000C21E0000}"/>
    <cellStyle name="40% - Accent3 9 4" xfId="37949" xr:uid="{00000000-0005-0000-0000-0000C31E0000}"/>
    <cellStyle name="40% - Accent3 90" xfId="37950" xr:uid="{00000000-0005-0000-0000-0000C41E0000}"/>
    <cellStyle name="40% - Accent3 91" xfId="37951" xr:uid="{00000000-0005-0000-0000-0000C51E0000}"/>
    <cellStyle name="40% - Accent3 92" xfId="37952" xr:uid="{00000000-0005-0000-0000-0000C61E0000}"/>
    <cellStyle name="40% - Accent3 93" xfId="37953" xr:uid="{00000000-0005-0000-0000-0000C71E0000}"/>
    <cellStyle name="40% - Accent3 94" xfId="37954" xr:uid="{00000000-0005-0000-0000-0000C81E0000}"/>
    <cellStyle name="40% - Accent3 95" xfId="37955" xr:uid="{00000000-0005-0000-0000-0000C91E0000}"/>
    <cellStyle name="40% - Accent3 96" xfId="37956" xr:uid="{00000000-0005-0000-0000-0000CA1E0000}"/>
    <cellStyle name="40% - Accent3 97" xfId="37957" xr:uid="{00000000-0005-0000-0000-0000CB1E0000}"/>
    <cellStyle name="40% - Accent3 98" xfId="37958" xr:uid="{00000000-0005-0000-0000-0000CC1E0000}"/>
    <cellStyle name="40% - Accent3 99" xfId="37959" xr:uid="{00000000-0005-0000-0000-0000CD1E0000}"/>
    <cellStyle name="40% - Accent4" xfId="10" builtinId="43" customBuiltin="1"/>
    <cellStyle name="40% - Accent4 10" xfId="2964" xr:uid="{00000000-0005-0000-0000-0000CF1E0000}"/>
    <cellStyle name="40% - Accent4 10 2" xfId="2965" xr:uid="{00000000-0005-0000-0000-0000D01E0000}"/>
    <cellStyle name="40% - Accent4 10 3" xfId="2966" xr:uid="{00000000-0005-0000-0000-0000D11E0000}"/>
    <cellStyle name="40% - Accent4 10 4" xfId="37960" xr:uid="{00000000-0005-0000-0000-0000D21E0000}"/>
    <cellStyle name="40% - Accent4 100" xfId="37961" xr:uid="{00000000-0005-0000-0000-0000D31E0000}"/>
    <cellStyle name="40% - Accent4 101" xfId="37962" xr:uid="{00000000-0005-0000-0000-0000D41E0000}"/>
    <cellStyle name="40% - Accent4 102" xfId="37963" xr:uid="{00000000-0005-0000-0000-0000D51E0000}"/>
    <cellStyle name="40% - Accent4 103" xfId="43375" xr:uid="{00000000-0005-0000-0000-0000D61E0000}"/>
    <cellStyle name="40% - Accent4 104" xfId="43496" xr:uid="{01677B6F-AA32-4C87-92A8-06A9D62B42D7}"/>
    <cellStyle name="40% - Accent4 11" xfId="2967" xr:uid="{00000000-0005-0000-0000-0000D71E0000}"/>
    <cellStyle name="40% - Accent4 11 2" xfId="2968" xr:uid="{00000000-0005-0000-0000-0000D81E0000}"/>
    <cellStyle name="40% - Accent4 11 3" xfId="2969" xr:uid="{00000000-0005-0000-0000-0000D91E0000}"/>
    <cellStyle name="40% - Accent4 12" xfId="2970" xr:uid="{00000000-0005-0000-0000-0000DA1E0000}"/>
    <cellStyle name="40% - Accent4 12 2" xfId="2971" xr:uid="{00000000-0005-0000-0000-0000DB1E0000}"/>
    <cellStyle name="40% - Accent4 13" xfId="2972" xr:uid="{00000000-0005-0000-0000-0000DC1E0000}"/>
    <cellStyle name="40% - Accent4 13 2" xfId="2973" xr:uid="{00000000-0005-0000-0000-0000DD1E0000}"/>
    <cellStyle name="40% - Accent4 14" xfId="2974" xr:uid="{00000000-0005-0000-0000-0000DE1E0000}"/>
    <cellStyle name="40% - Accent4 14 2" xfId="2975" xr:uid="{00000000-0005-0000-0000-0000DF1E0000}"/>
    <cellStyle name="40% - Accent4 15" xfId="2976" xr:uid="{00000000-0005-0000-0000-0000E01E0000}"/>
    <cellStyle name="40% - Accent4 15 2" xfId="2977" xr:uid="{00000000-0005-0000-0000-0000E11E0000}"/>
    <cellStyle name="40% - Accent4 16" xfId="2978" xr:uid="{00000000-0005-0000-0000-0000E21E0000}"/>
    <cellStyle name="40% - Accent4 16 2" xfId="2979" xr:uid="{00000000-0005-0000-0000-0000E31E0000}"/>
    <cellStyle name="40% - Accent4 17" xfId="2980" xr:uid="{00000000-0005-0000-0000-0000E41E0000}"/>
    <cellStyle name="40% - Accent4 17 2" xfId="2981" xr:uid="{00000000-0005-0000-0000-0000E51E0000}"/>
    <cellStyle name="40% - Accent4 18" xfId="2982" xr:uid="{00000000-0005-0000-0000-0000E61E0000}"/>
    <cellStyle name="40% - Accent4 18 2" xfId="2983" xr:uid="{00000000-0005-0000-0000-0000E71E0000}"/>
    <cellStyle name="40% - Accent4 19" xfId="2984" xr:uid="{00000000-0005-0000-0000-0000E81E0000}"/>
    <cellStyle name="40% - Accent4 19 2" xfId="2985" xr:uid="{00000000-0005-0000-0000-0000E91E0000}"/>
    <cellStyle name="40% - Accent4 2" xfId="2986" xr:uid="{00000000-0005-0000-0000-0000EA1E0000}"/>
    <cellStyle name="40% - Accent4 2 10" xfId="43407" xr:uid="{00000000-0005-0000-0000-0000EB1E0000}"/>
    <cellStyle name="40% - Accent4 2 2" xfId="2987" xr:uid="{00000000-0005-0000-0000-0000EC1E0000}"/>
    <cellStyle name="40% - Accent4 2 2 2" xfId="2988" xr:uid="{00000000-0005-0000-0000-0000ED1E0000}"/>
    <cellStyle name="40% - Accent4 2 2 2 2" xfId="2989" xr:uid="{00000000-0005-0000-0000-0000EE1E0000}"/>
    <cellStyle name="40% - Accent4 2 2 2 3" xfId="2990" xr:uid="{00000000-0005-0000-0000-0000EF1E0000}"/>
    <cellStyle name="40% - Accent4 2 2 2 4" xfId="37964" xr:uid="{00000000-0005-0000-0000-0000F01E0000}"/>
    <cellStyle name="40% - Accent4 2 2 3" xfId="2991" xr:uid="{00000000-0005-0000-0000-0000F11E0000}"/>
    <cellStyle name="40% - Accent4 2 2 3 2" xfId="2992" xr:uid="{00000000-0005-0000-0000-0000F21E0000}"/>
    <cellStyle name="40% - Accent4 2 2 3 3" xfId="37965" xr:uid="{00000000-0005-0000-0000-0000F31E0000}"/>
    <cellStyle name="40% - Accent4 2 2 4" xfId="2993" xr:uid="{00000000-0005-0000-0000-0000F41E0000}"/>
    <cellStyle name="40% - Accent4 2 2 5" xfId="2994" xr:uid="{00000000-0005-0000-0000-0000F51E0000}"/>
    <cellStyle name="40% - Accent4 2 2 6" xfId="2995" xr:uid="{00000000-0005-0000-0000-0000F61E0000}"/>
    <cellStyle name="40% - Accent4 2 2 7" xfId="37966" xr:uid="{00000000-0005-0000-0000-0000F71E0000}"/>
    <cellStyle name="40% - Accent4 2 2_PwrTax 51040" xfId="2996" xr:uid="{00000000-0005-0000-0000-0000F81E0000}"/>
    <cellStyle name="40% - Accent4 2 3" xfId="2997" xr:uid="{00000000-0005-0000-0000-0000F91E0000}"/>
    <cellStyle name="40% - Accent4 2 3 10" xfId="2998" xr:uid="{00000000-0005-0000-0000-0000FA1E0000}"/>
    <cellStyle name="40% - Accent4 2 3 10 2" xfId="37967" xr:uid="{00000000-0005-0000-0000-0000FB1E0000}"/>
    <cellStyle name="40% - Accent4 2 3 11" xfId="37968" xr:uid="{00000000-0005-0000-0000-0000FC1E0000}"/>
    <cellStyle name="40% - Accent4 2 3 12" xfId="37969" xr:uid="{00000000-0005-0000-0000-0000FD1E0000}"/>
    <cellStyle name="40% - Accent4 2 3 2" xfId="2999" xr:uid="{00000000-0005-0000-0000-0000FE1E0000}"/>
    <cellStyle name="40% - Accent4 2 3 2 10" xfId="37970" xr:uid="{00000000-0005-0000-0000-0000FF1E0000}"/>
    <cellStyle name="40% - Accent4 2 3 2 11" xfId="37971" xr:uid="{00000000-0005-0000-0000-0000001F0000}"/>
    <cellStyle name="40% - Accent4 2 3 2 2" xfId="3000" xr:uid="{00000000-0005-0000-0000-0000011F0000}"/>
    <cellStyle name="40% - Accent4 2 3 2 2 2" xfId="3001" xr:uid="{00000000-0005-0000-0000-0000021F0000}"/>
    <cellStyle name="40% - Accent4 2 3 2 2 2 2" xfId="3002" xr:uid="{00000000-0005-0000-0000-0000031F0000}"/>
    <cellStyle name="40% - Accent4 2 3 2 2 2 2 2" xfId="3003" xr:uid="{00000000-0005-0000-0000-0000041F0000}"/>
    <cellStyle name="40% - Accent4 2 3 2 2 2 2 2 2" xfId="37972" xr:uid="{00000000-0005-0000-0000-0000051F0000}"/>
    <cellStyle name="40% - Accent4 2 3 2 2 2 2 3" xfId="3004" xr:uid="{00000000-0005-0000-0000-0000061F0000}"/>
    <cellStyle name="40% - Accent4 2 3 2 2 2 2 3 2" xfId="37973" xr:uid="{00000000-0005-0000-0000-0000071F0000}"/>
    <cellStyle name="40% - Accent4 2 3 2 2 2 2 4" xfId="37974" xr:uid="{00000000-0005-0000-0000-0000081F0000}"/>
    <cellStyle name="40% - Accent4 2 3 2 2 2 3" xfId="3005" xr:uid="{00000000-0005-0000-0000-0000091F0000}"/>
    <cellStyle name="40% - Accent4 2 3 2 2 2 3 2" xfId="37975" xr:uid="{00000000-0005-0000-0000-00000A1F0000}"/>
    <cellStyle name="40% - Accent4 2 3 2 2 2 4" xfId="3006" xr:uid="{00000000-0005-0000-0000-00000B1F0000}"/>
    <cellStyle name="40% - Accent4 2 3 2 2 2 4 2" xfId="37976" xr:uid="{00000000-0005-0000-0000-00000C1F0000}"/>
    <cellStyle name="40% - Accent4 2 3 2 2 2 5" xfId="37977" xr:uid="{00000000-0005-0000-0000-00000D1F0000}"/>
    <cellStyle name="40% - Accent4 2 3 2 2 3" xfId="3007" xr:uid="{00000000-0005-0000-0000-00000E1F0000}"/>
    <cellStyle name="40% - Accent4 2 3 2 2 3 2" xfId="3008" xr:uid="{00000000-0005-0000-0000-00000F1F0000}"/>
    <cellStyle name="40% - Accent4 2 3 2 2 3 2 2" xfId="37978" xr:uid="{00000000-0005-0000-0000-0000101F0000}"/>
    <cellStyle name="40% - Accent4 2 3 2 2 3 3" xfId="3009" xr:uid="{00000000-0005-0000-0000-0000111F0000}"/>
    <cellStyle name="40% - Accent4 2 3 2 2 3 3 2" xfId="37979" xr:uid="{00000000-0005-0000-0000-0000121F0000}"/>
    <cellStyle name="40% - Accent4 2 3 2 2 3 4" xfId="37980" xr:uid="{00000000-0005-0000-0000-0000131F0000}"/>
    <cellStyle name="40% - Accent4 2 3 2 2 4" xfId="3010" xr:uid="{00000000-0005-0000-0000-0000141F0000}"/>
    <cellStyle name="40% - Accent4 2 3 2 2 4 2" xfId="37981" xr:uid="{00000000-0005-0000-0000-0000151F0000}"/>
    <cellStyle name="40% - Accent4 2 3 2 2 5" xfId="3011" xr:uid="{00000000-0005-0000-0000-0000161F0000}"/>
    <cellStyle name="40% - Accent4 2 3 2 2 5 2" xfId="37982" xr:uid="{00000000-0005-0000-0000-0000171F0000}"/>
    <cellStyle name="40% - Accent4 2 3 2 2 6" xfId="37983" xr:uid="{00000000-0005-0000-0000-0000181F0000}"/>
    <cellStyle name="40% - Accent4 2 3 2 3" xfId="3012" xr:uid="{00000000-0005-0000-0000-0000191F0000}"/>
    <cellStyle name="40% - Accent4 2 3 2 3 2" xfId="3013" xr:uid="{00000000-0005-0000-0000-00001A1F0000}"/>
    <cellStyle name="40% - Accent4 2 3 2 3 2 2" xfId="3014" xr:uid="{00000000-0005-0000-0000-00001B1F0000}"/>
    <cellStyle name="40% - Accent4 2 3 2 3 2 2 2" xfId="37984" xr:uid="{00000000-0005-0000-0000-00001C1F0000}"/>
    <cellStyle name="40% - Accent4 2 3 2 3 2 3" xfId="3015" xr:uid="{00000000-0005-0000-0000-00001D1F0000}"/>
    <cellStyle name="40% - Accent4 2 3 2 3 2 3 2" xfId="37985" xr:uid="{00000000-0005-0000-0000-00001E1F0000}"/>
    <cellStyle name="40% - Accent4 2 3 2 3 2 4" xfId="37986" xr:uid="{00000000-0005-0000-0000-00001F1F0000}"/>
    <cellStyle name="40% - Accent4 2 3 2 3 3" xfId="3016" xr:uid="{00000000-0005-0000-0000-0000201F0000}"/>
    <cellStyle name="40% - Accent4 2 3 2 3 3 2" xfId="37987" xr:uid="{00000000-0005-0000-0000-0000211F0000}"/>
    <cellStyle name="40% - Accent4 2 3 2 3 4" xfId="3017" xr:uid="{00000000-0005-0000-0000-0000221F0000}"/>
    <cellStyle name="40% - Accent4 2 3 2 3 4 2" xfId="37988" xr:uid="{00000000-0005-0000-0000-0000231F0000}"/>
    <cellStyle name="40% - Accent4 2 3 2 3 5" xfId="37989" xr:uid="{00000000-0005-0000-0000-0000241F0000}"/>
    <cellStyle name="40% - Accent4 2 3 2 4" xfId="3018" xr:uid="{00000000-0005-0000-0000-0000251F0000}"/>
    <cellStyle name="40% - Accent4 2 3 2 4 2" xfId="3019" xr:uid="{00000000-0005-0000-0000-0000261F0000}"/>
    <cellStyle name="40% - Accent4 2 3 2 4 2 2" xfId="37990" xr:uid="{00000000-0005-0000-0000-0000271F0000}"/>
    <cellStyle name="40% - Accent4 2 3 2 4 3" xfId="3020" xr:uid="{00000000-0005-0000-0000-0000281F0000}"/>
    <cellStyle name="40% - Accent4 2 3 2 4 3 2" xfId="37991" xr:uid="{00000000-0005-0000-0000-0000291F0000}"/>
    <cellStyle name="40% - Accent4 2 3 2 4 4" xfId="37992" xr:uid="{00000000-0005-0000-0000-00002A1F0000}"/>
    <cellStyle name="40% - Accent4 2 3 2 5" xfId="3021" xr:uid="{00000000-0005-0000-0000-00002B1F0000}"/>
    <cellStyle name="40% - Accent4 2 3 2 5 2" xfId="37993" xr:uid="{00000000-0005-0000-0000-00002C1F0000}"/>
    <cellStyle name="40% - Accent4 2 3 2 5 2 2" xfId="37994" xr:uid="{00000000-0005-0000-0000-00002D1F0000}"/>
    <cellStyle name="40% - Accent4 2 3 2 5 3" xfId="37995" xr:uid="{00000000-0005-0000-0000-00002E1F0000}"/>
    <cellStyle name="40% - Accent4 2 3 2 5 3 2" xfId="37996" xr:uid="{00000000-0005-0000-0000-00002F1F0000}"/>
    <cellStyle name="40% - Accent4 2 3 2 5 4" xfId="37997" xr:uid="{00000000-0005-0000-0000-0000301F0000}"/>
    <cellStyle name="40% - Accent4 2 3 2 6" xfId="3022" xr:uid="{00000000-0005-0000-0000-0000311F0000}"/>
    <cellStyle name="40% - Accent4 2 3 2 6 2" xfId="37998" xr:uid="{00000000-0005-0000-0000-0000321F0000}"/>
    <cellStyle name="40% - Accent4 2 3 2 6 2 2" xfId="37999" xr:uid="{00000000-0005-0000-0000-0000331F0000}"/>
    <cellStyle name="40% - Accent4 2 3 2 6 3" xfId="38000" xr:uid="{00000000-0005-0000-0000-0000341F0000}"/>
    <cellStyle name="40% - Accent4 2 3 2 6 3 2" xfId="38001" xr:uid="{00000000-0005-0000-0000-0000351F0000}"/>
    <cellStyle name="40% - Accent4 2 3 2 6 4" xfId="38002" xr:uid="{00000000-0005-0000-0000-0000361F0000}"/>
    <cellStyle name="40% - Accent4 2 3 2 7" xfId="3023" xr:uid="{00000000-0005-0000-0000-0000371F0000}"/>
    <cellStyle name="40% - Accent4 2 3 2 7 2" xfId="38003" xr:uid="{00000000-0005-0000-0000-0000381F0000}"/>
    <cellStyle name="40% - Accent4 2 3 2 7 2 2" xfId="38004" xr:uid="{00000000-0005-0000-0000-0000391F0000}"/>
    <cellStyle name="40% - Accent4 2 3 2 7 3" xfId="38005" xr:uid="{00000000-0005-0000-0000-00003A1F0000}"/>
    <cellStyle name="40% - Accent4 2 3 2 7 3 2" xfId="38006" xr:uid="{00000000-0005-0000-0000-00003B1F0000}"/>
    <cellStyle name="40% - Accent4 2 3 2 7 4" xfId="38007" xr:uid="{00000000-0005-0000-0000-00003C1F0000}"/>
    <cellStyle name="40% - Accent4 2 3 2 8" xfId="38008" xr:uid="{00000000-0005-0000-0000-00003D1F0000}"/>
    <cellStyle name="40% - Accent4 2 3 2 8 2" xfId="38009" xr:uid="{00000000-0005-0000-0000-00003E1F0000}"/>
    <cellStyle name="40% - Accent4 2 3 2 9" xfId="38010" xr:uid="{00000000-0005-0000-0000-00003F1F0000}"/>
    <cellStyle name="40% - Accent4 2 3 2 9 2" xfId="38011" xr:uid="{00000000-0005-0000-0000-0000401F0000}"/>
    <cellStyle name="40% - Accent4 2 3 3" xfId="3024" xr:uid="{00000000-0005-0000-0000-0000411F0000}"/>
    <cellStyle name="40% - Accent4 2 3 3 10" xfId="38012" xr:uid="{00000000-0005-0000-0000-0000421F0000}"/>
    <cellStyle name="40% - Accent4 2 3 3 2" xfId="3025" xr:uid="{00000000-0005-0000-0000-0000431F0000}"/>
    <cellStyle name="40% - Accent4 2 3 3 2 2" xfId="3026" xr:uid="{00000000-0005-0000-0000-0000441F0000}"/>
    <cellStyle name="40% - Accent4 2 3 3 2 2 2" xfId="3027" xr:uid="{00000000-0005-0000-0000-0000451F0000}"/>
    <cellStyle name="40% - Accent4 2 3 3 2 2 2 2" xfId="38013" xr:uid="{00000000-0005-0000-0000-0000461F0000}"/>
    <cellStyle name="40% - Accent4 2 3 3 2 2 3" xfId="3028" xr:uid="{00000000-0005-0000-0000-0000471F0000}"/>
    <cellStyle name="40% - Accent4 2 3 3 2 2 3 2" xfId="38014" xr:uid="{00000000-0005-0000-0000-0000481F0000}"/>
    <cellStyle name="40% - Accent4 2 3 3 2 2 4" xfId="38015" xr:uid="{00000000-0005-0000-0000-0000491F0000}"/>
    <cellStyle name="40% - Accent4 2 3 3 2 3" xfId="3029" xr:uid="{00000000-0005-0000-0000-00004A1F0000}"/>
    <cellStyle name="40% - Accent4 2 3 3 2 3 2" xfId="38016" xr:uid="{00000000-0005-0000-0000-00004B1F0000}"/>
    <cellStyle name="40% - Accent4 2 3 3 2 4" xfId="3030" xr:uid="{00000000-0005-0000-0000-00004C1F0000}"/>
    <cellStyle name="40% - Accent4 2 3 3 2 4 2" xfId="38017" xr:uid="{00000000-0005-0000-0000-00004D1F0000}"/>
    <cellStyle name="40% - Accent4 2 3 3 2 5" xfId="38018" xr:uid="{00000000-0005-0000-0000-00004E1F0000}"/>
    <cellStyle name="40% - Accent4 2 3 3 3" xfId="3031" xr:uid="{00000000-0005-0000-0000-00004F1F0000}"/>
    <cellStyle name="40% - Accent4 2 3 3 3 2" xfId="3032" xr:uid="{00000000-0005-0000-0000-0000501F0000}"/>
    <cellStyle name="40% - Accent4 2 3 3 3 2 2" xfId="38019" xr:uid="{00000000-0005-0000-0000-0000511F0000}"/>
    <cellStyle name="40% - Accent4 2 3 3 3 3" xfId="3033" xr:uid="{00000000-0005-0000-0000-0000521F0000}"/>
    <cellStyle name="40% - Accent4 2 3 3 3 3 2" xfId="38020" xr:uid="{00000000-0005-0000-0000-0000531F0000}"/>
    <cellStyle name="40% - Accent4 2 3 3 3 4" xfId="38021" xr:uid="{00000000-0005-0000-0000-0000541F0000}"/>
    <cellStyle name="40% - Accent4 2 3 3 4" xfId="3034" xr:uid="{00000000-0005-0000-0000-0000551F0000}"/>
    <cellStyle name="40% - Accent4 2 3 3 4 2" xfId="38022" xr:uid="{00000000-0005-0000-0000-0000561F0000}"/>
    <cellStyle name="40% - Accent4 2 3 3 4 2 2" xfId="38023" xr:uid="{00000000-0005-0000-0000-0000571F0000}"/>
    <cellStyle name="40% - Accent4 2 3 3 4 3" xfId="38024" xr:uid="{00000000-0005-0000-0000-0000581F0000}"/>
    <cellStyle name="40% - Accent4 2 3 3 4 3 2" xfId="38025" xr:uid="{00000000-0005-0000-0000-0000591F0000}"/>
    <cellStyle name="40% - Accent4 2 3 3 4 4" xfId="38026" xr:uid="{00000000-0005-0000-0000-00005A1F0000}"/>
    <cellStyle name="40% - Accent4 2 3 3 5" xfId="3035" xr:uid="{00000000-0005-0000-0000-00005B1F0000}"/>
    <cellStyle name="40% - Accent4 2 3 3 5 2" xfId="38027" xr:uid="{00000000-0005-0000-0000-00005C1F0000}"/>
    <cellStyle name="40% - Accent4 2 3 3 5 2 2" xfId="38028" xr:uid="{00000000-0005-0000-0000-00005D1F0000}"/>
    <cellStyle name="40% - Accent4 2 3 3 5 3" xfId="38029" xr:uid="{00000000-0005-0000-0000-00005E1F0000}"/>
    <cellStyle name="40% - Accent4 2 3 3 5 3 2" xfId="38030" xr:uid="{00000000-0005-0000-0000-00005F1F0000}"/>
    <cellStyle name="40% - Accent4 2 3 3 5 4" xfId="38031" xr:uid="{00000000-0005-0000-0000-0000601F0000}"/>
    <cellStyle name="40% - Accent4 2 3 3 6" xfId="3036" xr:uid="{00000000-0005-0000-0000-0000611F0000}"/>
    <cellStyle name="40% - Accent4 2 3 3 6 2" xfId="38032" xr:uid="{00000000-0005-0000-0000-0000621F0000}"/>
    <cellStyle name="40% - Accent4 2 3 3 6 2 2" xfId="38033" xr:uid="{00000000-0005-0000-0000-0000631F0000}"/>
    <cellStyle name="40% - Accent4 2 3 3 6 3" xfId="38034" xr:uid="{00000000-0005-0000-0000-0000641F0000}"/>
    <cellStyle name="40% - Accent4 2 3 3 6 3 2" xfId="38035" xr:uid="{00000000-0005-0000-0000-0000651F0000}"/>
    <cellStyle name="40% - Accent4 2 3 3 6 4" xfId="38036" xr:uid="{00000000-0005-0000-0000-0000661F0000}"/>
    <cellStyle name="40% - Accent4 2 3 3 7" xfId="38037" xr:uid="{00000000-0005-0000-0000-0000671F0000}"/>
    <cellStyle name="40% - Accent4 2 3 3 7 2" xfId="38038" xr:uid="{00000000-0005-0000-0000-0000681F0000}"/>
    <cellStyle name="40% - Accent4 2 3 3 8" xfId="38039" xr:uid="{00000000-0005-0000-0000-0000691F0000}"/>
    <cellStyle name="40% - Accent4 2 3 3 8 2" xfId="38040" xr:uid="{00000000-0005-0000-0000-00006A1F0000}"/>
    <cellStyle name="40% - Accent4 2 3 3 9" xfId="38041" xr:uid="{00000000-0005-0000-0000-00006B1F0000}"/>
    <cellStyle name="40% - Accent4 2 3 4" xfId="3037" xr:uid="{00000000-0005-0000-0000-00006C1F0000}"/>
    <cellStyle name="40% - Accent4 2 3 4 2" xfId="3038" xr:uid="{00000000-0005-0000-0000-00006D1F0000}"/>
    <cellStyle name="40% - Accent4 2 3 4 2 2" xfId="3039" xr:uid="{00000000-0005-0000-0000-00006E1F0000}"/>
    <cellStyle name="40% - Accent4 2 3 4 2 2 2" xfId="38042" xr:uid="{00000000-0005-0000-0000-00006F1F0000}"/>
    <cellStyle name="40% - Accent4 2 3 4 2 3" xfId="3040" xr:uid="{00000000-0005-0000-0000-0000701F0000}"/>
    <cellStyle name="40% - Accent4 2 3 4 2 3 2" xfId="38043" xr:uid="{00000000-0005-0000-0000-0000711F0000}"/>
    <cellStyle name="40% - Accent4 2 3 4 2 4" xfId="38044" xr:uid="{00000000-0005-0000-0000-0000721F0000}"/>
    <cellStyle name="40% - Accent4 2 3 4 3" xfId="3041" xr:uid="{00000000-0005-0000-0000-0000731F0000}"/>
    <cellStyle name="40% - Accent4 2 3 4 3 2" xfId="38045" xr:uid="{00000000-0005-0000-0000-0000741F0000}"/>
    <cellStyle name="40% - Accent4 2 3 4 3 2 2" xfId="38046" xr:uid="{00000000-0005-0000-0000-0000751F0000}"/>
    <cellStyle name="40% - Accent4 2 3 4 3 3" xfId="38047" xr:uid="{00000000-0005-0000-0000-0000761F0000}"/>
    <cellStyle name="40% - Accent4 2 3 4 3 3 2" xfId="38048" xr:uid="{00000000-0005-0000-0000-0000771F0000}"/>
    <cellStyle name="40% - Accent4 2 3 4 3 4" xfId="38049" xr:uid="{00000000-0005-0000-0000-0000781F0000}"/>
    <cellStyle name="40% - Accent4 2 3 4 4" xfId="3042" xr:uid="{00000000-0005-0000-0000-0000791F0000}"/>
    <cellStyle name="40% - Accent4 2 3 4 4 2" xfId="38050" xr:uid="{00000000-0005-0000-0000-00007A1F0000}"/>
    <cellStyle name="40% - Accent4 2 3 4 4 2 2" xfId="38051" xr:uid="{00000000-0005-0000-0000-00007B1F0000}"/>
    <cellStyle name="40% - Accent4 2 3 4 4 3" xfId="38052" xr:uid="{00000000-0005-0000-0000-00007C1F0000}"/>
    <cellStyle name="40% - Accent4 2 3 4 4 3 2" xfId="38053" xr:uid="{00000000-0005-0000-0000-00007D1F0000}"/>
    <cellStyle name="40% - Accent4 2 3 4 4 4" xfId="38054" xr:uid="{00000000-0005-0000-0000-00007E1F0000}"/>
    <cellStyle name="40% - Accent4 2 3 4 5" xfId="38055" xr:uid="{00000000-0005-0000-0000-00007F1F0000}"/>
    <cellStyle name="40% - Accent4 2 3 4 5 2" xfId="38056" xr:uid="{00000000-0005-0000-0000-0000801F0000}"/>
    <cellStyle name="40% - Accent4 2 3 4 5 2 2" xfId="38057" xr:uid="{00000000-0005-0000-0000-0000811F0000}"/>
    <cellStyle name="40% - Accent4 2 3 4 5 3" xfId="38058" xr:uid="{00000000-0005-0000-0000-0000821F0000}"/>
    <cellStyle name="40% - Accent4 2 3 4 5 3 2" xfId="38059" xr:uid="{00000000-0005-0000-0000-0000831F0000}"/>
    <cellStyle name="40% - Accent4 2 3 4 5 4" xfId="38060" xr:uid="{00000000-0005-0000-0000-0000841F0000}"/>
    <cellStyle name="40% - Accent4 2 3 4 6" xfId="38061" xr:uid="{00000000-0005-0000-0000-0000851F0000}"/>
    <cellStyle name="40% - Accent4 2 3 4 6 2" xfId="38062" xr:uid="{00000000-0005-0000-0000-0000861F0000}"/>
    <cellStyle name="40% - Accent4 2 3 4 7" xfId="38063" xr:uid="{00000000-0005-0000-0000-0000871F0000}"/>
    <cellStyle name="40% - Accent4 2 3 4 7 2" xfId="38064" xr:uid="{00000000-0005-0000-0000-0000881F0000}"/>
    <cellStyle name="40% - Accent4 2 3 4 8" xfId="38065" xr:uid="{00000000-0005-0000-0000-0000891F0000}"/>
    <cellStyle name="40% - Accent4 2 3 5" xfId="3043" xr:uid="{00000000-0005-0000-0000-00008A1F0000}"/>
    <cellStyle name="40% - Accent4 2 3 5 2" xfId="3044" xr:uid="{00000000-0005-0000-0000-00008B1F0000}"/>
    <cellStyle name="40% - Accent4 2 3 5 2 2" xfId="3045" xr:uid="{00000000-0005-0000-0000-00008C1F0000}"/>
    <cellStyle name="40% - Accent4 2 3 5 2 2 2" xfId="38066" xr:uid="{00000000-0005-0000-0000-00008D1F0000}"/>
    <cellStyle name="40% - Accent4 2 3 5 2 3" xfId="3046" xr:uid="{00000000-0005-0000-0000-00008E1F0000}"/>
    <cellStyle name="40% - Accent4 2 3 5 2 3 2" xfId="38067" xr:uid="{00000000-0005-0000-0000-00008F1F0000}"/>
    <cellStyle name="40% - Accent4 2 3 5 2 4" xfId="38068" xr:uid="{00000000-0005-0000-0000-0000901F0000}"/>
    <cellStyle name="40% - Accent4 2 3 5 3" xfId="3047" xr:uid="{00000000-0005-0000-0000-0000911F0000}"/>
    <cellStyle name="40% - Accent4 2 3 5 3 2" xfId="38069" xr:uid="{00000000-0005-0000-0000-0000921F0000}"/>
    <cellStyle name="40% - Accent4 2 3 5 3 2 2" xfId="38070" xr:uid="{00000000-0005-0000-0000-0000931F0000}"/>
    <cellStyle name="40% - Accent4 2 3 5 3 3" xfId="38071" xr:uid="{00000000-0005-0000-0000-0000941F0000}"/>
    <cellStyle name="40% - Accent4 2 3 5 3 3 2" xfId="38072" xr:uid="{00000000-0005-0000-0000-0000951F0000}"/>
    <cellStyle name="40% - Accent4 2 3 5 3 4" xfId="38073" xr:uid="{00000000-0005-0000-0000-0000961F0000}"/>
    <cellStyle name="40% - Accent4 2 3 5 4" xfId="3048" xr:uid="{00000000-0005-0000-0000-0000971F0000}"/>
    <cellStyle name="40% - Accent4 2 3 5 4 2" xfId="38074" xr:uid="{00000000-0005-0000-0000-0000981F0000}"/>
    <cellStyle name="40% - Accent4 2 3 5 4 2 2" xfId="38075" xr:uid="{00000000-0005-0000-0000-0000991F0000}"/>
    <cellStyle name="40% - Accent4 2 3 5 4 3" xfId="38076" xr:uid="{00000000-0005-0000-0000-00009A1F0000}"/>
    <cellStyle name="40% - Accent4 2 3 5 4 3 2" xfId="38077" xr:uid="{00000000-0005-0000-0000-00009B1F0000}"/>
    <cellStyle name="40% - Accent4 2 3 5 4 4" xfId="38078" xr:uid="{00000000-0005-0000-0000-00009C1F0000}"/>
    <cellStyle name="40% - Accent4 2 3 5 5" xfId="38079" xr:uid="{00000000-0005-0000-0000-00009D1F0000}"/>
    <cellStyle name="40% - Accent4 2 3 5 5 2" xfId="38080" xr:uid="{00000000-0005-0000-0000-00009E1F0000}"/>
    <cellStyle name="40% - Accent4 2 3 5 6" xfId="38081" xr:uid="{00000000-0005-0000-0000-00009F1F0000}"/>
    <cellStyle name="40% - Accent4 2 3 5 6 2" xfId="38082" xr:uid="{00000000-0005-0000-0000-0000A01F0000}"/>
    <cellStyle name="40% - Accent4 2 3 5 7" xfId="38083" xr:uid="{00000000-0005-0000-0000-0000A11F0000}"/>
    <cellStyle name="40% - Accent4 2 3 6" xfId="3049" xr:uid="{00000000-0005-0000-0000-0000A21F0000}"/>
    <cellStyle name="40% - Accent4 2 3 6 2" xfId="3050" xr:uid="{00000000-0005-0000-0000-0000A31F0000}"/>
    <cellStyle name="40% - Accent4 2 3 6 2 2" xfId="38084" xr:uid="{00000000-0005-0000-0000-0000A41F0000}"/>
    <cellStyle name="40% - Accent4 2 3 6 3" xfId="3051" xr:uid="{00000000-0005-0000-0000-0000A51F0000}"/>
    <cellStyle name="40% - Accent4 2 3 6 3 2" xfId="38085" xr:uid="{00000000-0005-0000-0000-0000A61F0000}"/>
    <cellStyle name="40% - Accent4 2 3 6 4" xfId="38086" xr:uid="{00000000-0005-0000-0000-0000A71F0000}"/>
    <cellStyle name="40% - Accent4 2 3 7" xfId="3052" xr:uid="{00000000-0005-0000-0000-0000A81F0000}"/>
    <cellStyle name="40% - Accent4 2 3 7 2" xfId="38087" xr:uid="{00000000-0005-0000-0000-0000A91F0000}"/>
    <cellStyle name="40% - Accent4 2 3 7 2 2" xfId="38088" xr:uid="{00000000-0005-0000-0000-0000AA1F0000}"/>
    <cellStyle name="40% - Accent4 2 3 7 3" xfId="38089" xr:uid="{00000000-0005-0000-0000-0000AB1F0000}"/>
    <cellStyle name="40% - Accent4 2 3 7 3 2" xfId="38090" xr:uid="{00000000-0005-0000-0000-0000AC1F0000}"/>
    <cellStyle name="40% - Accent4 2 3 7 4" xfId="38091" xr:uid="{00000000-0005-0000-0000-0000AD1F0000}"/>
    <cellStyle name="40% - Accent4 2 3 8" xfId="3053" xr:uid="{00000000-0005-0000-0000-0000AE1F0000}"/>
    <cellStyle name="40% - Accent4 2 3 8 2" xfId="38092" xr:uid="{00000000-0005-0000-0000-0000AF1F0000}"/>
    <cellStyle name="40% - Accent4 2 3 8 2 2" xfId="38093" xr:uid="{00000000-0005-0000-0000-0000B01F0000}"/>
    <cellStyle name="40% - Accent4 2 3 8 3" xfId="38094" xr:uid="{00000000-0005-0000-0000-0000B11F0000}"/>
    <cellStyle name="40% - Accent4 2 3 8 3 2" xfId="38095" xr:uid="{00000000-0005-0000-0000-0000B21F0000}"/>
    <cellStyle name="40% - Accent4 2 3 8 4" xfId="38096" xr:uid="{00000000-0005-0000-0000-0000B31F0000}"/>
    <cellStyle name="40% - Accent4 2 3 9" xfId="3054" xr:uid="{00000000-0005-0000-0000-0000B41F0000}"/>
    <cellStyle name="40% - Accent4 2 3 9 2" xfId="38097" xr:uid="{00000000-0005-0000-0000-0000B51F0000}"/>
    <cellStyle name="40% - Accent4 2 4" xfId="3055" xr:uid="{00000000-0005-0000-0000-0000B61F0000}"/>
    <cellStyle name="40% - Accent4 2 4 2" xfId="3056" xr:uid="{00000000-0005-0000-0000-0000B71F0000}"/>
    <cellStyle name="40% - Accent4 2 4 2 2" xfId="3057" xr:uid="{00000000-0005-0000-0000-0000B81F0000}"/>
    <cellStyle name="40% - Accent4 2 4 2 2 2" xfId="38098" xr:uid="{00000000-0005-0000-0000-0000B91F0000}"/>
    <cellStyle name="40% - Accent4 2 4 2 2 2 2" xfId="38099" xr:uid="{00000000-0005-0000-0000-0000BA1F0000}"/>
    <cellStyle name="40% - Accent4 2 4 2 2 3" xfId="38100" xr:uid="{00000000-0005-0000-0000-0000BB1F0000}"/>
    <cellStyle name="40% - Accent4 2 4 2 2 3 2" xfId="38101" xr:uid="{00000000-0005-0000-0000-0000BC1F0000}"/>
    <cellStyle name="40% - Accent4 2 4 2 2 4" xfId="38102" xr:uid="{00000000-0005-0000-0000-0000BD1F0000}"/>
    <cellStyle name="40% - Accent4 2 4 2 3" xfId="3058" xr:uid="{00000000-0005-0000-0000-0000BE1F0000}"/>
    <cellStyle name="40% - Accent4 2 4 2 3 2" xfId="38103" xr:uid="{00000000-0005-0000-0000-0000BF1F0000}"/>
    <cellStyle name="40% - Accent4 2 4 2 3 2 2" xfId="38104" xr:uid="{00000000-0005-0000-0000-0000C01F0000}"/>
    <cellStyle name="40% - Accent4 2 4 2 3 3" xfId="38105" xr:uid="{00000000-0005-0000-0000-0000C11F0000}"/>
    <cellStyle name="40% - Accent4 2 4 2 3 3 2" xfId="38106" xr:uid="{00000000-0005-0000-0000-0000C21F0000}"/>
    <cellStyle name="40% - Accent4 2 4 2 3 4" xfId="38107" xr:uid="{00000000-0005-0000-0000-0000C31F0000}"/>
    <cellStyle name="40% - Accent4 2 4 2 4" xfId="38108" xr:uid="{00000000-0005-0000-0000-0000C41F0000}"/>
    <cellStyle name="40% - Accent4 2 4 2 4 2" xfId="38109" xr:uid="{00000000-0005-0000-0000-0000C51F0000}"/>
    <cellStyle name="40% - Accent4 2 4 2 4 2 2" xfId="38110" xr:uid="{00000000-0005-0000-0000-0000C61F0000}"/>
    <cellStyle name="40% - Accent4 2 4 2 4 3" xfId="38111" xr:uid="{00000000-0005-0000-0000-0000C71F0000}"/>
    <cellStyle name="40% - Accent4 2 4 2 4 3 2" xfId="38112" xr:uid="{00000000-0005-0000-0000-0000C81F0000}"/>
    <cellStyle name="40% - Accent4 2 4 2 4 4" xfId="38113" xr:uid="{00000000-0005-0000-0000-0000C91F0000}"/>
    <cellStyle name="40% - Accent4 2 4 2 5" xfId="38114" xr:uid="{00000000-0005-0000-0000-0000CA1F0000}"/>
    <cellStyle name="40% - Accent4 2 4 2 5 2" xfId="38115" xr:uid="{00000000-0005-0000-0000-0000CB1F0000}"/>
    <cellStyle name="40% - Accent4 2 4 2 6" xfId="38116" xr:uid="{00000000-0005-0000-0000-0000CC1F0000}"/>
    <cellStyle name="40% - Accent4 2 4 2 6 2" xfId="38117" xr:uid="{00000000-0005-0000-0000-0000CD1F0000}"/>
    <cellStyle name="40% - Accent4 2 4 2 7" xfId="38118" xr:uid="{00000000-0005-0000-0000-0000CE1F0000}"/>
    <cellStyle name="40% - Accent4 2 4 3" xfId="3059" xr:uid="{00000000-0005-0000-0000-0000CF1F0000}"/>
    <cellStyle name="40% - Accent4 2 4 3 2" xfId="38119" xr:uid="{00000000-0005-0000-0000-0000D01F0000}"/>
    <cellStyle name="40% - Accent4 2 4 3 2 2" xfId="38120" xr:uid="{00000000-0005-0000-0000-0000D11F0000}"/>
    <cellStyle name="40% - Accent4 2 4 3 2 2 2" xfId="38121" xr:uid="{00000000-0005-0000-0000-0000D21F0000}"/>
    <cellStyle name="40% - Accent4 2 4 3 2 3" xfId="38122" xr:uid="{00000000-0005-0000-0000-0000D31F0000}"/>
    <cellStyle name="40% - Accent4 2 4 3 2 3 2" xfId="38123" xr:uid="{00000000-0005-0000-0000-0000D41F0000}"/>
    <cellStyle name="40% - Accent4 2 4 3 2 4" xfId="38124" xr:uid="{00000000-0005-0000-0000-0000D51F0000}"/>
    <cellStyle name="40% - Accent4 2 4 3 3" xfId="38125" xr:uid="{00000000-0005-0000-0000-0000D61F0000}"/>
    <cellStyle name="40% - Accent4 2 4 3 3 2" xfId="38126" xr:uid="{00000000-0005-0000-0000-0000D71F0000}"/>
    <cellStyle name="40% - Accent4 2 4 3 3 2 2" xfId="38127" xr:uid="{00000000-0005-0000-0000-0000D81F0000}"/>
    <cellStyle name="40% - Accent4 2 4 3 3 3" xfId="38128" xr:uid="{00000000-0005-0000-0000-0000D91F0000}"/>
    <cellStyle name="40% - Accent4 2 4 3 3 3 2" xfId="38129" xr:uid="{00000000-0005-0000-0000-0000DA1F0000}"/>
    <cellStyle name="40% - Accent4 2 4 3 3 4" xfId="38130" xr:uid="{00000000-0005-0000-0000-0000DB1F0000}"/>
    <cellStyle name="40% - Accent4 2 4 3 4" xfId="38131" xr:uid="{00000000-0005-0000-0000-0000DC1F0000}"/>
    <cellStyle name="40% - Accent4 2 4 3 4 2" xfId="38132" xr:uid="{00000000-0005-0000-0000-0000DD1F0000}"/>
    <cellStyle name="40% - Accent4 2 4 3 4 2 2" xfId="38133" xr:uid="{00000000-0005-0000-0000-0000DE1F0000}"/>
    <cellStyle name="40% - Accent4 2 4 3 4 3" xfId="38134" xr:uid="{00000000-0005-0000-0000-0000DF1F0000}"/>
    <cellStyle name="40% - Accent4 2 4 3 4 3 2" xfId="38135" xr:uid="{00000000-0005-0000-0000-0000E01F0000}"/>
    <cellStyle name="40% - Accent4 2 4 3 4 4" xfId="38136" xr:uid="{00000000-0005-0000-0000-0000E11F0000}"/>
    <cellStyle name="40% - Accent4 2 4 3 5" xfId="38137" xr:uid="{00000000-0005-0000-0000-0000E21F0000}"/>
    <cellStyle name="40% - Accent4 2 4 3 5 2" xfId="38138" xr:uid="{00000000-0005-0000-0000-0000E31F0000}"/>
    <cellStyle name="40% - Accent4 2 4 3 6" xfId="38139" xr:uid="{00000000-0005-0000-0000-0000E41F0000}"/>
    <cellStyle name="40% - Accent4 2 4 3 6 2" xfId="38140" xr:uid="{00000000-0005-0000-0000-0000E51F0000}"/>
    <cellStyle name="40% - Accent4 2 4 3 7" xfId="38141" xr:uid="{00000000-0005-0000-0000-0000E61F0000}"/>
    <cellStyle name="40% - Accent4 2 4 4" xfId="3060" xr:uid="{00000000-0005-0000-0000-0000E71F0000}"/>
    <cellStyle name="40% - Accent4 2 4 4 2" xfId="38142" xr:uid="{00000000-0005-0000-0000-0000E81F0000}"/>
    <cellStyle name="40% - Accent4 2 4 4 2 2" xfId="38143" xr:uid="{00000000-0005-0000-0000-0000E91F0000}"/>
    <cellStyle name="40% - Accent4 2 4 4 3" xfId="38144" xr:uid="{00000000-0005-0000-0000-0000EA1F0000}"/>
    <cellStyle name="40% - Accent4 2 4 4 3 2" xfId="38145" xr:uid="{00000000-0005-0000-0000-0000EB1F0000}"/>
    <cellStyle name="40% - Accent4 2 4 4 4" xfId="38146" xr:uid="{00000000-0005-0000-0000-0000EC1F0000}"/>
    <cellStyle name="40% - Accent4 2 4 5" xfId="3061" xr:uid="{00000000-0005-0000-0000-0000ED1F0000}"/>
    <cellStyle name="40% - Accent4 2 4 5 2" xfId="38147" xr:uid="{00000000-0005-0000-0000-0000EE1F0000}"/>
    <cellStyle name="40% - Accent4 2 4 5 2 2" xfId="38148" xr:uid="{00000000-0005-0000-0000-0000EF1F0000}"/>
    <cellStyle name="40% - Accent4 2 4 5 3" xfId="38149" xr:uid="{00000000-0005-0000-0000-0000F01F0000}"/>
    <cellStyle name="40% - Accent4 2 4 5 3 2" xfId="38150" xr:uid="{00000000-0005-0000-0000-0000F11F0000}"/>
    <cellStyle name="40% - Accent4 2 4 5 4" xfId="38151" xr:uid="{00000000-0005-0000-0000-0000F21F0000}"/>
    <cellStyle name="40% - Accent4 2 4 6" xfId="38152" xr:uid="{00000000-0005-0000-0000-0000F31F0000}"/>
    <cellStyle name="40% - Accent4 2 4 6 2" xfId="38153" xr:uid="{00000000-0005-0000-0000-0000F41F0000}"/>
    <cellStyle name="40% - Accent4 2 4 6 2 2" xfId="38154" xr:uid="{00000000-0005-0000-0000-0000F51F0000}"/>
    <cellStyle name="40% - Accent4 2 4 6 3" xfId="38155" xr:uid="{00000000-0005-0000-0000-0000F61F0000}"/>
    <cellStyle name="40% - Accent4 2 4 6 3 2" xfId="38156" xr:uid="{00000000-0005-0000-0000-0000F71F0000}"/>
    <cellStyle name="40% - Accent4 2 4 6 4" xfId="38157" xr:uid="{00000000-0005-0000-0000-0000F81F0000}"/>
    <cellStyle name="40% - Accent4 2 4 7" xfId="38158" xr:uid="{00000000-0005-0000-0000-0000F91F0000}"/>
    <cellStyle name="40% - Accent4 2 4 7 2" xfId="38159" xr:uid="{00000000-0005-0000-0000-0000FA1F0000}"/>
    <cellStyle name="40% - Accent4 2 4 8" xfId="38160" xr:uid="{00000000-0005-0000-0000-0000FB1F0000}"/>
    <cellStyle name="40% - Accent4 2 4 8 2" xfId="38161" xr:uid="{00000000-0005-0000-0000-0000FC1F0000}"/>
    <cellStyle name="40% - Accent4 2 4 9" xfId="38162" xr:uid="{00000000-0005-0000-0000-0000FD1F0000}"/>
    <cellStyle name="40% - Accent4 2 5" xfId="38163" xr:uid="{00000000-0005-0000-0000-0000FE1F0000}"/>
    <cellStyle name="40% - Accent4 2 5 2" xfId="38164" xr:uid="{00000000-0005-0000-0000-0000FF1F0000}"/>
    <cellStyle name="40% - Accent4 2 5 2 2" xfId="38165" xr:uid="{00000000-0005-0000-0000-000000200000}"/>
    <cellStyle name="40% - Accent4 2 5 2 2 2" xfId="38166" xr:uid="{00000000-0005-0000-0000-000001200000}"/>
    <cellStyle name="40% - Accent4 2 5 2 3" xfId="38167" xr:uid="{00000000-0005-0000-0000-000002200000}"/>
    <cellStyle name="40% - Accent4 2 5 2 3 2" xfId="38168" xr:uid="{00000000-0005-0000-0000-000003200000}"/>
    <cellStyle name="40% - Accent4 2 5 2 4" xfId="38169" xr:uid="{00000000-0005-0000-0000-000004200000}"/>
    <cellStyle name="40% - Accent4 2 5 3" xfId="38170" xr:uid="{00000000-0005-0000-0000-000005200000}"/>
    <cellStyle name="40% - Accent4 2 5 3 2" xfId="38171" xr:uid="{00000000-0005-0000-0000-000006200000}"/>
    <cellStyle name="40% - Accent4 2 5 3 2 2" xfId="38172" xr:uid="{00000000-0005-0000-0000-000007200000}"/>
    <cellStyle name="40% - Accent4 2 5 3 3" xfId="38173" xr:uid="{00000000-0005-0000-0000-000008200000}"/>
    <cellStyle name="40% - Accent4 2 5 3 3 2" xfId="38174" xr:uid="{00000000-0005-0000-0000-000009200000}"/>
    <cellStyle name="40% - Accent4 2 5 3 4" xfId="38175" xr:uid="{00000000-0005-0000-0000-00000A200000}"/>
    <cellStyle name="40% - Accent4 2 5 4" xfId="38176" xr:uid="{00000000-0005-0000-0000-00000B200000}"/>
    <cellStyle name="40% - Accent4 2 5 4 2" xfId="38177" xr:uid="{00000000-0005-0000-0000-00000C200000}"/>
    <cellStyle name="40% - Accent4 2 5 4 2 2" xfId="38178" xr:uid="{00000000-0005-0000-0000-00000D200000}"/>
    <cellStyle name="40% - Accent4 2 5 4 3" xfId="38179" xr:uid="{00000000-0005-0000-0000-00000E200000}"/>
    <cellStyle name="40% - Accent4 2 5 4 3 2" xfId="38180" xr:uid="{00000000-0005-0000-0000-00000F200000}"/>
    <cellStyle name="40% - Accent4 2 5 4 4" xfId="38181" xr:uid="{00000000-0005-0000-0000-000010200000}"/>
    <cellStyle name="40% - Accent4 2 5 5" xfId="38182" xr:uid="{00000000-0005-0000-0000-000011200000}"/>
    <cellStyle name="40% - Accent4 2 5 5 2" xfId="38183" xr:uid="{00000000-0005-0000-0000-000012200000}"/>
    <cellStyle name="40% - Accent4 2 5 6" xfId="38184" xr:uid="{00000000-0005-0000-0000-000013200000}"/>
    <cellStyle name="40% - Accent4 2 5 6 2" xfId="38185" xr:uid="{00000000-0005-0000-0000-000014200000}"/>
    <cellStyle name="40% - Accent4 2 5 7" xfId="38186" xr:uid="{00000000-0005-0000-0000-000015200000}"/>
    <cellStyle name="40% - Accent4 2 6" xfId="38187" xr:uid="{00000000-0005-0000-0000-000016200000}"/>
    <cellStyle name="40% - Accent4 2 6 2" xfId="38188" xr:uid="{00000000-0005-0000-0000-000017200000}"/>
    <cellStyle name="40% - Accent4 2 6 2 2" xfId="38189" xr:uid="{00000000-0005-0000-0000-000018200000}"/>
    <cellStyle name="40% - Accent4 2 6 3" xfId="38190" xr:uid="{00000000-0005-0000-0000-000019200000}"/>
    <cellStyle name="40% - Accent4 2 6 3 2" xfId="38191" xr:uid="{00000000-0005-0000-0000-00001A200000}"/>
    <cellStyle name="40% - Accent4 2 6 4" xfId="38192" xr:uid="{00000000-0005-0000-0000-00001B200000}"/>
    <cellStyle name="40% - Accent4 2 7" xfId="38193" xr:uid="{00000000-0005-0000-0000-00001C200000}"/>
    <cellStyle name="40% - Accent4 2 7 2" xfId="38194" xr:uid="{00000000-0005-0000-0000-00001D200000}"/>
    <cellStyle name="40% - Accent4 2 7 2 2" xfId="38195" xr:uid="{00000000-0005-0000-0000-00001E200000}"/>
    <cellStyle name="40% - Accent4 2 7 3" xfId="38196" xr:uid="{00000000-0005-0000-0000-00001F200000}"/>
    <cellStyle name="40% - Accent4 2 7 3 2" xfId="38197" xr:uid="{00000000-0005-0000-0000-000020200000}"/>
    <cellStyle name="40% - Accent4 2 7 4" xfId="38198" xr:uid="{00000000-0005-0000-0000-000021200000}"/>
    <cellStyle name="40% - Accent4 2 8" xfId="38199" xr:uid="{00000000-0005-0000-0000-000022200000}"/>
    <cellStyle name="40% - Accent4 2 9" xfId="38200" xr:uid="{00000000-0005-0000-0000-000023200000}"/>
    <cellStyle name="40% - Accent4 2_PwrTax 51040" xfId="3062" xr:uid="{00000000-0005-0000-0000-000024200000}"/>
    <cellStyle name="40% - Accent4 20" xfId="3063" xr:uid="{00000000-0005-0000-0000-000025200000}"/>
    <cellStyle name="40% - Accent4 21" xfId="3064" xr:uid="{00000000-0005-0000-0000-000026200000}"/>
    <cellStyle name="40% - Accent4 22" xfId="3065" xr:uid="{00000000-0005-0000-0000-000027200000}"/>
    <cellStyle name="40% - Accent4 23" xfId="3066" xr:uid="{00000000-0005-0000-0000-000028200000}"/>
    <cellStyle name="40% - Accent4 24" xfId="3067" xr:uid="{00000000-0005-0000-0000-000029200000}"/>
    <cellStyle name="40% - Accent4 25" xfId="3068" xr:uid="{00000000-0005-0000-0000-00002A200000}"/>
    <cellStyle name="40% - Accent4 26" xfId="3069" xr:uid="{00000000-0005-0000-0000-00002B200000}"/>
    <cellStyle name="40% - Accent4 27" xfId="3070" xr:uid="{00000000-0005-0000-0000-00002C200000}"/>
    <cellStyle name="40% - Accent4 28" xfId="3071" xr:uid="{00000000-0005-0000-0000-00002D200000}"/>
    <cellStyle name="40% - Accent4 29" xfId="3072" xr:uid="{00000000-0005-0000-0000-00002E200000}"/>
    <cellStyle name="40% - Accent4 3" xfId="3073" xr:uid="{00000000-0005-0000-0000-00002F200000}"/>
    <cellStyle name="40% - Accent4 3 10" xfId="38201" xr:uid="{00000000-0005-0000-0000-000030200000}"/>
    <cellStyle name="40% - Accent4 3 11" xfId="43432" xr:uid="{00000000-0005-0000-0000-000031200000}"/>
    <cellStyle name="40% - Accent4 3 2" xfId="3074" xr:uid="{00000000-0005-0000-0000-000032200000}"/>
    <cellStyle name="40% - Accent4 3 2 2" xfId="38202" xr:uid="{00000000-0005-0000-0000-000033200000}"/>
    <cellStyle name="40% - Accent4 3 2 2 2" xfId="38203" xr:uid="{00000000-0005-0000-0000-000034200000}"/>
    <cellStyle name="40% - Accent4 3 2 3" xfId="38204" xr:uid="{00000000-0005-0000-0000-000035200000}"/>
    <cellStyle name="40% - Accent4 3 3" xfId="3075" xr:uid="{00000000-0005-0000-0000-000036200000}"/>
    <cellStyle name="40% - Accent4 3 3 10" xfId="38205" xr:uid="{00000000-0005-0000-0000-000037200000}"/>
    <cellStyle name="40% - Accent4 3 3 10 2" xfId="38206" xr:uid="{00000000-0005-0000-0000-000038200000}"/>
    <cellStyle name="40% - Accent4 3 3 11" xfId="38207" xr:uid="{00000000-0005-0000-0000-000039200000}"/>
    <cellStyle name="40% - Accent4 3 3 12" xfId="38208" xr:uid="{00000000-0005-0000-0000-00003A200000}"/>
    <cellStyle name="40% - Accent4 3 3 2" xfId="3076" xr:uid="{00000000-0005-0000-0000-00003B200000}"/>
    <cellStyle name="40% - Accent4 3 3 2 2" xfId="3077" xr:uid="{00000000-0005-0000-0000-00003C200000}"/>
    <cellStyle name="40% - Accent4 3 3 2 2 2" xfId="3078" xr:uid="{00000000-0005-0000-0000-00003D200000}"/>
    <cellStyle name="40% - Accent4 3 3 2 2 2 2" xfId="3079" xr:uid="{00000000-0005-0000-0000-00003E200000}"/>
    <cellStyle name="40% - Accent4 3 3 2 2 2 2 2" xfId="38209" xr:uid="{00000000-0005-0000-0000-00003F200000}"/>
    <cellStyle name="40% - Accent4 3 3 2 2 2 3" xfId="3080" xr:uid="{00000000-0005-0000-0000-000040200000}"/>
    <cellStyle name="40% - Accent4 3 3 2 2 2 3 2" xfId="38210" xr:uid="{00000000-0005-0000-0000-000041200000}"/>
    <cellStyle name="40% - Accent4 3 3 2 2 2 4" xfId="38211" xr:uid="{00000000-0005-0000-0000-000042200000}"/>
    <cellStyle name="40% - Accent4 3 3 2 2 3" xfId="3081" xr:uid="{00000000-0005-0000-0000-000043200000}"/>
    <cellStyle name="40% - Accent4 3 3 2 2 3 2" xfId="38212" xr:uid="{00000000-0005-0000-0000-000044200000}"/>
    <cellStyle name="40% - Accent4 3 3 2 2 4" xfId="3082" xr:uid="{00000000-0005-0000-0000-000045200000}"/>
    <cellStyle name="40% - Accent4 3 3 2 2 4 2" xfId="38213" xr:uid="{00000000-0005-0000-0000-000046200000}"/>
    <cellStyle name="40% - Accent4 3 3 2 2 5" xfId="38214" xr:uid="{00000000-0005-0000-0000-000047200000}"/>
    <cellStyle name="40% - Accent4 3 3 2 3" xfId="3083" xr:uid="{00000000-0005-0000-0000-000048200000}"/>
    <cellStyle name="40% - Accent4 3 3 2 3 2" xfId="3084" xr:uid="{00000000-0005-0000-0000-000049200000}"/>
    <cellStyle name="40% - Accent4 3 3 2 3 2 2" xfId="38215" xr:uid="{00000000-0005-0000-0000-00004A200000}"/>
    <cellStyle name="40% - Accent4 3 3 2 3 3" xfId="3085" xr:uid="{00000000-0005-0000-0000-00004B200000}"/>
    <cellStyle name="40% - Accent4 3 3 2 3 3 2" xfId="38216" xr:uid="{00000000-0005-0000-0000-00004C200000}"/>
    <cellStyle name="40% - Accent4 3 3 2 3 4" xfId="38217" xr:uid="{00000000-0005-0000-0000-00004D200000}"/>
    <cellStyle name="40% - Accent4 3 3 2 4" xfId="3086" xr:uid="{00000000-0005-0000-0000-00004E200000}"/>
    <cellStyle name="40% - Accent4 3 3 2 4 2" xfId="38218" xr:uid="{00000000-0005-0000-0000-00004F200000}"/>
    <cellStyle name="40% - Accent4 3 3 2 4 2 2" xfId="38219" xr:uid="{00000000-0005-0000-0000-000050200000}"/>
    <cellStyle name="40% - Accent4 3 3 2 4 3" xfId="38220" xr:uid="{00000000-0005-0000-0000-000051200000}"/>
    <cellStyle name="40% - Accent4 3 3 2 4 3 2" xfId="38221" xr:uid="{00000000-0005-0000-0000-000052200000}"/>
    <cellStyle name="40% - Accent4 3 3 2 4 4" xfId="38222" xr:uid="{00000000-0005-0000-0000-000053200000}"/>
    <cellStyle name="40% - Accent4 3 3 2 5" xfId="3087" xr:uid="{00000000-0005-0000-0000-000054200000}"/>
    <cellStyle name="40% - Accent4 3 3 2 5 2" xfId="38223" xr:uid="{00000000-0005-0000-0000-000055200000}"/>
    <cellStyle name="40% - Accent4 3 3 2 5 2 2" xfId="38224" xr:uid="{00000000-0005-0000-0000-000056200000}"/>
    <cellStyle name="40% - Accent4 3 3 2 5 3" xfId="38225" xr:uid="{00000000-0005-0000-0000-000057200000}"/>
    <cellStyle name="40% - Accent4 3 3 2 5 3 2" xfId="38226" xr:uid="{00000000-0005-0000-0000-000058200000}"/>
    <cellStyle name="40% - Accent4 3 3 2 5 4" xfId="38227" xr:uid="{00000000-0005-0000-0000-000059200000}"/>
    <cellStyle name="40% - Accent4 3 3 2 6" xfId="38228" xr:uid="{00000000-0005-0000-0000-00005A200000}"/>
    <cellStyle name="40% - Accent4 3 3 2 6 2" xfId="38229" xr:uid="{00000000-0005-0000-0000-00005B200000}"/>
    <cellStyle name="40% - Accent4 3 3 2 6 2 2" xfId="38230" xr:uid="{00000000-0005-0000-0000-00005C200000}"/>
    <cellStyle name="40% - Accent4 3 3 2 6 3" xfId="38231" xr:uid="{00000000-0005-0000-0000-00005D200000}"/>
    <cellStyle name="40% - Accent4 3 3 2 6 3 2" xfId="38232" xr:uid="{00000000-0005-0000-0000-00005E200000}"/>
    <cellStyle name="40% - Accent4 3 3 2 6 4" xfId="38233" xr:uid="{00000000-0005-0000-0000-00005F200000}"/>
    <cellStyle name="40% - Accent4 3 3 2 7" xfId="38234" xr:uid="{00000000-0005-0000-0000-000060200000}"/>
    <cellStyle name="40% - Accent4 3 3 2 7 2" xfId="38235" xr:uid="{00000000-0005-0000-0000-000061200000}"/>
    <cellStyle name="40% - Accent4 3 3 2 8" xfId="38236" xr:uid="{00000000-0005-0000-0000-000062200000}"/>
    <cellStyle name="40% - Accent4 3 3 2 8 2" xfId="38237" xr:uid="{00000000-0005-0000-0000-000063200000}"/>
    <cellStyle name="40% - Accent4 3 3 2 9" xfId="38238" xr:uid="{00000000-0005-0000-0000-000064200000}"/>
    <cellStyle name="40% - Accent4 3 3 3" xfId="3088" xr:uid="{00000000-0005-0000-0000-000065200000}"/>
    <cellStyle name="40% - Accent4 3 3 3 2" xfId="3089" xr:uid="{00000000-0005-0000-0000-000066200000}"/>
    <cellStyle name="40% - Accent4 3 3 3 2 2" xfId="3090" xr:uid="{00000000-0005-0000-0000-000067200000}"/>
    <cellStyle name="40% - Accent4 3 3 3 2 2 2" xfId="38239" xr:uid="{00000000-0005-0000-0000-000068200000}"/>
    <cellStyle name="40% - Accent4 3 3 3 2 3" xfId="3091" xr:uid="{00000000-0005-0000-0000-000069200000}"/>
    <cellStyle name="40% - Accent4 3 3 3 2 3 2" xfId="38240" xr:uid="{00000000-0005-0000-0000-00006A200000}"/>
    <cellStyle name="40% - Accent4 3 3 3 2 4" xfId="38241" xr:uid="{00000000-0005-0000-0000-00006B200000}"/>
    <cellStyle name="40% - Accent4 3 3 3 3" xfId="3092" xr:uid="{00000000-0005-0000-0000-00006C200000}"/>
    <cellStyle name="40% - Accent4 3 3 3 3 2" xfId="38242" xr:uid="{00000000-0005-0000-0000-00006D200000}"/>
    <cellStyle name="40% - Accent4 3 3 3 3 2 2" xfId="38243" xr:uid="{00000000-0005-0000-0000-00006E200000}"/>
    <cellStyle name="40% - Accent4 3 3 3 3 3" xfId="38244" xr:uid="{00000000-0005-0000-0000-00006F200000}"/>
    <cellStyle name="40% - Accent4 3 3 3 3 3 2" xfId="38245" xr:uid="{00000000-0005-0000-0000-000070200000}"/>
    <cellStyle name="40% - Accent4 3 3 3 3 4" xfId="38246" xr:uid="{00000000-0005-0000-0000-000071200000}"/>
    <cellStyle name="40% - Accent4 3 3 3 4" xfId="3093" xr:uid="{00000000-0005-0000-0000-000072200000}"/>
    <cellStyle name="40% - Accent4 3 3 3 4 2" xfId="38247" xr:uid="{00000000-0005-0000-0000-000073200000}"/>
    <cellStyle name="40% - Accent4 3 3 3 4 2 2" xfId="38248" xr:uid="{00000000-0005-0000-0000-000074200000}"/>
    <cellStyle name="40% - Accent4 3 3 3 4 3" xfId="38249" xr:uid="{00000000-0005-0000-0000-000075200000}"/>
    <cellStyle name="40% - Accent4 3 3 3 4 3 2" xfId="38250" xr:uid="{00000000-0005-0000-0000-000076200000}"/>
    <cellStyle name="40% - Accent4 3 3 3 4 4" xfId="38251" xr:uid="{00000000-0005-0000-0000-000077200000}"/>
    <cellStyle name="40% - Accent4 3 3 3 5" xfId="3094" xr:uid="{00000000-0005-0000-0000-000078200000}"/>
    <cellStyle name="40% - Accent4 3 3 3 5 2" xfId="38252" xr:uid="{00000000-0005-0000-0000-000079200000}"/>
    <cellStyle name="40% - Accent4 3 3 3 5 2 2" xfId="38253" xr:uid="{00000000-0005-0000-0000-00007A200000}"/>
    <cellStyle name="40% - Accent4 3 3 3 5 3" xfId="38254" xr:uid="{00000000-0005-0000-0000-00007B200000}"/>
    <cellStyle name="40% - Accent4 3 3 3 5 3 2" xfId="38255" xr:uid="{00000000-0005-0000-0000-00007C200000}"/>
    <cellStyle name="40% - Accent4 3 3 3 5 4" xfId="38256" xr:uid="{00000000-0005-0000-0000-00007D200000}"/>
    <cellStyle name="40% - Accent4 3 3 3 6" xfId="38257" xr:uid="{00000000-0005-0000-0000-00007E200000}"/>
    <cellStyle name="40% - Accent4 3 3 3 6 2" xfId="38258" xr:uid="{00000000-0005-0000-0000-00007F200000}"/>
    <cellStyle name="40% - Accent4 3 3 3 7" xfId="38259" xr:uid="{00000000-0005-0000-0000-000080200000}"/>
    <cellStyle name="40% - Accent4 3 3 3 7 2" xfId="38260" xr:uid="{00000000-0005-0000-0000-000081200000}"/>
    <cellStyle name="40% - Accent4 3 3 3 8" xfId="38261" xr:uid="{00000000-0005-0000-0000-000082200000}"/>
    <cellStyle name="40% - Accent4 3 3 4" xfId="3095" xr:uid="{00000000-0005-0000-0000-000083200000}"/>
    <cellStyle name="40% - Accent4 3 3 4 2" xfId="3096" xr:uid="{00000000-0005-0000-0000-000084200000}"/>
    <cellStyle name="40% - Accent4 3 3 4 2 2" xfId="3097" xr:uid="{00000000-0005-0000-0000-000085200000}"/>
    <cellStyle name="40% - Accent4 3 3 4 2 2 2" xfId="38262" xr:uid="{00000000-0005-0000-0000-000086200000}"/>
    <cellStyle name="40% - Accent4 3 3 4 2 3" xfId="3098" xr:uid="{00000000-0005-0000-0000-000087200000}"/>
    <cellStyle name="40% - Accent4 3 3 4 2 3 2" xfId="38263" xr:uid="{00000000-0005-0000-0000-000088200000}"/>
    <cellStyle name="40% - Accent4 3 3 4 2 4" xfId="38264" xr:uid="{00000000-0005-0000-0000-000089200000}"/>
    <cellStyle name="40% - Accent4 3 3 4 3" xfId="3099" xr:uid="{00000000-0005-0000-0000-00008A200000}"/>
    <cellStyle name="40% - Accent4 3 3 4 3 2" xfId="38265" xr:uid="{00000000-0005-0000-0000-00008B200000}"/>
    <cellStyle name="40% - Accent4 3 3 4 3 2 2" xfId="38266" xr:uid="{00000000-0005-0000-0000-00008C200000}"/>
    <cellStyle name="40% - Accent4 3 3 4 3 3" xfId="38267" xr:uid="{00000000-0005-0000-0000-00008D200000}"/>
    <cellStyle name="40% - Accent4 3 3 4 3 3 2" xfId="38268" xr:uid="{00000000-0005-0000-0000-00008E200000}"/>
    <cellStyle name="40% - Accent4 3 3 4 3 4" xfId="38269" xr:uid="{00000000-0005-0000-0000-00008F200000}"/>
    <cellStyle name="40% - Accent4 3 3 4 4" xfId="3100" xr:uid="{00000000-0005-0000-0000-000090200000}"/>
    <cellStyle name="40% - Accent4 3 3 4 4 2" xfId="38270" xr:uid="{00000000-0005-0000-0000-000091200000}"/>
    <cellStyle name="40% - Accent4 3 3 4 4 2 2" xfId="38271" xr:uid="{00000000-0005-0000-0000-000092200000}"/>
    <cellStyle name="40% - Accent4 3 3 4 4 3" xfId="38272" xr:uid="{00000000-0005-0000-0000-000093200000}"/>
    <cellStyle name="40% - Accent4 3 3 4 4 3 2" xfId="38273" xr:uid="{00000000-0005-0000-0000-000094200000}"/>
    <cellStyle name="40% - Accent4 3 3 4 4 4" xfId="38274" xr:uid="{00000000-0005-0000-0000-000095200000}"/>
    <cellStyle name="40% - Accent4 3 3 4 5" xfId="38275" xr:uid="{00000000-0005-0000-0000-000096200000}"/>
    <cellStyle name="40% - Accent4 3 3 4 5 2" xfId="38276" xr:uid="{00000000-0005-0000-0000-000097200000}"/>
    <cellStyle name="40% - Accent4 3 3 4 6" xfId="38277" xr:uid="{00000000-0005-0000-0000-000098200000}"/>
    <cellStyle name="40% - Accent4 3 3 4 6 2" xfId="38278" xr:uid="{00000000-0005-0000-0000-000099200000}"/>
    <cellStyle name="40% - Accent4 3 3 4 7" xfId="38279" xr:uid="{00000000-0005-0000-0000-00009A200000}"/>
    <cellStyle name="40% - Accent4 3 3 5" xfId="3101" xr:uid="{00000000-0005-0000-0000-00009B200000}"/>
    <cellStyle name="40% - Accent4 3 3 5 2" xfId="3102" xr:uid="{00000000-0005-0000-0000-00009C200000}"/>
    <cellStyle name="40% - Accent4 3 3 5 2 2" xfId="38280" xr:uid="{00000000-0005-0000-0000-00009D200000}"/>
    <cellStyle name="40% - Accent4 3 3 5 2 2 2" xfId="38281" xr:uid="{00000000-0005-0000-0000-00009E200000}"/>
    <cellStyle name="40% - Accent4 3 3 5 2 3" xfId="38282" xr:uid="{00000000-0005-0000-0000-00009F200000}"/>
    <cellStyle name="40% - Accent4 3 3 5 2 3 2" xfId="38283" xr:uid="{00000000-0005-0000-0000-0000A0200000}"/>
    <cellStyle name="40% - Accent4 3 3 5 2 4" xfId="38284" xr:uid="{00000000-0005-0000-0000-0000A1200000}"/>
    <cellStyle name="40% - Accent4 3 3 5 3" xfId="3103" xr:uid="{00000000-0005-0000-0000-0000A2200000}"/>
    <cellStyle name="40% - Accent4 3 3 5 3 2" xfId="38285" xr:uid="{00000000-0005-0000-0000-0000A3200000}"/>
    <cellStyle name="40% - Accent4 3 3 5 3 2 2" xfId="38286" xr:uid="{00000000-0005-0000-0000-0000A4200000}"/>
    <cellStyle name="40% - Accent4 3 3 5 3 3" xfId="38287" xr:uid="{00000000-0005-0000-0000-0000A5200000}"/>
    <cellStyle name="40% - Accent4 3 3 5 3 3 2" xfId="38288" xr:uid="{00000000-0005-0000-0000-0000A6200000}"/>
    <cellStyle name="40% - Accent4 3 3 5 3 4" xfId="38289" xr:uid="{00000000-0005-0000-0000-0000A7200000}"/>
    <cellStyle name="40% - Accent4 3 3 5 4" xfId="38290" xr:uid="{00000000-0005-0000-0000-0000A8200000}"/>
    <cellStyle name="40% - Accent4 3 3 5 4 2" xfId="38291" xr:uid="{00000000-0005-0000-0000-0000A9200000}"/>
    <cellStyle name="40% - Accent4 3 3 5 4 2 2" xfId="38292" xr:uid="{00000000-0005-0000-0000-0000AA200000}"/>
    <cellStyle name="40% - Accent4 3 3 5 4 3" xfId="38293" xr:uid="{00000000-0005-0000-0000-0000AB200000}"/>
    <cellStyle name="40% - Accent4 3 3 5 4 3 2" xfId="38294" xr:uid="{00000000-0005-0000-0000-0000AC200000}"/>
    <cellStyle name="40% - Accent4 3 3 5 4 4" xfId="38295" xr:uid="{00000000-0005-0000-0000-0000AD200000}"/>
    <cellStyle name="40% - Accent4 3 3 5 5" xfId="38296" xr:uid="{00000000-0005-0000-0000-0000AE200000}"/>
    <cellStyle name="40% - Accent4 3 3 5 5 2" xfId="38297" xr:uid="{00000000-0005-0000-0000-0000AF200000}"/>
    <cellStyle name="40% - Accent4 3 3 5 6" xfId="38298" xr:uid="{00000000-0005-0000-0000-0000B0200000}"/>
    <cellStyle name="40% - Accent4 3 3 5 6 2" xfId="38299" xr:uid="{00000000-0005-0000-0000-0000B1200000}"/>
    <cellStyle name="40% - Accent4 3 3 5 7" xfId="38300" xr:uid="{00000000-0005-0000-0000-0000B2200000}"/>
    <cellStyle name="40% - Accent4 3 3 6" xfId="3104" xr:uid="{00000000-0005-0000-0000-0000B3200000}"/>
    <cellStyle name="40% - Accent4 3 3 6 2" xfId="38301" xr:uid="{00000000-0005-0000-0000-0000B4200000}"/>
    <cellStyle name="40% - Accent4 3 3 6 2 2" xfId="38302" xr:uid="{00000000-0005-0000-0000-0000B5200000}"/>
    <cellStyle name="40% - Accent4 3 3 6 3" xfId="38303" xr:uid="{00000000-0005-0000-0000-0000B6200000}"/>
    <cellStyle name="40% - Accent4 3 3 6 3 2" xfId="38304" xr:uid="{00000000-0005-0000-0000-0000B7200000}"/>
    <cellStyle name="40% - Accent4 3 3 6 4" xfId="38305" xr:uid="{00000000-0005-0000-0000-0000B8200000}"/>
    <cellStyle name="40% - Accent4 3 3 7" xfId="3105" xr:uid="{00000000-0005-0000-0000-0000B9200000}"/>
    <cellStyle name="40% - Accent4 3 3 7 2" xfId="38306" xr:uid="{00000000-0005-0000-0000-0000BA200000}"/>
    <cellStyle name="40% - Accent4 3 3 7 2 2" xfId="38307" xr:uid="{00000000-0005-0000-0000-0000BB200000}"/>
    <cellStyle name="40% - Accent4 3 3 7 3" xfId="38308" xr:uid="{00000000-0005-0000-0000-0000BC200000}"/>
    <cellStyle name="40% - Accent4 3 3 7 3 2" xfId="38309" xr:uid="{00000000-0005-0000-0000-0000BD200000}"/>
    <cellStyle name="40% - Accent4 3 3 7 4" xfId="38310" xr:uid="{00000000-0005-0000-0000-0000BE200000}"/>
    <cellStyle name="40% - Accent4 3 3 8" xfId="3106" xr:uid="{00000000-0005-0000-0000-0000BF200000}"/>
    <cellStyle name="40% - Accent4 3 3 8 2" xfId="38311" xr:uid="{00000000-0005-0000-0000-0000C0200000}"/>
    <cellStyle name="40% - Accent4 3 3 8 2 2" xfId="38312" xr:uid="{00000000-0005-0000-0000-0000C1200000}"/>
    <cellStyle name="40% - Accent4 3 3 8 3" xfId="38313" xr:uid="{00000000-0005-0000-0000-0000C2200000}"/>
    <cellStyle name="40% - Accent4 3 3 8 3 2" xfId="38314" xr:uid="{00000000-0005-0000-0000-0000C3200000}"/>
    <cellStyle name="40% - Accent4 3 3 8 4" xfId="38315" xr:uid="{00000000-0005-0000-0000-0000C4200000}"/>
    <cellStyle name="40% - Accent4 3 3 9" xfId="38316" xr:uid="{00000000-0005-0000-0000-0000C5200000}"/>
    <cellStyle name="40% - Accent4 3 3 9 2" xfId="38317" xr:uid="{00000000-0005-0000-0000-0000C6200000}"/>
    <cellStyle name="40% - Accent4 3 4" xfId="3107" xr:uid="{00000000-0005-0000-0000-0000C7200000}"/>
    <cellStyle name="40% - Accent4 3 4 10" xfId="38318" xr:uid="{00000000-0005-0000-0000-0000C8200000}"/>
    <cellStyle name="40% - Accent4 3 4 2" xfId="3108" xr:uid="{00000000-0005-0000-0000-0000C9200000}"/>
    <cellStyle name="40% - Accent4 3 4 2 2" xfId="3109" xr:uid="{00000000-0005-0000-0000-0000CA200000}"/>
    <cellStyle name="40% - Accent4 3 4 2 2 2" xfId="3110" xr:uid="{00000000-0005-0000-0000-0000CB200000}"/>
    <cellStyle name="40% - Accent4 3 4 2 2 2 2" xfId="38319" xr:uid="{00000000-0005-0000-0000-0000CC200000}"/>
    <cellStyle name="40% - Accent4 3 4 2 2 3" xfId="3111" xr:uid="{00000000-0005-0000-0000-0000CD200000}"/>
    <cellStyle name="40% - Accent4 3 4 2 2 3 2" xfId="38320" xr:uid="{00000000-0005-0000-0000-0000CE200000}"/>
    <cellStyle name="40% - Accent4 3 4 2 2 4" xfId="38321" xr:uid="{00000000-0005-0000-0000-0000CF200000}"/>
    <cellStyle name="40% - Accent4 3 4 2 3" xfId="3112" xr:uid="{00000000-0005-0000-0000-0000D0200000}"/>
    <cellStyle name="40% - Accent4 3 4 2 3 2" xfId="38322" xr:uid="{00000000-0005-0000-0000-0000D1200000}"/>
    <cellStyle name="40% - Accent4 3 4 2 3 2 2" xfId="38323" xr:uid="{00000000-0005-0000-0000-0000D2200000}"/>
    <cellStyle name="40% - Accent4 3 4 2 3 3" xfId="38324" xr:uid="{00000000-0005-0000-0000-0000D3200000}"/>
    <cellStyle name="40% - Accent4 3 4 2 3 3 2" xfId="38325" xr:uid="{00000000-0005-0000-0000-0000D4200000}"/>
    <cellStyle name="40% - Accent4 3 4 2 3 4" xfId="38326" xr:uid="{00000000-0005-0000-0000-0000D5200000}"/>
    <cellStyle name="40% - Accent4 3 4 2 4" xfId="3113" xr:uid="{00000000-0005-0000-0000-0000D6200000}"/>
    <cellStyle name="40% - Accent4 3 4 2 4 2" xfId="38327" xr:uid="{00000000-0005-0000-0000-0000D7200000}"/>
    <cellStyle name="40% - Accent4 3 4 2 4 2 2" xfId="38328" xr:uid="{00000000-0005-0000-0000-0000D8200000}"/>
    <cellStyle name="40% - Accent4 3 4 2 4 3" xfId="38329" xr:uid="{00000000-0005-0000-0000-0000D9200000}"/>
    <cellStyle name="40% - Accent4 3 4 2 4 3 2" xfId="38330" xr:uid="{00000000-0005-0000-0000-0000DA200000}"/>
    <cellStyle name="40% - Accent4 3 4 2 4 4" xfId="38331" xr:uid="{00000000-0005-0000-0000-0000DB200000}"/>
    <cellStyle name="40% - Accent4 3 4 2 5" xfId="38332" xr:uid="{00000000-0005-0000-0000-0000DC200000}"/>
    <cellStyle name="40% - Accent4 3 4 2 5 2" xfId="38333" xr:uid="{00000000-0005-0000-0000-0000DD200000}"/>
    <cellStyle name="40% - Accent4 3 4 2 5 2 2" xfId="38334" xr:uid="{00000000-0005-0000-0000-0000DE200000}"/>
    <cellStyle name="40% - Accent4 3 4 2 5 3" xfId="38335" xr:uid="{00000000-0005-0000-0000-0000DF200000}"/>
    <cellStyle name="40% - Accent4 3 4 2 5 3 2" xfId="38336" xr:uid="{00000000-0005-0000-0000-0000E0200000}"/>
    <cellStyle name="40% - Accent4 3 4 2 5 4" xfId="38337" xr:uid="{00000000-0005-0000-0000-0000E1200000}"/>
    <cellStyle name="40% - Accent4 3 4 2 6" xfId="38338" xr:uid="{00000000-0005-0000-0000-0000E2200000}"/>
    <cellStyle name="40% - Accent4 3 4 2 6 2" xfId="38339" xr:uid="{00000000-0005-0000-0000-0000E3200000}"/>
    <cellStyle name="40% - Accent4 3 4 2 7" xfId="38340" xr:uid="{00000000-0005-0000-0000-0000E4200000}"/>
    <cellStyle name="40% - Accent4 3 4 2 7 2" xfId="38341" xr:uid="{00000000-0005-0000-0000-0000E5200000}"/>
    <cellStyle name="40% - Accent4 3 4 2 8" xfId="38342" xr:uid="{00000000-0005-0000-0000-0000E6200000}"/>
    <cellStyle name="40% - Accent4 3 4 3" xfId="3114" xr:uid="{00000000-0005-0000-0000-0000E7200000}"/>
    <cellStyle name="40% - Accent4 3 4 3 2" xfId="3115" xr:uid="{00000000-0005-0000-0000-0000E8200000}"/>
    <cellStyle name="40% - Accent4 3 4 3 2 2" xfId="38343" xr:uid="{00000000-0005-0000-0000-0000E9200000}"/>
    <cellStyle name="40% - Accent4 3 4 3 2 2 2" xfId="38344" xr:uid="{00000000-0005-0000-0000-0000EA200000}"/>
    <cellStyle name="40% - Accent4 3 4 3 2 3" xfId="38345" xr:uid="{00000000-0005-0000-0000-0000EB200000}"/>
    <cellStyle name="40% - Accent4 3 4 3 2 3 2" xfId="38346" xr:uid="{00000000-0005-0000-0000-0000EC200000}"/>
    <cellStyle name="40% - Accent4 3 4 3 2 4" xfId="38347" xr:uid="{00000000-0005-0000-0000-0000ED200000}"/>
    <cellStyle name="40% - Accent4 3 4 3 3" xfId="3116" xr:uid="{00000000-0005-0000-0000-0000EE200000}"/>
    <cellStyle name="40% - Accent4 3 4 3 3 2" xfId="38348" xr:uid="{00000000-0005-0000-0000-0000EF200000}"/>
    <cellStyle name="40% - Accent4 3 4 3 3 2 2" xfId="38349" xr:uid="{00000000-0005-0000-0000-0000F0200000}"/>
    <cellStyle name="40% - Accent4 3 4 3 3 3" xfId="38350" xr:uid="{00000000-0005-0000-0000-0000F1200000}"/>
    <cellStyle name="40% - Accent4 3 4 3 3 3 2" xfId="38351" xr:uid="{00000000-0005-0000-0000-0000F2200000}"/>
    <cellStyle name="40% - Accent4 3 4 3 3 4" xfId="38352" xr:uid="{00000000-0005-0000-0000-0000F3200000}"/>
    <cellStyle name="40% - Accent4 3 4 3 4" xfId="38353" xr:uid="{00000000-0005-0000-0000-0000F4200000}"/>
    <cellStyle name="40% - Accent4 3 4 3 4 2" xfId="38354" xr:uid="{00000000-0005-0000-0000-0000F5200000}"/>
    <cellStyle name="40% - Accent4 3 4 3 4 2 2" xfId="38355" xr:uid="{00000000-0005-0000-0000-0000F6200000}"/>
    <cellStyle name="40% - Accent4 3 4 3 4 3" xfId="38356" xr:uid="{00000000-0005-0000-0000-0000F7200000}"/>
    <cellStyle name="40% - Accent4 3 4 3 4 3 2" xfId="38357" xr:uid="{00000000-0005-0000-0000-0000F8200000}"/>
    <cellStyle name="40% - Accent4 3 4 3 4 4" xfId="38358" xr:uid="{00000000-0005-0000-0000-0000F9200000}"/>
    <cellStyle name="40% - Accent4 3 4 3 5" xfId="38359" xr:uid="{00000000-0005-0000-0000-0000FA200000}"/>
    <cellStyle name="40% - Accent4 3 4 3 5 2" xfId="38360" xr:uid="{00000000-0005-0000-0000-0000FB200000}"/>
    <cellStyle name="40% - Accent4 3 4 3 6" xfId="38361" xr:uid="{00000000-0005-0000-0000-0000FC200000}"/>
    <cellStyle name="40% - Accent4 3 4 3 6 2" xfId="38362" xr:uid="{00000000-0005-0000-0000-0000FD200000}"/>
    <cellStyle name="40% - Accent4 3 4 3 7" xfId="38363" xr:uid="{00000000-0005-0000-0000-0000FE200000}"/>
    <cellStyle name="40% - Accent4 3 4 4" xfId="3117" xr:uid="{00000000-0005-0000-0000-0000FF200000}"/>
    <cellStyle name="40% - Accent4 3 4 4 2" xfId="38364" xr:uid="{00000000-0005-0000-0000-000000210000}"/>
    <cellStyle name="40% - Accent4 3 4 4 2 2" xfId="38365" xr:uid="{00000000-0005-0000-0000-000001210000}"/>
    <cellStyle name="40% - Accent4 3 4 4 3" xfId="38366" xr:uid="{00000000-0005-0000-0000-000002210000}"/>
    <cellStyle name="40% - Accent4 3 4 4 3 2" xfId="38367" xr:uid="{00000000-0005-0000-0000-000003210000}"/>
    <cellStyle name="40% - Accent4 3 4 4 4" xfId="38368" xr:uid="{00000000-0005-0000-0000-000004210000}"/>
    <cellStyle name="40% - Accent4 3 4 5" xfId="3118" xr:uid="{00000000-0005-0000-0000-000005210000}"/>
    <cellStyle name="40% - Accent4 3 4 5 2" xfId="38369" xr:uid="{00000000-0005-0000-0000-000006210000}"/>
    <cellStyle name="40% - Accent4 3 4 5 2 2" xfId="38370" xr:uid="{00000000-0005-0000-0000-000007210000}"/>
    <cellStyle name="40% - Accent4 3 4 5 3" xfId="38371" xr:uid="{00000000-0005-0000-0000-000008210000}"/>
    <cellStyle name="40% - Accent4 3 4 5 3 2" xfId="38372" xr:uid="{00000000-0005-0000-0000-000009210000}"/>
    <cellStyle name="40% - Accent4 3 4 5 4" xfId="38373" xr:uid="{00000000-0005-0000-0000-00000A210000}"/>
    <cellStyle name="40% - Accent4 3 4 6" xfId="3119" xr:uid="{00000000-0005-0000-0000-00000B210000}"/>
    <cellStyle name="40% - Accent4 3 4 6 2" xfId="38374" xr:uid="{00000000-0005-0000-0000-00000C210000}"/>
    <cellStyle name="40% - Accent4 3 4 6 2 2" xfId="38375" xr:uid="{00000000-0005-0000-0000-00000D210000}"/>
    <cellStyle name="40% - Accent4 3 4 6 3" xfId="38376" xr:uid="{00000000-0005-0000-0000-00000E210000}"/>
    <cellStyle name="40% - Accent4 3 4 6 3 2" xfId="38377" xr:uid="{00000000-0005-0000-0000-00000F210000}"/>
    <cellStyle name="40% - Accent4 3 4 6 4" xfId="38378" xr:uid="{00000000-0005-0000-0000-000010210000}"/>
    <cellStyle name="40% - Accent4 3 4 7" xfId="38379" xr:uid="{00000000-0005-0000-0000-000011210000}"/>
    <cellStyle name="40% - Accent4 3 4 7 2" xfId="38380" xr:uid="{00000000-0005-0000-0000-000012210000}"/>
    <cellStyle name="40% - Accent4 3 4 8" xfId="38381" xr:uid="{00000000-0005-0000-0000-000013210000}"/>
    <cellStyle name="40% - Accent4 3 4 8 2" xfId="38382" xr:uid="{00000000-0005-0000-0000-000014210000}"/>
    <cellStyle name="40% - Accent4 3 4 9" xfId="38383" xr:uid="{00000000-0005-0000-0000-000015210000}"/>
    <cellStyle name="40% - Accent4 3 5" xfId="3120" xr:uid="{00000000-0005-0000-0000-000016210000}"/>
    <cellStyle name="40% - Accent4 3 5 2" xfId="3121" xr:uid="{00000000-0005-0000-0000-000017210000}"/>
    <cellStyle name="40% - Accent4 3 5 2 2" xfId="3122" xr:uid="{00000000-0005-0000-0000-000018210000}"/>
    <cellStyle name="40% - Accent4 3 5 2 2 2" xfId="38384" xr:uid="{00000000-0005-0000-0000-000019210000}"/>
    <cellStyle name="40% - Accent4 3 5 2 3" xfId="3123" xr:uid="{00000000-0005-0000-0000-00001A210000}"/>
    <cellStyle name="40% - Accent4 3 5 2 3 2" xfId="38385" xr:uid="{00000000-0005-0000-0000-00001B210000}"/>
    <cellStyle name="40% - Accent4 3 5 2 4" xfId="38386" xr:uid="{00000000-0005-0000-0000-00001C210000}"/>
    <cellStyle name="40% - Accent4 3 5 3" xfId="3124" xr:uid="{00000000-0005-0000-0000-00001D210000}"/>
    <cellStyle name="40% - Accent4 3 5 3 2" xfId="38387" xr:uid="{00000000-0005-0000-0000-00001E210000}"/>
    <cellStyle name="40% - Accent4 3 5 3 2 2" xfId="38388" xr:uid="{00000000-0005-0000-0000-00001F210000}"/>
    <cellStyle name="40% - Accent4 3 5 3 3" xfId="38389" xr:uid="{00000000-0005-0000-0000-000020210000}"/>
    <cellStyle name="40% - Accent4 3 5 3 3 2" xfId="38390" xr:uid="{00000000-0005-0000-0000-000021210000}"/>
    <cellStyle name="40% - Accent4 3 5 3 4" xfId="38391" xr:uid="{00000000-0005-0000-0000-000022210000}"/>
    <cellStyle name="40% - Accent4 3 5 4" xfId="3125" xr:uid="{00000000-0005-0000-0000-000023210000}"/>
    <cellStyle name="40% - Accent4 3 5 4 2" xfId="38392" xr:uid="{00000000-0005-0000-0000-000024210000}"/>
    <cellStyle name="40% - Accent4 3 5 4 2 2" xfId="38393" xr:uid="{00000000-0005-0000-0000-000025210000}"/>
    <cellStyle name="40% - Accent4 3 5 4 3" xfId="38394" xr:uid="{00000000-0005-0000-0000-000026210000}"/>
    <cellStyle name="40% - Accent4 3 5 4 3 2" xfId="38395" xr:uid="{00000000-0005-0000-0000-000027210000}"/>
    <cellStyle name="40% - Accent4 3 5 4 4" xfId="38396" xr:uid="{00000000-0005-0000-0000-000028210000}"/>
    <cellStyle name="40% - Accent4 3 5 5" xfId="38397" xr:uid="{00000000-0005-0000-0000-000029210000}"/>
    <cellStyle name="40% - Accent4 3 5 5 2" xfId="38398" xr:uid="{00000000-0005-0000-0000-00002A210000}"/>
    <cellStyle name="40% - Accent4 3 5 5 2 2" xfId="38399" xr:uid="{00000000-0005-0000-0000-00002B210000}"/>
    <cellStyle name="40% - Accent4 3 5 5 3" xfId="38400" xr:uid="{00000000-0005-0000-0000-00002C210000}"/>
    <cellStyle name="40% - Accent4 3 5 5 3 2" xfId="38401" xr:uid="{00000000-0005-0000-0000-00002D210000}"/>
    <cellStyle name="40% - Accent4 3 5 5 4" xfId="38402" xr:uid="{00000000-0005-0000-0000-00002E210000}"/>
    <cellStyle name="40% - Accent4 3 5 6" xfId="38403" xr:uid="{00000000-0005-0000-0000-00002F210000}"/>
    <cellStyle name="40% - Accent4 3 5 6 2" xfId="38404" xr:uid="{00000000-0005-0000-0000-000030210000}"/>
    <cellStyle name="40% - Accent4 3 5 7" xfId="38405" xr:uid="{00000000-0005-0000-0000-000031210000}"/>
    <cellStyle name="40% - Accent4 3 5 7 2" xfId="38406" xr:uid="{00000000-0005-0000-0000-000032210000}"/>
    <cellStyle name="40% - Accent4 3 5 8" xfId="38407" xr:uid="{00000000-0005-0000-0000-000033210000}"/>
    <cellStyle name="40% - Accent4 3 6" xfId="3126" xr:uid="{00000000-0005-0000-0000-000034210000}"/>
    <cellStyle name="40% - Accent4 3 6 2" xfId="3127" xr:uid="{00000000-0005-0000-0000-000035210000}"/>
    <cellStyle name="40% - Accent4 3 6 2 2" xfId="3128" xr:uid="{00000000-0005-0000-0000-000036210000}"/>
    <cellStyle name="40% - Accent4 3 6 2 3" xfId="3129" xr:uid="{00000000-0005-0000-0000-000037210000}"/>
    <cellStyle name="40% - Accent4 3 6 3" xfId="3130" xr:uid="{00000000-0005-0000-0000-000038210000}"/>
    <cellStyle name="40% - Accent4 3 6 3 2" xfId="38408" xr:uid="{00000000-0005-0000-0000-000039210000}"/>
    <cellStyle name="40% - Accent4 3 6 4" xfId="3131" xr:uid="{00000000-0005-0000-0000-00003A210000}"/>
    <cellStyle name="40% - Accent4 3 6 5" xfId="38409" xr:uid="{00000000-0005-0000-0000-00003B210000}"/>
    <cellStyle name="40% - Accent4 3 7" xfId="3132" xr:uid="{00000000-0005-0000-0000-00003C210000}"/>
    <cellStyle name="40% - Accent4 3 7 2" xfId="3133" xr:uid="{00000000-0005-0000-0000-00003D210000}"/>
    <cellStyle name="40% - Accent4 3 7 2 2" xfId="3134" xr:uid="{00000000-0005-0000-0000-00003E210000}"/>
    <cellStyle name="40% - Accent4 3 7 2 3" xfId="3135" xr:uid="{00000000-0005-0000-0000-00003F210000}"/>
    <cellStyle name="40% - Accent4 3 7 3" xfId="3136" xr:uid="{00000000-0005-0000-0000-000040210000}"/>
    <cellStyle name="40% - Accent4 3 7 3 2" xfId="38410" xr:uid="{00000000-0005-0000-0000-000041210000}"/>
    <cellStyle name="40% - Accent4 3 7 4" xfId="3137" xr:uid="{00000000-0005-0000-0000-000042210000}"/>
    <cellStyle name="40% - Accent4 3 8" xfId="3138" xr:uid="{00000000-0005-0000-0000-000043210000}"/>
    <cellStyle name="40% - Accent4 3 8 2" xfId="38411" xr:uid="{00000000-0005-0000-0000-000044210000}"/>
    <cellStyle name="40% - Accent4 3 8 2 2" xfId="38412" xr:uid="{00000000-0005-0000-0000-000045210000}"/>
    <cellStyle name="40% - Accent4 3 8 3" xfId="38413" xr:uid="{00000000-0005-0000-0000-000046210000}"/>
    <cellStyle name="40% - Accent4 3 8 3 2" xfId="38414" xr:uid="{00000000-0005-0000-0000-000047210000}"/>
    <cellStyle name="40% - Accent4 3 8 4" xfId="38415" xr:uid="{00000000-0005-0000-0000-000048210000}"/>
    <cellStyle name="40% - Accent4 3 9" xfId="38416" xr:uid="{00000000-0005-0000-0000-000049210000}"/>
    <cellStyle name="40% - Accent4 3_PwrTax 51040" xfId="3139" xr:uid="{00000000-0005-0000-0000-00004A210000}"/>
    <cellStyle name="40% - Accent4 30" xfId="3140" xr:uid="{00000000-0005-0000-0000-00004B210000}"/>
    <cellStyle name="40% - Accent4 31" xfId="3141" xr:uid="{00000000-0005-0000-0000-00004C210000}"/>
    <cellStyle name="40% - Accent4 32" xfId="3142" xr:uid="{00000000-0005-0000-0000-00004D210000}"/>
    <cellStyle name="40% - Accent4 33" xfId="3143" xr:uid="{00000000-0005-0000-0000-00004E210000}"/>
    <cellStyle name="40% - Accent4 34" xfId="3144" xr:uid="{00000000-0005-0000-0000-00004F210000}"/>
    <cellStyle name="40% - Accent4 35" xfId="3145" xr:uid="{00000000-0005-0000-0000-000050210000}"/>
    <cellStyle name="40% - Accent4 36" xfId="3146" xr:uid="{00000000-0005-0000-0000-000051210000}"/>
    <cellStyle name="40% - Accent4 37" xfId="3147" xr:uid="{00000000-0005-0000-0000-000052210000}"/>
    <cellStyle name="40% - Accent4 37 2" xfId="3148" xr:uid="{00000000-0005-0000-0000-000053210000}"/>
    <cellStyle name="40% - Accent4 37 2 2" xfId="3149" xr:uid="{00000000-0005-0000-0000-000054210000}"/>
    <cellStyle name="40% - Accent4 37 2 3" xfId="38417" xr:uid="{00000000-0005-0000-0000-000055210000}"/>
    <cellStyle name="40% - Accent4 37 3" xfId="3150" xr:uid="{00000000-0005-0000-0000-000056210000}"/>
    <cellStyle name="40% - Accent4 37 3 2" xfId="3151" xr:uid="{00000000-0005-0000-0000-000057210000}"/>
    <cellStyle name="40% - Accent4 37 3 3" xfId="38418" xr:uid="{00000000-0005-0000-0000-000058210000}"/>
    <cellStyle name="40% - Accent4 37 4" xfId="3152" xr:uid="{00000000-0005-0000-0000-000059210000}"/>
    <cellStyle name="40% - Accent4 37 5" xfId="38419" xr:uid="{00000000-0005-0000-0000-00005A210000}"/>
    <cellStyle name="40% - Accent4 37_PwrTax 51040" xfId="3153" xr:uid="{00000000-0005-0000-0000-00005B210000}"/>
    <cellStyle name="40% - Accent4 38" xfId="3154" xr:uid="{00000000-0005-0000-0000-00005C210000}"/>
    <cellStyle name="40% - Accent4 38 2" xfId="38420" xr:uid="{00000000-0005-0000-0000-00005D210000}"/>
    <cellStyle name="40% - Accent4 38 2 2" xfId="38421" xr:uid="{00000000-0005-0000-0000-00005E210000}"/>
    <cellStyle name="40% - Accent4 38 2 2 2" xfId="38422" xr:uid="{00000000-0005-0000-0000-00005F210000}"/>
    <cellStyle name="40% - Accent4 38 2 3" xfId="38423" xr:uid="{00000000-0005-0000-0000-000060210000}"/>
    <cellStyle name="40% - Accent4 38 2 3 2" xfId="38424" xr:uid="{00000000-0005-0000-0000-000061210000}"/>
    <cellStyle name="40% - Accent4 38 2 4" xfId="38425" xr:uid="{00000000-0005-0000-0000-000062210000}"/>
    <cellStyle name="40% - Accent4 38 3" xfId="38426" xr:uid="{00000000-0005-0000-0000-000063210000}"/>
    <cellStyle name="40% - Accent4 38 3 2" xfId="38427" xr:uid="{00000000-0005-0000-0000-000064210000}"/>
    <cellStyle name="40% - Accent4 38 3 2 2" xfId="38428" xr:uid="{00000000-0005-0000-0000-000065210000}"/>
    <cellStyle name="40% - Accent4 38 3 3" xfId="38429" xr:uid="{00000000-0005-0000-0000-000066210000}"/>
    <cellStyle name="40% - Accent4 38 3 3 2" xfId="38430" xr:uid="{00000000-0005-0000-0000-000067210000}"/>
    <cellStyle name="40% - Accent4 38 3 4" xfId="38431" xr:uid="{00000000-0005-0000-0000-000068210000}"/>
    <cellStyle name="40% - Accent4 38 4" xfId="38432" xr:uid="{00000000-0005-0000-0000-000069210000}"/>
    <cellStyle name="40% - Accent4 38 4 2" xfId="38433" xr:uid="{00000000-0005-0000-0000-00006A210000}"/>
    <cellStyle name="40% - Accent4 38 4 2 2" xfId="38434" xr:uid="{00000000-0005-0000-0000-00006B210000}"/>
    <cellStyle name="40% - Accent4 38 4 3" xfId="38435" xr:uid="{00000000-0005-0000-0000-00006C210000}"/>
    <cellStyle name="40% - Accent4 38 4 3 2" xfId="38436" xr:uid="{00000000-0005-0000-0000-00006D210000}"/>
    <cellStyle name="40% - Accent4 38 4 4" xfId="38437" xr:uid="{00000000-0005-0000-0000-00006E210000}"/>
    <cellStyle name="40% - Accent4 38 5" xfId="38438" xr:uid="{00000000-0005-0000-0000-00006F210000}"/>
    <cellStyle name="40% - Accent4 38 5 2" xfId="38439" xr:uid="{00000000-0005-0000-0000-000070210000}"/>
    <cellStyle name="40% - Accent4 38 6" xfId="38440" xr:uid="{00000000-0005-0000-0000-000071210000}"/>
    <cellStyle name="40% - Accent4 38 6 2" xfId="38441" xr:uid="{00000000-0005-0000-0000-000072210000}"/>
    <cellStyle name="40% - Accent4 38 7" xfId="38442" xr:uid="{00000000-0005-0000-0000-000073210000}"/>
    <cellStyle name="40% - Accent4 39" xfId="38443" xr:uid="{00000000-0005-0000-0000-000074210000}"/>
    <cellStyle name="40% - Accent4 39 2" xfId="38444" xr:uid="{00000000-0005-0000-0000-000075210000}"/>
    <cellStyle name="40% - Accent4 4" xfId="3155" xr:uid="{00000000-0005-0000-0000-000076210000}"/>
    <cellStyle name="40% - Accent4 4 2" xfId="3156" xr:uid="{00000000-0005-0000-0000-000077210000}"/>
    <cellStyle name="40% - Accent4 4 2 2" xfId="3157" xr:uid="{00000000-0005-0000-0000-000078210000}"/>
    <cellStyle name="40% - Accent4 4 2 2 2" xfId="38445" xr:uid="{00000000-0005-0000-0000-000079210000}"/>
    <cellStyle name="40% - Accent4 4 2 3" xfId="38446" xr:uid="{00000000-0005-0000-0000-00007A210000}"/>
    <cellStyle name="40% - Accent4 4 3" xfId="3158" xr:uid="{00000000-0005-0000-0000-00007B210000}"/>
    <cellStyle name="40% - Accent4 4 3 2" xfId="3159" xr:uid="{00000000-0005-0000-0000-00007C210000}"/>
    <cellStyle name="40% - Accent4 4 3 3" xfId="3160" xr:uid="{00000000-0005-0000-0000-00007D210000}"/>
    <cellStyle name="40% - Accent4 4 3 4" xfId="38447" xr:uid="{00000000-0005-0000-0000-00007E210000}"/>
    <cellStyle name="40% - Accent4 4 4" xfId="3161" xr:uid="{00000000-0005-0000-0000-00007F210000}"/>
    <cellStyle name="40% - Accent4 4 4 2" xfId="3162" xr:uid="{00000000-0005-0000-0000-000080210000}"/>
    <cellStyle name="40% - Accent4 4 4 2 2" xfId="3163" xr:uid="{00000000-0005-0000-0000-000081210000}"/>
    <cellStyle name="40% - Accent4 4 4 2 3" xfId="3164" xr:uid="{00000000-0005-0000-0000-000082210000}"/>
    <cellStyle name="40% - Accent4 4 4 3" xfId="3165" xr:uid="{00000000-0005-0000-0000-000083210000}"/>
    <cellStyle name="40% - Accent4 4 4 4" xfId="3166" xr:uid="{00000000-0005-0000-0000-000084210000}"/>
    <cellStyle name="40% - Accent4 4 4 5" xfId="3167" xr:uid="{00000000-0005-0000-0000-000085210000}"/>
    <cellStyle name="40% - Accent4 4 4 6" xfId="38448" xr:uid="{00000000-0005-0000-0000-000086210000}"/>
    <cellStyle name="40% - Accent4 4 5" xfId="3168" xr:uid="{00000000-0005-0000-0000-000087210000}"/>
    <cellStyle name="40% - Accent4 4 5 2" xfId="3169" xr:uid="{00000000-0005-0000-0000-000088210000}"/>
    <cellStyle name="40% - Accent4 4 5 3" xfId="3170" xr:uid="{00000000-0005-0000-0000-000089210000}"/>
    <cellStyle name="40% - Accent4 4 5 4" xfId="38449" xr:uid="{00000000-0005-0000-0000-00008A210000}"/>
    <cellStyle name="40% - Accent4 4 6" xfId="3171" xr:uid="{00000000-0005-0000-0000-00008B210000}"/>
    <cellStyle name="40% - Accent4 4 7" xfId="38450" xr:uid="{00000000-0005-0000-0000-00008C210000}"/>
    <cellStyle name="40% - Accent4 4 8" xfId="43446" xr:uid="{00000000-0005-0000-0000-00008D210000}"/>
    <cellStyle name="40% - Accent4 4_PwrTax 51040" xfId="3172" xr:uid="{00000000-0005-0000-0000-00008E210000}"/>
    <cellStyle name="40% - Accent4 40" xfId="38451" xr:uid="{00000000-0005-0000-0000-00008F210000}"/>
    <cellStyle name="40% - Accent4 41" xfId="38452" xr:uid="{00000000-0005-0000-0000-000090210000}"/>
    <cellStyle name="40% - Accent4 42" xfId="38453" xr:uid="{00000000-0005-0000-0000-000091210000}"/>
    <cellStyle name="40% - Accent4 43" xfId="38454" xr:uid="{00000000-0005-0000-0000-000092210000}"/>
    <cellStyle name="40% - Accent4 44" xfId="38455" xr:uid="{00000000-0005-0000-0000-000093210000}"/>
    <cellStyle name="40% - Accent4 45" xfId="38456" xr:uid="{00000000-0005-0000-0000-000094210000}"/>
    <cellStyle name="40% - Accent4 46" xfId="38457" xr:uid="{00000000-0005-0000-0000-000095210000}"/>
    <cellStyle name="40% - Accent4 47" xfId="38458" xr:uid="{00000000-0005-0000-0000-000096210000}"/>
    <cellStyle name="40% - Accent4 48" xfId="38459" xr:uid="{00000000-0005-0000-0000-000097210000}"/>
    <cellStyle name="40% - Accent4 49" xfId="38460" xr:uid="{00000000-0005-0000-0000-000098210000}"/>
    <cellStyle name="40% - Accent4 5" xfId="3173" xr:uid="{00000000-0005-0000-0000-000099210000}"/>
    <cellStyle name="40% - Accent4 5 2" xfId="3174" xr:uid="{00000000-0005-0000-0000-00009A210000}"/>
    <cellStyle name="40% - Accent4 5 2 2" xfId="38461" xr:uid="{00000000-0005-0000-0000-00009B210000}"/>
    <cellStyle name="40% - Accent4 5 3" xfId="3175" xr:uid="{00000000-0005-0000-0000-00009C210000}"/>
    <cellStyle name="40% - Accent4 5 4" xfId="38462" xr:uid="{00000000-0005-0000-0000-00009D210000}"/>
    <cellStyle name="40% - Accent4 5 5" xfId="43461" xr:uid="{00000000-0005-0000-0000-00009E210000}"/>
    <cellStyle name="40% - Accent4 50" xfId="38463" xr:uid="{00000000-0005-0000-0000-00009F210000}"/>
    <cellStyle name="40% - Accent4 51" xfId="38464" xr:uid="{00000000-0005-0000-0000-0000A0210000}"/>
    <cellStyle name="40% - Accent4 52" xfId="38465" xr:uid="{00000000-0005-0000-0000-0000A1210000}"/>
    <cellStyle name="40% - Accent4 53" xfId="38466" xr:uid="{00000000-0005-0000-0000-0000A2210000}"/>
    <cellStyle name="40% - Accent4 54" xfId="38467" xr:uid="{00000000-0005-0000-0000-0000A3210000}"/>
    <cellStyle name="40% - Accent4 55" xfId="38468" xr:uid="{00000000-0005-0000-0000-0000A4210000}"/>
    <cellStyle name="40% - Accent4 56" xfId="38469" xr:uid="{00000000-0005-0000-0000-0000A5210000}"/>
    <cellStyle name="40% - Accent4 57" xfId="38470" xr:uid="{00000000-0005-0000-0000-0000A6210000}"/>
    <cellStyle name="40% - Accent4 58" xfId="38471" xr:uid="{00000000-0005-0000-0000-0000A7210000}"/>
    <cellStyle name="40% - Accent4 59" xfId="38472" xr:uid="{00000000-0005-0000-0000-0000A8210000}"/>
    <cellStyle name="40% - Accent4 6" xfId="3176" xr:uid="{00000000-0005-0000-0000-0000A9210000}"/>
    <cellStyle name="40% - Accent4 6 2" xfId="3177" xr:uid="{00000000-0005-0000-0000-0000AA210000}"/>
    <cellStyle name="40% - Accent4 6 2 2" xfId="38473" xr:uid="{00000000-0005-0000-0000-0000AB210000}"/>
    <cellStyle name="40% - Accent4 6 3" xfId="3178" xr:uid="{00000000-0005-0000-0000-0000AC210000}"/>
    <cellStyle name="40% - Accent4 6 4" xfId="38474" xr:uid="{00000000-0005-0000-0000-0000AD210000}"/>
    <cellStyle name="40% - Accent4 60" xfId="38475" xr:uid="{00000000-0005-0000-0000-0000AE210000}"/>
    <cellStyle name="40% - Accent4 61" xfId="38476" xr:uid="{00000000-0005-0000-0000-0000AF210000}"/>
    <cellStyle name="40% - Accent4 62" xfId="38477" xr:uid="{00000000-0005-0000-0000-0000B0210000}"/>
    <cellStyle name="40% - Accent4 63" xfId="38478" xr:uid="{00000000-0005-0000-0000-0000B1210000}"/>
    <cellStyle name="40% - Accent4 64" xfId="38479" xr:uid="{00000000-0005-0000-0000-0000B2210000}"/>
    <cellStyle name="40% - Accent4 65" xfId="38480" xr:uid="{00000000-0005-0000-0000-0000B3210000}"/>
    <cellStyle name="40% - Accent4 66" xfId="38481" xr:uid="{00000000-0005-0000-0000-0000B4210000}"/>
    <cellStyle name="40% - Accent4 67" xfId="38482" xr:uid="{00000000-0005-0000-0000-0000B5210000}"/>
    <cellStyle name="40% - Accent4 68" xfId="38483" xr:uid="{00000000-0005-0000-0000-0000B6210000}"/>
    <cellStyle name="40% - Accent4 69" xfId="38484" xr:uid="{00000000-0005-0000-0000-0000B7210000}"/>
    <cellStyle name="40% - Accent4 7" xfId="3179" xr:uid="{00000000-0005-0000-0000-0000B8210000}"/>
    <cellStyle name="40% - Accent4 7 2" xfId="3180" xr:uid="{00000000-0005-0000-0000-0000B9210000}"/>
    <cellStyle name="40% - Accent4 7 3" xfId="3181" xr:uid="{00000000-0005-0000-0000-0000BA210000}"/>
    <cellStyle name="40% - Accent4 7 4" xfId="38485" xr:uid="{00000000-0005-0000-0000-0000BB210000}"/>
    <cellStyle name="40% - Accent4 70" xfId="38486" xr:uid="{00000000-0005-0000-0000-0000BC210000}"/>
    <cellStyle name="40% - Accent4 71" xfId="38487" xr:uid="{00000000-0005-0000-0000-0000BD210000}"/>
    <cellStyle name="40% - Accent4 72" xfId="38488" xr:uid="{00000000-0005-0000-0000-0000BE210000}"/>
    <cellStyle name="40% - Accent4 73" xfId="38489" xr:uid="{00000000-0005-0000-0000-0000BF210000}"/>
    <cellStyle name="40% - Accent4 74" xfId="38490" xr:uid="{00000000-0005-0000-0000-0000C0210000}"/>
    <cellStyle name="40% - Accent4 75" xfId="38491" xr:uid="{00000000-0005-0000-0000-0000C1210000}"/>
    <cellStyle name="40% - Accent4 76" xfId="38492" xr:uid="{00000000-0005-0000-0000-0000C2210000}"/>
    <cellStyle name="40% - Accent4 77" xfId="38493" xr:uid="{00000000-0005-0000-0000-0000C3210000}"/>
    <cellStyle name="40% - Accent4 78" xfId="38494" xr:uid="{00000000-0005-0000-0000-0000C4210000}"/>
    <cellStyle name="40% - Accent4 79" xfId="38495" xr:uid="{00000000-0005-0000-0000-0000C5210000}"/>
    <cellStyle name="40% - Accent4 8" xfId="3182" xr:uid="{00000000-0005-0000-0000-0000C6210000}"/>
    <cellStyle name="40% - Accent4 8 2" xfId="3183" xr:uid="{00000000-0005-0000-0000-0000C7210000}"/>
    <cellStyle name="40% - Accent4 8 3" xfId="3184" xr:uid="{00000000-0005-0000-0000-0000C8210000}"/>
    <cellStyle name="40% - Accent4 8 4" xfId="38496" xr:uid="{00000000-0005-0000-0000-0000C9210000}"/>
    <cellStyle name="40% - Accent4 80" xfId="38497" xr:uid="{00000000-0005-0000-0000-0000CA210000}"/>
    <cellStyle name="40% - Accent4 81" xfId="38498" xr:uid="{00000000-0005-0000-0000-0000CB210000}"/>
    <cellStyle name="40% - Accent4 82" xfId="38499" xr:uid="{00000000-0005-0000-0000-0000CC210000}"/>
    <cellStyle name="40% - Accent4 83" xfId="38500" xr:uid="{00000000-0005-0000-0000-0000CD210000}"/>
    <cellStyle name="40% - Accent4 84" xfId="38501" xr:uid="{00000000-0005-0000-0000-0000CE210000}"/>
    <cellStyle name="40% - Accent4 85" xfId="38502" xr:uid="{00000000-0005-0000-0000-0000CF210000}"/>
    <cellStyle name="40% - Accent4 86" xfId="38503" xr:uid="{00000000-0005-0000-0000-0000D0210000}"/>
    <cellStyle name="40% - Accent4 87" xfId="38504" xr:uid="{00000000-0005-0000-0000-0000D1210000}"/>
    <cellStyle name="40% - Accent4 88" xfId="38505" xr:uid="{00000000-0005-0000-0000-0000D2210000}"/>
    <cellStyle name="40% - Accent4 89" xfId="38506" xr:uid="{00000000-0005-0000-0000-0000D3210000}"/>
    <cellStyle name="40% - Accent4 9" xfId="3185" xr:uid="{00000000-0005-0000-0000-0000D4210000}"/>
    <cellStyle name="40% - Accent4 9 2" xfId="3186" xr:uid="{00000000-0005-0000-0000-0000D5210000}"/>
    <cellStyle name="40% - Accent4 9 3" xfId="3187" xr:uid="{00000000-0005-0000-0000-0000D6210000}"/>
    <cellStyle name="40% - Accent4 9 4" xfId="38507" xr:uid="{00000000-0005-0000-0000-0000D7210000}"/>
    <cellStyle name="40% - Accent4 90" xfId="38508" xr:uid="{00000000-0005-0000-0000-0000D8210000}"/>
    <cellStyle name="40% - Accent4 91" xfId="38509" xr:uid="{00000000-0005-0000-0000-0000D9210000}"/>
    <cellStyle name="40% - Accent4 92" xfId="38510" xr:uid="{00000000-0005-0000-0000-0000DA210000}"/>
    <cellStyle name="40% - Accent4 93" xfId="38511" xr:uid="{00000000-0005-0000-0000-0000DB210000}"/>
    <cellStyle name="40% - Accent4 94" xfId="38512" xr:uid="{00000000-0005-0000-0000-0000DC210000}"/>
    <cellStyle name="40% - Accent4 95" xfId="38513" xr:uid="{00000000-0005-0000-0000-0000DD210000}"/>
    <cellStyle name="40% - Accent4 96" xfId="38514" xr:uid="{00000000-0005-0000-0000-0000DE210000}"/>
    <cellStyle name="40% - Accent4 97" xfId="38515" xr:uid="{00000000-0005-0000-0000-0000DF210000}"/>
    <cellStyle name="40% - Accent4 98" xfId="38516" xr:uid="{00000000-0005-0000-0000-0000E0210000}"/>
    <cellStyle name="40% - Accent4 99" xfId="38517" xr:uid="{00000000-0005-0000-0000-0000E1210000}"/>
    <cellStyle name="40% - Accent5" xfId="11" builtinId="47" customBuiltin="1"/>
    <cellStyle name="40% - Accent5 10" xfId="3188" xr:uid="{00000000-0005-0000-0000-0000E3210000}"/>
    <cellStyle name="40% - Accent5 10 2" xfId="3189" xr:uid="{00000000-0005-0000-0000-0000E4210000}"/>
    <cellStyle name="40% - Accent5 10 3" xfId="3190" xr:uid="{00000000-0005-0000-0000-0000E5210000}"/>
    <cellStyle name="40% - Accent5 10 4" xfId="38518" xr:uid="{00000000-0005-0000-0000-0000E6210000}"/>
    <cellStyle name="40% - Accent5 100" xfId="38519" xr:uid="{00000000-0005-0000-0000-0000E7210000}"/>
    <cellStyle name="40% - Accent5 101" xfId="38520" xr:uid="{00000000-0005-0000-0000-0000E8210000}"/>
    <cellStyle name="40% - Accent5 102" xfId="38521" xr:uid="{00000000-0005-0000-0000-0000E9210000}"/>
    <cellStyle name="40% - Accent5 103" xfId="43378" xr:uid="{00000000-0005-0000-0000-0000EA210000}"/>
    <cellStyle name="40% - Accent5 104" xfId="43499" xr:uid="{8C848BC4-C78B-42F5-8ACC-D0EDCBE68C2F}"/>
    <cellStyle name="40% - Accent5 11" xfId="3191" xr:uid="{00000000-0005-0000-0000-0000EB210000}"/>
    <cellStyle name="40% - Accent5 11 2" xfId="3192" xr:uid="{00000000-0005-0000-0000-0000EC210000}"/>
    <cellStyle name="40% - Accent5 11 3" xfId="3193" xr:uid="{00000000-0005-0000-0000-0000ED210000}"/>
    <cellStyle name="40% - Accent5 12" xfId="3194" xr:uid="{00000000-0005-0000-0000-0000EE210000}"/>
    <cellStyle name="40% - Accent5 12 2" xfId="3195" xr:uid="{00000000-0005-0000-0000-0000EF210000}"/>
    <cellStyle name="40% - Accent5 13" xfId="3196" xr:uid="{00000000-0005-0000-0000-0000F0210000}"/>
    <cellStyle name="40% - Accent5 13 2" xfId="3197" xr:uid="{00000000-0005-0000-0000-0000F1210000}"/>
    <cellStyle name="40% - Accent5 14" xfId="3198" xr:uid="{00000000-0005-0000-0000-0000F2210000}"/>
    <cellStyle name="40% - Accent5 14 2" xfId="3199" xr:uid="{00000000-0005-0000-0000-0000F3210000}"/>
    <cellStyle name="40% - Accent5 15" xfId="3200" xr:uid="{00000000-0005-0000-0000-0000F4210000}"/>
    <cellStyle name="40% - Accent5 15 2" xfId="3201" xr:uid="{00000000-0005-0000-0000-0000F5210000}"/>
    <cellStyle name="40% - Accent5 16" xfId="3202" xr:uid="{00000000-0005-0000-0000-0000F6210000}"/>
    <cellStyle name="40% - Accent5 16 2" xfId="3203" xr:uid="{00000000-0005-0000-0000-0000F7210000}"/>
    <cellStyle name="40% - Accent5 17" xfId="3204" xr:uid="{00000000-0005-0000-0000-0000F8210000}"/>
    <cellStyle name="40% - Accent5 17 2" xfId="3205" xr:uid="{00000000-0005-0000-0000-0000F9210000}"/>
    <cellStyle name="40% - Accent5 18" xfId="3206" xr:uid="{00000000-0005-0000-0000-0000FA210000}"/>
    <cellStyle name="40% - Accent5 18 2" xfId="3207" xr:uid="{00000000-0005-0000-0000-0000FB210000}"/>
    <cellStyle name="40% - Accent5 19" xfId="3208" xr:uid="{00000000-0005-0000-0000-0000FC210000}"/>
    <cellStyle name="40% - Accent5 19 2" xfId="3209" xr:uid="{00000000-0005-0000-0000-0000FD210000}"/>
    <cellStyle name="40% - Accent5 2" xfId="3210" xr:uid="{00000000-0005-0000-0000-0000FE210000}"/>
    <cellStyle name="40% - Accent5 2 10" xfId="43409" xr:uid="{00000000-0005-0000-0000-0000FF210000}"/>
    <cellStyle name="40% - Accent5 2 2" xfId="3211" xr:uid="{00000000-0005-0000-0000-000000220000}"/>
    <cellStyle name="40% - Accent5 2 2 2" xfId="3212" xr:uid="{00000000-0005-0000-0000-000001220000}"/>
    <cellStyle name="40% - Accent5 2 2 2 2" xfId="3213" xr:uid="{00000000-0005-0000-0000-000002220000}"/>
    <cellStyle name="40% - Accent5 2 2 2 3" xfId="3214" xr:uid="{00000000-0005-0000-0000-000003220000}"/>
    <cellStyle name="40% - Accent5 2 2 2 4" xfId="38522" xr:uid="{00000000-0005-0000-0000-000004220000}"/>
    <cellStyle name="40% - Accent5 2 2 3" xfId="3215" xr:uid="{00000000-0005-0000-0000-000005220000}"/>
    <cellStyle name="40% - Accent5 2 2 3 2" xfId="3216" xr:uid="{00000000-0005-0000-0000-000006220000}"/>
    <cellStyle name="40% - Accent5 2 2 3 3" xfId="38523" xr:uid="{00000000-0005-0000-0000-000007220000}"/>
    <cellStyle name="40% - Accent5 2 2 4" xfId="3217" xr:uid="{00000000-0005-0000-0000-000008220000}"/>
    <cellStyle name="40% - Accent5 2 2 5" xfId="3218" xr:uid="{00000000-0005-0000-0000-000009220000}"/>
    <cellStyle name="40% - Accent5 2 2 6" xfId="3219" xr:uid="{00000000-0005-0000-0000-00000A220000}"/>
    <cellStyle name="40% - Accent5 2 2 7" xfId="38524" xr:uid="{00000000-0005-0000-0000-00000B220000}"/>
    <cellStyle name="40% - Accent5 2 2_PwrTax 51040" xfId="3220" xr:uid="{00000000-0005-0000-0000-00000C220000}"/>
    <cellStyle name="40% - Accent5 2 3" xfId="3221" xr:uid="{00000000-0005-0000-0000-00000D220000}"/>
    <cellStyle name="40% - Accent5 2 3 10" xfId="3222" xr:uid="{00000000-0005-0000-0000-00000E220000}"/>
    <cellStyle name="40% - Accent5 2 3 10 2" xfId="38525" xr:uid="{00000000-0005-0000-0000-00000F220000}"/>
    <cellStyle name="40% - Accent5 2 3 11" xfId="38526" xr:uid="{00000000-0005-0000-0000-000010220000}"/>
    <cellStyle name="40% - Accent5 2 3 12" xfId="38527" xr:uid="{00000000-0005-0000-0000-000011220000}"/>
    <cellStyle name="40% - Accent5 2 3 2" xfId="3223" xr:uid="{00000000-0005-0000-0000-000012220000}"/>
    <cellStyle name="40% - Accent5 2 3 2 10" xfId="38528" xr:uid="{00000000-0005-0000-0000-000013220000}"/>
    <cellStyle name="40% - Accent5 2 3 2 11" xfId="38529" xr:uid="{00000000-0005-0000-0000-000014220000}"/>
    <cellStyle name="40% - Accent5 2 3 2 2" xfId="3224" xr:uid="{00000000-0005-0000-0000-000015220000}"/>
    <cellStyle name="40% - Accent5 2 3 2 2 2" xfId="3225" xr:uid="{00000000-0005-0000-0000-000016220000}"/>
    <cellStyle name="40% - Accent5 2 3 2 2 2 2" xfId="3226" xr:uid="{00000000-0005-0000-0000-000017220000}"/>
    <cellStyle name="40% - Accent5 2 3 2 2 2 2 2" xfId="3227" xr:uid="{00000000-0005-0000-0000-000018220000}"/>
    <cellStyle name="40% - Accent5 2 3 2 2 2 2 2 2" xfId="38530" xr:uid="{00000000-0005-0000-0000-000019220000}"/>
    <cellStyle name="40% - Accent5 2 3 2 2 2 2 3" xfId="3228" xr:uid="{00000000-0005-0000-0000-00001A220000}"/>
    <cellStyle name="40% - Accent5 2 3 2 2 2 2 3 2" xfId="38531" xr:uid="{00000000-0005-0000-0000-00001B220000}"/>
    <cellStyle name="40% - Accent5 2 3 2 2 2 2 4" xfId="38532" xr:uid="{00000000-0005-0000-0000-00001C220000}"/>
    <cellStyle name="40% - Accent5 2 3 2 2 2 3" xfId="3229" xr:uid="{00000000-0005-0000-0000-00001D220000}"/>
    <cellStyle name="40% - Accent5 2 3 2 2 2 3 2" xfId="38533" xr:uid="{00000000-0005-0000-0000-00001E220000}"/>
    <cellStyle name="40% - Accent5 2 3 2 2 2 4" xfId="3230" xr:uid="{00000000-0005-0000-0000-00001F220000}"/>
    <cellStyle name="40% - Accent5 2 3 2 2 2 4 2" xfId="38534" xr:uid="{00000000-0005-0000-0000-000020220000}"/>
    <cellStyle name="40% - Accent5 2 3 2 2 2 5" xfId="38535" xr:uid="{00000000-0005-0000-0000-000021220000}"/>
    <cellStyle name="40% - Accent5 2 3 2 2 3" xfId="3231" xr:uid="{00000000-0005-0000-0000-000022220000}"/>
    <cellStyle name="40% - Accent5 2 3 2 2 3 2" xfId="3232" xr:uid="{00000000-0005-0000-0000-000023220000}"/>
    <cellStyle name="40% - Accent5 2 3 2 2 3 2 2" xfId="38536" xr:uid="{00000000-0005-0000-0000-000024220000}"/>
    <cellStyle name="40% - Accent5 2 3 2 2 3 3" xfId="3233" xr:uid="{00000000-0005-0000-0000-000025220000}"/>
    <cellStyle name="40% - Accent5 2 3 2 2 3 3 2" xfId="38537" xr:uid="{00000000-0005-0000-0000-000026220000}"/>
    <cellStyle name="40% - Accent5 2 3 2 2 3 4" xfId="38538" xr:uid="{00000000-0005-0000-0000-000027220000}"/>
    <cellStyle name="40% - Accent5 2 3 2 2 4" xfId="3234" xr:uid="{00000000-0005-0000-0000-000028220000}"/>
    <cellStyle name="40% - Accent5 2 3 2 2 4 2" xfId="38539" xr:uid="{00000000-0005-0000-0000-000029220000}"/>
    <cellStyle name="40% - Accent5 2 3 2 2 5" xfId="3235" xr:uid="{00000000-0005-0000-0000-00002A220000}"/>
    <cellStyle name="40% - Accent5 2 3 2 2 5 2" xfId="38540" xr:uid="{00000000-0005-0000-0000-00002B220000}"/>
    <cellStyle name="40% - Accent5 2 3 2 2 6" xfId="38541" xr:uid="{00000000-0005-0000-0000-00002C220000}"/>
    <cellStyle name="40% - Accent5 2 3 2 3" xfId="3236" xr:uid="{00000000-0005-0000-0000-00002D220000}"/>
    <cellStyle name="40% - Accent5 2 3 2 3 2" xfId="3237" xr:uid="{00000000-0005-0000-0000-00002E220000}"/>
    <cellStyle name="40% - Accent5 2 3 2 3 2 2" xfId="3238" xr:uid="{00000000-0005-0000-0000-00002F220000}"/>
    <cellStyle name="40% - Accent5 2 3 2 3 2 2 2" xfId="38542" xr:uid="{00000000-0005-0000-0000-000030220000}"/>
    <cellStyle name="40% - Accent5 2 3 2 3 2 3" xfId="3239" xr:uid="{00000000-0005-0000-0000-000031220000}"/>
    <cellStyle name="40% - Accent5 2 3 2 3 2 3 2" xfId="38543" xr:uid="{00000000-0005-0000-0000-000032220000}"/>
    <cellStyle name="40% - Accent5 2 3 2 3 2 4" xfId="38544" xr:uid="{00000000-0005-0000-0000-000033220000}"/>
    <cellStyle name="40% - Accent5 2 3 2 3 3" xfId="3240" xr:uid="{00000000-0005-0000-0000-000034220000}"/>
    <cellStyle name="40% - Accent5 2 3 2 3 3 2" xfId="38545" xr:uid="{00000000-0005-0000-0000-000035220000}"/>
    <cellStyle name="40% - Accent5 2 3 2 3 4" xfId="3241" xr:uid="{00000000-0005-0000-0000-000036220000}"/>
    <cellStyle name="40% - Accent5 2 3 2 3 4 2" xfId="38546" xr:uid="{00000000-0005-0000-0000-000037220000}"/>
    <cellStyle name="40% - Accent5 2 3 2 3 5" xfId="38547" xr:uid="{00000000-0005-0000-0000-000038220000}"/>
    <cellStyle name="40% - Accent5 2 3 2 4" xfId="3242" xr:uid="{00000000-0005-0000-0000-000039220000}"/>
    <cellStyle name="40% - Accent5 2 3 2 4 2" xfId="3243" xr:uid="{00000000-0005-0000-0000-00003A220000}"/>
    <cellStyle name="40% - Accent5 2 3 2 4 2 2" xfId="38548" xr:uid="{00000000-0005-0000-0000-00003B220000}"/>
    <cellStyle name="40% - Accent5 2 3 2 4 3" xfId="3244" xr:uid="{00000000-0005-0000-0000-00003C220000}"/>
    <cellStyle name="40% - Accent5 2 3 2 4 3 2" xfId="38549" xr:uid="{00000000-0005-0000-0000-00003D220000}"/>
    <cellStyle name="40% - Accent5 2 3 2 4 4" xfId="38550" xr:uid="{00000000-0005-0000-0000-00003E220000}"/>
    <cellStyle name="40% - Accent5 2 3 2 5" xfId="3245" xr:uid="{00000000-0005-0000-0000-00003F220000}"/>
    <cellStyle name="40% - Accent5 2 3 2 5 2" xfId="38551" xr:uid="{00000000-0005-0000-0000-000040220000}"/>
    <cellStyle name="40% - Accent5 2 3 2 5 2 2" xfId="38552" xr:uid="{00000000-0005-0000-0000-000041220000}"/>
    <cellStyle name="40% - Accent5 2 3 2 5 3" xfId="38553" xr:uid="{00000000-0005-0000-0000-000042220000}"/>
    <cellStyle name="40% - Accent5 2 3 2 5 3 2" xfId="38554" xr:uid="{00000000-0005-0000-0000-000043220000}"/>
    <cellStyle name="40% - Accent5 2 3 2 5 4" xfId="38555" xr:uid="{00000000-0005-0000-0000-000044220000}"/>
    <cellStyle name="40% - Accent5 2 3 2 6" xfId="3246" xr:uid="{00000000-0005-0000-0000-000045220000}"/>
    <cellStyle name="40% - Accent5 2 3 2 6 2" xfId="38556" xr:uid="{00000000-0005-0000-0000-000046220000}"/>
    <cellStyle name="40% - Accent5 2 3 2 6 2 2" xfId="38557" xr:uid="{00000000-0005-0000-0000-000047220000}"/>
    <cellStyle name="40% - Accent5 2 3 2 6 3" xfId="38558" xr:uid="{00000000-0005-0000-0000-000048220000}"/>
    <cellStyle name="40% - Accent5 2 3 2 6 3 2" xfId="38559" xr:uid="{00000000-0005-0000-0000-000049220000}"/>
    <cellStyle name="40% - Accent5 2 3 2 6 4" xfId="38560" xr:uid="{00000000-0005-0000-0000-00004A220000}"/>
    <cellStyle name="40% - Accent5 2 3 2 7" xfId="3247" xr:uid="{00000000-0005-0000-0000-00004B220000}"/>
    <cellStyle name="40% - Accent5 2 3 2 7 2" xfId="38561" xr:uid="{00000000-0005-0000-0000-00004C220000}"/>
    <cellStyle name="40% - Accent5 2 3 2 7 2 2" xfId="38562" xr:uid="{00000000-0005-0000-0000-00004D220000}"/>
    <cellStyle name="40% - Accent5 2 3 2 7 3" xfId="38563" xr:uid="{00000000-0005-0000-0000-00004E220000}"/>
    <cellStyle name="40% - Accent5 2 3 2 7 3 2" xfId="38564" xr:uid="{00000000-0005-0000-0000-00004F220000}"/>
    <cellStyle name="40% - Accent5 2 3 2 7 4" xfId="38565" xr:uid="{00000000-0005-0000-0000-000050220000}"/>
    <cellStyle name="40% - Accent5 2 3 2 8" xfId="38566" xr:uid="{00000000-0005-0000-0000-000051220000}"/>
    <cellStyle name="40% - Accent5 2 3 2 8 2" xfId="38567" xr:uid="{00000000-0005-0000-0000-000052220000}"/>
    <cellStyle name="40% - Accent5 2 3 2 9" xfId="38568" xr:uid="{00000000-0005-0000-0000-000053220000}"/>
    <cellStyle name="40% - Accent5 2 3 2 9 2" xfId="38569" xr:uid="{00000000-0005-0000-0000-000054220000}"/>
    <cellStyle name="40% - Accent5 2 3 3" xfId="3248" xr:uid="{00000000-0005-0000-0000-000055220000}"/>
    <cellStyle name="40% - Accent5 2 3 3 10" xfId="38570" xr:uid="{00000000-0005-0000-0000-000056220000}"/>
    <cellStyle name="40% - Accent5 2 3 3 2" xfId="3249" xr:uid="{00000000-0005-0000-0000-000057220000}"/>
    <cellStyle name="40% - Accent5 2 3 3 2 2" xfId="3250" xr:uid="{00000000-0005-0000-0000-000058220000}"/>
    <cellStyle name="40% - Accent5 2 3 3 2 2 2" xfId="3251" xr:uid="{00000000-0005-0000-0000-000059220000}"/>
    <cellStyle name="40% - Accent5 2 3 3 2 2 2 2" xfId="38571" xr:uid="{00000000-0005-0000-0000-00005A220000}"/>
    <cellStyle name="40% - Accent5 2 3 3 2 2 3" xfId="3252" xr:uid="{00000000-0005-0000-0000-00005B220000}"/>
    <cellStyle name="40% - Accent5 2 3 3 2 2 3 2" xfId="38572" xr:uid="{00000000-0005-0000-0000-00005C220000}"/>
    <cellStyle name="40% - Accent5 2 3 3 2 2 4" xfId="38573" xr:uid="{00000000-0005-0000-0000-00005D220000}"/>
    <cellStyle name="40% - Accent5 2 3 3 2 3" xfId="3253" xr:uid="{00000000-0005-0000-0000-00005E220000}"/>
    <cellStyle name="40% - Accent5 2 3 3 2 3 2" xfId="38574" xr:uid="{00000000-0005-0000-0000-00005F220000}"/>
    <cellStyle name="40% - Accent5 2 3 3 2 4" xfId="3254" xr:uid="{00000000-0005-0000-0000-000060220000}"/>
    <cellStyle name="40% - Accent5 2 3 3 2 4 2" xfId="38575" xr:uid="{00000000-0005-0000-0000-000061220000}"/>
    <cellStyle name="40% - Accent5 2 3 3 2 5" xfId="38576" xr:uid="{00000000-0005-0000-0000-000062220000}"/>
    <cellStyle name="40% - Accent5 2 3 3 3" xfId="3255" xr:uid="{00000000-0005-0000-0000-000063220000}"/>
    <cellStyle name="40% - Accent5 2 3 3 3 2" xfId="3256" xr:uid="{00000000-0005-0000-0000-000064220000}"/>
    <cellStyle name="40% - Accent5 2 3 3 3 2 2" xfId="38577" xr:uid="{00000000-0005-0000-0000-000065220000}"/>
    <cellStyle name="40% - Accent5 2 3 3 3 3" xfId="3257" xr:uid="{00000000-0005-0000-0000-000066220000}"/>
    <cellStyle name="40% - Accent5 2 3 3 3 3 2" xfId="38578" xr:uid="{00000000-0005-0000-0000-000067220000}"/>
    <cellStyle name="40% - Accent5 2 3 3 3 4" xfId="38579" xr:uid="{00000000-0005-0000-0000-000068220000}"/>
    <cellStyle name="40% - Accent5 2 3 3 4" xfId="3258" xr:uid="{00000000-0005-0000-0000-000069220000}"/>
    <cellStyle name="40% - Accent5 2 3 3 4 2" xfId="38580" xr:uid="{00000000-0005-0000-0000-00006A220000}"/>
    <cellStyle name="40% - Accent5 2 3 3 4 2 2" xfId="38581" xr:uid="{00000000-0005-0000-0000-00006B220000}"/>
    <cellStyle name="40% - Accent5 2 3 3 4 3" xfId="38582" xr:uid="{00000000-0005-0000-0000-00006C220000}"/>
    <cellStyle name="40% - Accent5 2 3 3 4 3 2" xfId="38583" xr:uid="{00000000-0005-0000-0000-00006D220000}"/>
    <cellStyle name="40% - Accent5 2 3 3 4 4" xfId="38584" xr:uid="{00000000-0005-0000-0000-00006E220000}"/>
    <cellStyle name="40% - Accent5 2 3 3 5" xfId="3259" xr:uid="{00000000-0005-0000-0000-00006F220000}"/>
    <cellStyle name="40% - Accent5 2 3 3 5 2" xfId="38585" xr:uid="{00000000-0005-0000-0000-000070220000}"/>
    <cellStyle name="40% - Accent5 2 3 3 5 2 2" xfId="38586" xr:uid="{00000000-0005-0000-0000-000071220000}"/>
    <cellStyle name="40% - Accent5 2 3 3 5 3" xfId="38587" xr:uid="{00000000-0005-0000-0000-000072220000}"/>
    <cellStyle name="40% - Accent5 2 3 3 5 3 2" xfId="38588" xr:uid="{00000000-0005-0000-0000-000073220000}"/>
    <cellStyle name="40% - Accent5 2 3 3 5 4" xfId="38589" xr:uid="{00000000-0005-0000-0000-000074220000}"/>
    <cellStyle name="40% - Accent5 2 3 3 6" xfId="3260" xr:uid="{00000000-0005-0000-0000-000075220000}"/>
    <cellStyle name="40% - Accent5 2 3 3 6 2" xfId="38590" xr:uid="{00000000-0005-0000-0000-000076220000}"/>
    <cellStyle name="40% - Accent5 2 3 3 6 2 2" xfId="38591" xr:uid="{00000000-0005-0000-0000-000077220000}"/>
    <cellStyle name="40% - Accent5 2 3 3 6 3" xfId="38592" xr:uid="{00000000-0005-0000-0000-000078220000}"/>
    <cellStyle name="40% - Accent5 2 3 3 6 3 2" xfId="38593" xr:uid="{00000000-0005-0000-0000-000079220000}"/>
    <cellStyle name="40% - Accent5 2 3 3 6 4" xfId="38594" xr:uid="{00000000-0005-0000-0000-00007A220000}"/>
    <cellStyle name="40% - Accent5 2 3 3 7" xfId="38595" xr:uid="{00000000-0005-0000-0000-00007B220000}"/>
    <cellStyle name="40% - Accent5 2 3 3 7 2" xfId="38596" xr:uid="{00000000-0005-0000-0000-00007C220000}"/>
    <cellStyle name="40% - Accent5 2 3 3 8" xfId="38597" xr:uid="{00000000-0005-0000-0000-00007D220000}"/>
    <cellStyle name="40% - Accent5 2 3 3 8 2" xfId="38598" xr:uid="{00000000-0005-0000-0000-00007E220000}"/>
    <cellStyle name="40% - Accent5 2 3 3 9" xfId="38599" xr:uid="{00000000-0005-0000-0000-00007F220000}"/>
    <cellStyle name="40% - Accent5 2 3 4" xfId="3261" xr:uid="{00000000-0005-0000-0000-000080220000}"/>
    <cellStyle name="40% - Accent5 2 3 4 2" xfId="3262" xr:uid="{00000000-0005-0000-0000-000081220000}"/>
    <cellStyle name="40% - Accent5 2 3 4 2 2" xfId="3263" xr:uid="{00000000-0005-0000-0000-000082220000}"/>
    <cellStyle name="40% - Accent5 2 3 4 2 2 2" xfId="38600" xr:uid="{00000000-0005-0000-0000-000083220000}"/>
    <cellStyle name="40% - Accent5 2 3 4 2 3" xfId="3264" xr:uid="{00000000-0005-0000-0000-000084220000}"/>
    <cellStyle name="40% - Accent5 2 3 4 2 3 2" xfId="38601" xr:uid="{00000000-0005-0000-0000-000085220000}"/>
    <cellStyle name="40% - Accent5 2 3 4 2 4" xfId="38602" xr:uid="{00000000-0005-0000-0000-000086220000}"/>
    <cellStyle name="40% - Accent5 2 3 4 3" xfId="3265" xr:uid="{00000000-0005-0000-0000-000087220000}"/>
    <cellStyle name="40% - Accent5 2 3 4 3 2" xfId="38603" xr:uid="{00000000-0005-0000-0000-000088220000}"/>
    <cellStyle name="40% - Accent5 2 3 4 3 2 2" xfId="38604" xr:uid="{00000000-0005-0000-0000-000089220000}"/>
    <cellStyle name="40% - Accent5 2 3 4 3 3" xfId="38605" xr:uid="{00000000-0005-0000-0000-00008A220000}"/>
    <cellStyle name="40% - Accent5 2 3 4 3 3 2" xfId="38606" xr:uid="{00000000-0005-0000-0000-00008B220000}"/>
    <cellStyle name="40% - Accent5 2 3 4 3 4" xfId="38607" xr:uid="{00000000-0005-0000-0000-00008C220000}"/>
    <cellStyle name="40% - Accent5 2 3 4 4" xfId="3266" xr:uid="{00000000-0005-0000-0000-00008D220000}"/>
    <cellStyle name="40% - Accent5 2 3 4 4 2" xfId="38608" xr:uid="{00000000-0005-0000-0000-00008E220000}"/>
    <cellStyle name="40% - Accent5 2 3 4 4 2 2" xfId="38609" xr:uid="{00000000-0005-0000-0000-00008F220000}"/>
    <cellStyle name="40% - Accent5 2 3 4 4 3" xfId="38610" xr:uid="{00000000-0005-0000-0000-000090220000}"/>
    <cellStyle name="40% - Accent5 2 3 4 4 3 2" xfId="38611" xr:uid="{00000000-0005-0000-0000-000091220000}"/>
    <cellStyle name="40% - Accent5 2 3 4 4 4" xfId="38612" xr:uid="{00000000-0005-0000-0000-000092220000}"/>
    <cellStyle name="40% - Accent5 2 3 4 5" xfId="38613" xr:uid="{00000000-0005-0000-0000-000093220000}"/>
    <cellStyle name="40% - Accent5 2 3 4 5 2" xfId="38614" xr:uid="{00000000-0005-0000-0000-000094220000}"/>
    <cellStyle name="40% - Accent5 2 3 4 5 2 2" xfId="38615" xr:uid="{00000000-0005-0000-0000-000095220000}"/>
    <cellStyle name="40% - Accent5 2 3 4 5 3" xfId="38616" xr:uid="{00000000-0005-0000-0000-000096220000}"/>
    <cellStyle name="40% - Accent5 2 3 4 5 3 2" xfId="38617" xr:uid="{00000000-0005-0000-0000-000097220000}"/>
    <cellStyle name="40% - Accent5 2 3 4 5 4" xfId="38618" xr:uid="{00000000-0005-0000-0000-000098220000}"/>
    <cellStyle name="40% - Accent5 2 3 4 6" xfId="38619" xr:uid="{00000000-0005-0000-0000-000099220000}"/>
    <cellStyle name="40% - Accent5 2 3 4 6 2" xfId="38620" xr:uid="{00000000-0005-0000-0000-00009A220000}"/>
    <cellStyle name="40% - Accent5 2 3 4 7" xfId="38621" xr:uid="{00000000-0005-0000-0000-00009B220000}"/>
    <cellStyle name="40% - Accent5 2 3 4 7 2" xfId="38622" xr:uid="{00000000-0005-0000-0000-00009C220000}"/>
    <cellStyle name="40% - Accent5 2 3 4 8" xfId="38623" xr:uid="{00000000-0005-0000-0000-00009D220000}"/>
    <cellStyle name="40% - Accent5 2 3 5" xfId="3267" xr:uid="{00000000-0005-0000-0000-00009E220000}"/>
    <cellStyle name="40% - Accent5 2 3 5 2" xfId="3268" xr:uid="{00000000-0005-0000-0000-00009F220000}"/>
    <cellStyle name="40% - Accent5 2 3 5 2 2" xfId="3269" xr:uid="{00000000-0005-0000-0000-0000A0220000}"/>
    <cellStyle name="40% - Accent5 2 3 5 2 2 2" xfId="38624" xr:uid="{00000000-0005-0000-0000-0000A1220000}"/>
    <cellStyle name="40% - Accent5 2 3 5 2 3" xfId="3270" xr:uid="{00000000-0005-0000-0000-0000A2220000}"/>
    <cellStyle name="40% - Accent5 2 3 5 2 3 2" xfId="38625" xr:uid="{00000000-0005-0000-0000-0000A3220000}"/>
    <cellStyle name="40% - Accent5 2 3 5 2 4" xfId="38626" xr:uid="{00000000-0005-0000-0000-0000A4220000}"/>
    <cellStyle name="40% - Accent5 2 3 5 3" xfId="3271" xr:uid="{00000000-0005-0000-0000-0000A5220000}"/>
    <cellStyle name="40% - Accent5 2 3 5 3 2" xfId="38627" xr:uid="{00000000-0005-0000-0000-0000A6220000}"/>
    <cellStyle name="40% - Accent5 2 3 5 3 2 2" xfId="38628" xr:uid="{00000000-0005-0000-0000-0000A7220000}"/>
    <cellStyle name="40% - Accent5 2 3 5 3 3" xfId="38629" xr:uid="{00000000-0005-0000-0000-0000A8220000}"/>
    <cellStyle name="40% - Accent5 2 3 5 3 3 2" xfId="38630" xr:uid="{00000000-0005-0000-0000-0000A9220000}"/>
    <cellStyle name="40% - Accent5 2 3 5 3 4" xfId="38631" xr:uid="{00000000-0005-0000-0000-0000AA220000}"/>
    <cellStyle name="40% - Accent5 2 3 5 4" xfId="3272" xr:uid="{00000000-0005-0000-0000-0000AB220000}"/>
    <cellStyle name="40% - Accent5 2 3 5 4 2" xfId="38632" xr:uid="{00000000-0005-0000-0000-0000AC220000}"/>
    <cellStyle name="40% - Accent5 2 3 5 4 2 2" xfId="38633" xr:uid="{00000000-0005-0000-0000-0000AD220000}"/>
    <cellStyle name="40% - Accent5 2 3 5 4 3" xfId="38634" xr:uid="{00000000-0005-0000-0000-0000AE220000}"/>
    <cellStyle name="40% - Accent5 2 3 5 4 3 2" xfId="38635" xr:uid="{00000000-0005-0000-0000-0000AF220000}"/>
    <cellStyle name="40% - Accent5 2 3 5 4 4" xfId="38636" xr:uid="{00000000-0005-0000-0000-0000B0220000}"/>
    <cellStyle name="40% - Accent5 2 3 5 5" xfId="38637" xr:uid="{00000000-0005-0000-0000-0000B1220000}"/>
    <cellStyle name="40% - Accent5 2 3 5 5 2" xfId="38638" xr:uid="{00000000-0005-0000-0000-0000B2220000}"/>
    <cellStyle name="40% - Accent5 2 3 5 6" xfId="38639" xr:uid="{00000000-0005-0000-0000-0000B3220000}"/>
    <cellStyle name="40% - Accent5 2 3 5 6 2" xfId="38640" xr:uid="{00000000-0005-0000-0000-0000B4220000}"/>
    <cellStyle name="40% - Accent5 2 3 5 7" xfId="38641" xr:uid="{00000000-0005-0000-0000-0000B5220000}"/>
    <cellStyle name="40% - Accent5 2 3 6" xfId="3273" xr:uid="{00000000-0005-0000-0000-0000B6220000}"/>
    <cellStyle name="40% - Accent5 2 3 6 2" xfId="3274" xr:uid="{00000000-0005-0000-0000-0000B7220000}"/>
    <cellStyle name="40% - Accent5 2 3 6 2 2" xfId="38642" xr:uid="{00000000-0005-0000-0000-0000B8220000}"/>
    <cellStyle name="40% - Accent5 2 3 6 3" xfId="3275" xr:uid="{00000000-0005-0000-0000-0000B9220000}"/>
    <cellStyle name="40% - Accent5 2 3 6 3 2" xfId="38643" xr:uid="{00000000-0005-0000-0000-0000BA220000}"/>
    <cellStyle name="40% - Accent5 2 3 6 4" xfId="38644" xr:uid="{00000000-0005-0000-0000-0000BB220000}"/>
    <cellStyle name="40% - Accent5 2 3 7" xfId="3276" xr:uid="{00000000-0005-0000-0000-0000BC220000}"/>
    <cellStyle name="40% - Accent5 2 3 7 2" xfId="38645" xr:uid="{00000000-0005-0000-0000-0000BD220000}"/>
    <cellStyle name="40% - Accent5 2 3 7 2 2" xfId="38646" xr:uid="{00000000-0005-0000-0000-0000BE220000}"/>
    <cellStyle name="40% - Accent5 2 3 7 3" xfId="38647" xr:uid="{00000000-0005-0000-0000-0000BF220000}"/>
    <cellStyle name="40% - Accent5 2 3 7 3 2" xfId="38648" xr:uid="{00000000-0005-0000-0000-0000C0220000}"/>
    <cellStyle name="40% - Accent5 2 3 7 4" xfId="38649" xr:uid="{00000000-0005-0000-0000-0000C1220000}"/>
    <cellStyle name="40% - Accent5 2 3 8" xfId="3277" xr:uid="{00000000-0005-0000-0000-0000C2220000}"/>
    <cellStyle name="40% - Accent5 2 3 8 2" xfId="38650" xr:uid="{00000000-0005-0000-0000-0000C3220000}"/>
    <cellStyle name="40% - Accent5 2 3 8 2 2" xfId="38651" xr:uid="{00000000-0005-0000-0000-0000C4220000}"/>
    <cellStyle name="40% - Accent5 2 3 8 3" xfId="38652" xr:uid="{00000000-0005-0000-0000-0000C5220000}"/>
    <cellStyle name="40% - Accent5 2 3 8 3 2" xfId="38653" xr:uid="{00000000-0005-0000-0000-0000C6220000}"/>
    <cellStyle name="40% - Accent5 2 3 8 4" xfId="38654" xr:uid="{00000000-0005-0000-0000-0000C7220000}"/>
    <cellStyle name="40% - Accent5 2 3 9" xfId="3278" xr:uid="{00000000-0005-0000-0000-0000C8220000}"/>
    <cellStyle name="40% - Accent5 2 3 9 2" xfId="38655" xr:uid="{00000000-0005-0000-0000-0000C9220000}"/>
    <cellStyle name="40% - Accent5 2 4" xfId="3279" xr:uid="{00000000-0005-0000-0000-0000CA220000}"/>
    <cellStyle name="40% - Accent5 2 4 2" xfId="3280" xr:uid="{00000000-0005-0000-0000-0000CB220000}"/>
    <cellStyle name="40% - Accent5 2 4 2 2" xfId="3281" xr:uid="{00000000-0005-0000-0000-0000CC220000}"/>
    <cellStyle name="40% - Accent5 2 4 2 2 2" xfId="38656" xr:uid="{00000000-0005-0000-0000-0000CD220000}"/>
    <cellStyle name="40% - Accent5 2 4 2 2 2 2" xfId="38657" xr:uid="{00000000-0005-0000-0000-0000CE220000}"/>
    <cellStyle name="40% - Accent5 2 4 2 2 3" xfId="38658" xr:uid="{00000000-0005-0000-0000-0000CF220000}"/>
    <cellStyle name="40% - Accent5 2 4 2 2 3 2" xfId="38659" xr:uid="{00000000-0005-0000-0000-0000D0220000}"/>
    <cellStyle name="40% - Accent5 2 4 2 2 4" xfId="38660" xr:uid="{00000000-0005-0000-0000-0000D1220000}"/>
    <cellStyle name="40% - Accent5 2 4 2 3" xfId="3282" xr:uid="{00000000-0005-0000-0000-0000D2220000}"/>
    <cellStyle name="40% - Accent5 2 4 2 3 2" xfId="38661" xr:uid="{00000000-0005-0000-0000-0000D3220000}"/>
    <cellStyle name="40% - Accent5 2 4 2 3 2 2" xfId="38662" xr:uid="{00000000-0005-0000-0000-0000D4220000}"/>
    <cellStyle name="40% - Accent5 2 4 2 3 3" xfId="38663" xr:uid="{00000000-0005-0000-0000-0000D5220000}"/>
    <cellStyle name="40% - Accent5 2 4 2 3 3 2" xfId="38664" xr:uid="{00000000-0005-0000-0000-0000D6220000}"/>
    <cellStyle name="40% - Accent5 2 4 2 3 4" xfId="38665" xr:uid="{00000000-0005-0000-0000-0000D7220000}"/>
    <cellStyle name="40% - Accent5 2 4 2 4" xfId="38666" xr:uid="{00000000-0005-0000-0000-0000D8220000}"/>
    <cellStyle name="40% - Accent5 2 4 2 4 2" xfId="38667" xr:uid="{00000000-0005-0000-0000-0000D9220000}"/>
    <cellStyle name="40% - Accent5 2 4 2 4 2 2" xfId="38668" xr:uid="{00000000-0005-0000-0000-0000DA220000}"/>
    <cellStyle name="40% - Accent5 2 4 2 4 3" xfId="38669" xr:uid="{00000000-0005-0000-0000-0000DB220000}"/>
    <cellStyle name="40% - Accent5 2 4 2 4 3 2" xfId="38670" xr:uid="{00000000-0005-0000-0000-0000DC220000}"/>
    <cellStyle name="40% - Accent5 2 4 2 4 4" xfId="38671" xr:uid="{00000000-0005-0000-0000-0000DD220000}"/>
    <cellStyle name="40% - Accent5 2 4 2 5" xfId="38672" xr:uid="{00000000-0005-0000-0000-0000DE220000}"/>
    <cellStyle name="40% - Accent5 2 4 2 5 2" xfId="38673" xr:uid="{00000000-0005-0000-0000-0000DF220000}"/>
    <cellStyle name="40% - Accent5 2 4 2 6" xfId="38674" xr:uid="{00000000-0005-0000-0000-0000E0220000}"/>
    <cellStyle name="40% - Accent5 2 4 2 6 2" xfId="38675" xr:uid="{00000000-0005-0000-0000-0000E1220000}"/>
    <cellStyle name="40% - Accent5 2 4 2 7" xfId="38676" xr:uid="{00000000-0005-0000-0000-0000E2220000}"/>
    <cellStyle name="40% - Accent5 2 4 3" xfId="3283" xr:uid="{00000000-0005-0000-0000-0000E3220000}"/>
    <cellStyle name="40% - Accent5 2 4 3 2" xfId="38677" xr:uid="{00000000-0005-0000-0000-0000E4220000}"/>
    <cellStyle name="40% - Accent5 2 4 3 2 2" xfId="38678" xr:uid="{00000000-0005-0000-0000-0000E5220000}"/>
    <cellStyle name="40% - Accent5 2 4 3 2 2 2" xfId="38679" xr:uid="{00000000-0005-0000-0000-0000E6220000}"/>
    <cellStyle name="40% - Accent5 2 4 3 2 3" xfId="38680" xr:uid="{00000000-0005-0000-0000-0000E7220000}"/>
    <cellStyle name="40% - Accent5 2 4 3 2 3 2" xfId="38681" xr:uid="{00000000-0005-0000-0000-0000E8220000}"/>
    <cellStyle name="40% - Accent5 2 4 3 2 4" xfId="38682" xr:uid="{00000000-0005-0000-0000-0000E9220000}"/>
    <cellStyle name="40% - Accent5 2 4 3 3" xfId="38683" xr:uid="{00000000-0005-0000-0000-0000EA220000}"/>
    <cellStyle name="40% - Accent5 2 4 3 3 2" xfId="38684" xr:uid="{00000000-0005-0000-0000-0000EB220000}"/>
    <cellStyle name="40% - Accent5 2 4 3 3 2 2" xfId="38685" xr:uid="{00000000-0005-0000-0000-0000EC220000}"/>
    <cellStyle name="40% - Accent5 2 4 3 3 3" xfId="38686" xr:uid="{00000000-0005-0000-0000-0000ED220000}"/>
    <cellStyle name="40% - Accent5 2 4 3 3 3 2" xfId="38687" xr:uid="{00000000-0005-0000-0000-0000EE220000}"/>
    <cellStyle name="40% - Accent5 2 4 3 3 4" xfId="38688" xr:uid="{00000000-0005-0000-0000-0000EF220000}"/>
    <cellStyle name="40% - Accent5 2 4 3 4" xfId="38689" xr:uid="{00000000-0005-0000-0000-0000F0220000}"/>
    <cellStyle name="40% - Accent5 2 4 3 4 2" xfId="38690" xr:uid="{00000000-0005-0000-0000-0000F1220000}"/>
    <cellStyle name="40% - Accent5 2 4 3 4 2 2" xfId="38691" xr:uid="{00000000-0005-0000-0000-0000F2220000}"/>
    <cellStyle name="40% - Accent5 2 4 3 4 3" xfId="38692" xr:uid="{00000000-0005-0000-0000-0000F3220000}"/>
    <cellStyle name="40% - Accent5 2 4 3 4 3 2" xfId="38693" xr:uid="{00000000-0005-0000-0000-0000F4220000}"/>
    <cellStyle name="40% - Accent5 2 4 3 4 4" xfId="38694" xr:uid="{00000000-0005-0000-0000-0000F5220000}"/>
    <cellStyle name="40% - Accent5 2 4 3 5" xfId="38695" xr:uid="{00000000-0005-0000-0000-0000F6220000}"/>
    <cellStyle name="40% - Accent5 2 4 3 5 2" xfId="38696" xr:uid="{00000000-0005-0000-0000-0000F7220000}"/>
    <cellStyle name="40% - Accent5 2 4 3 6" xfId="38697" xr:uid="{00000000-0005-0000-0000-0000F8220000}"/>
    <cellStyle name="40% - Accent5 2 4 3 6 2" xfId="38698" xr:uid="{00000000-0005-0000-0000-0000F9220000}"/>
    <cellStyle name="40% - Accent5 2 4 3 7" xfId="38699" xr:uid="{00000000-0005-0000-0000-0000FA220000}"/>
    <cellStyle name="40% - Accent5 2 4 4" xfId="3284" xr:uid="{00000000-0005-0000-0000-0000FB220000}"/>
    <cellStyle name="40% - Accent5 2 4 4 2" xfId="38700" xr:uid="{00000000-0005-0000-0000-0000FC220000}"/>
    <cellStyle name="40% - Accent5 2 4 4 2 2" xfId="38701" xr:uid="{00000000-0005-0000-0000-0000FD220000}"/>
    <cellStyle name="40% - Accent5 2 4 4 3" xfId="38702" xr:uid="{00000000-0005-0000-0000-0000FE220000}"/>
    <cellStyle name="40% - Accent5 2 4 4 3 2" xfId="38703" xr:uid="{00000000-0005-0000-0000-0000FF220000}"/>
    <cellStyle name="40% - Accent5 2 4 4 4" xfId="38704" xr:uid="{00000000-0005-0000-0000-000000230000}"/>
    <cellStyle name="40% - Accent5 2 4 5" xfId="3285" xr:uid="{00000000-0005-0000-0000-000001230000}"/>
    <cellStyle name="40% - Accent5 2 4 5 2" xfId="38705" xr:uid="{00000000-0005-0000-0000-000002230000}"/>
    <cellStyle name="40% - Accent5 2 4 5 2 2" xfId="38706" xr:uid="{00000000-0005-0000-0000-000003230000}"/>
    <cellStyle name="40% - Accent5 2 4 5 3" xfId="38707" xr:uid="{00000000-0005-0000-0000-000004230000}"/>
    <cellStyle name="40% - Accent5 2 4 5 3 2" xfId="38708" xr:uid="{00000000-0005-0000-0000-000005230000}"/>
    <cellStyle name="40% - Accent5 2 4 5 4" xfId="38709" xr:uid="{00000000-0005-0000-0000-000006230000}"/>
    <cellStyle name="40% - Accent5 2 4 6" xfId="38710" xr:uid="{00000000-0005-0000-0000-000007230000}"/>
    <cellStyle name="40% - Accent5 2 4 6 2" xfId="38711" xr:uid="{00000000-0005-0000-0000-000008230000}"/>
    <cellStyle name="40% - Accent5 2 4 6 2 2" xfId="38712" xr:uid="{00000000-0005-0000-0000-000009230000}"/>
    <cellStyle name="40% - Accent5 2 4 6 3" xfId="38713" xr:uid="{00000000-0005-0000-0000-00000A230000}"/>
    <cellStyle name="40% - Accent5 2 4 6 3 2" xfId="38714" xr:uid="{00000000-0005-0000-0000-00000B230000}"/>
    <cellStyle name="40% - Accent5 2 4 6 4" xfId="38715" xr:uid="{00000000-0005-0000-0000-00000C230000}"/>
    <cellStyle name="40% - Accent5 2 4 7" xfId="38716" xr:uid="{00000000-0005-0000-0000-00000D230000}"/>
    <cellStyle name="40% - Accent5 2 4 7 2" xfId="38717" xr:uid="{00000000-0005-0000-0000-00000E230000}"/>
    <cellStyle name="40% - Accent5 2 4 8" xfId="38718" xr:uid="{00000000-0005-0000-0000-00000F230000}"/>
    <cellStyle name="40% - Accent5 2 4 8 2" xfId="38719" xr:uid="{00000000-0005-0000-0000-000010230000}"/>
    <cellStyle name="40% - Accent5 2 4 9" xfId="38720" xr:uid="{00000000-0005-0000-0000-000011230000}"/>
    <cellStyle name="40% - Accent5 2 5" xfId="38721" xr:uid="{00000000-0005-0000-0000-000012230000}"/>
    <cellStyle name="40% - Accent5 2 5 2" xfId="38722" xr:uid="{00000000-0005-0000-0000-000013230000}"/>
    <cellStyle name="40% - Accent5 2 5 2 2" xfId="38723" xr:uid="{00000000-0005-0000-0000-000014230000}"/>
    <cellStyle name="40% - Accent5 2 5 2 2 2" xfId="38724" xr:uid="{00000000-0005-0000-0000-000015230000}"/>
    <cellStyle name="40% - Accent5 2 5 2 3" xfId="38725" xr:uid="{00000000-0005-0000-0000-000016230000}"/>
    <cellStyle name="40% - Accent5 2 5 2 3 2" xfId="38726" xr:uid="{00000000-0005-0000-0000-000017230000}"/>
    <cellStyle name="40% - Accent5 2 5 2 4" xfId="38727" xr:uid="{00000000-0005-0000-0000-000018230000}"/>
    <cellStyle name="40% - Accent5 2 5 3" xfId="38728" xr:uid="{00000000-0005-0000-0000-000019230000}"/>
    <cellStyle name="40% - Accent5 2 5 3 2" xfId="38729" xr:uid="{00000000-0005-0000-0000-00001A230000}"/>
    <cellStyle name="40% - Accent5 2 5 3 2 2" xfId="38730" xr:uid="{00000000-0005-0000-0000-00001B230000}"/>
    <cellStyle name="40% - Accent5 2 5 3 3" xfId="38731" xr:uid="{00000000-0005-0000-0000-00001C230000}"/>
    <cellStyle name="40% - Accent5 2 5 3 3 2" xfId="38732" xr:uid="{00000000-0005-0000-0000-00001D230000}"/>
    <cellStyle name="40% - Accent5 2 5 3 4" xfId="38733" xr:uid="{00000000-0005-0000-0000-00001E230000}"/>
    <cellStyle name="40% - Accent5 2 5 4" xfId="38734" xr:uid="{00000000-0005-0000-0000-00001F230000}"/>
    <cellStyle name="40% - Accent5 2 5 4 2" xfId="38735" xr:uid="{00000000-0005-0000-0000-000020230000}"/>
    <cellStyle name="40% - Accent5 2 5 4 2 2" xfId="38736" xr:uid="{00000000-0005-0000-0000-000021230000}"/>
    <cellStyle name="40% - Accent5 2 5 4 3" xfId="38737" xr:uid="{00000000-0005-0000-0000-000022230000}"/>
    <cellStyle name="40% - Accent5 2 5 4 3 2" xfId="38738" xr:uid="{00000000-0005-0000-0000-000023230000}"/>
    <cellStyle name="40% - Accent5 2 5 4 4" xfId="38739" xr:uid="{00000000-0005-0000-0000-000024230000}"/>
    <cellStyle name="40% - Accent5 2 5 5" xfId="38740" xr:uid="{00000000-0005-0000-0000-000025230000}"/>
    <cellStyle name="40% - Accent5 2 5 5 2" xfId="38741" xr:uid="{00000000-0005-0000-0000-000026230000}"/>
    <cellStyle name="40% - Accent5 2 5 6" xfId="38742" xr:uid="{00000000-0005-0000-0000-000027230000}"/>
    <cellStyle name="40% - Accent5 2 5 6 2" xfId="38743" xr:uid="{00000000-0005-0000-0000-000028230000}"/>
    <cellStyle name="40% - Accent5 2 5 7" xfId="38744" xr:uid="{00000000-0005-0000-0000-000029230000}"/>
    <cellStyle name="40% - Accent5 2 6" xfId="38745" xr:uid="{00000000-0005-0000-0000-00002A230000}"/>
    <cellStyle name="40% - Accent5 2 6 2" xfId="38746" xr:uid="{00000000-0005-0000-0000-00002B230000}"/>
    <cellStyle name="40% - Accent5 2 6 2 2" xfId="38747" xr:uid="{00000000-0005-0000-0000-00002C230000}"/>
    <cellStyle name="40% - Accent5 2 6 3" xfId="38748" xr:uid="{00000000-0005-0000-0000-00002D230000}"/>
    <cellStyle name="40% - Accent5 2 6 3 2" xfId="38749" xr:uid="{00000000-0005-0000-0000-00002E230000}"/>
    <cellStyle name="40% - Accent5 2 6 4" xfId="38750" xr:uid="{00000000-0005-0000-0000-00002F230000}"/>
    <cellStyle name="40% - Accent5 2 7" xfId="38751" xr:uid="{00000000-0005-0000-0000-000030230000}"/>
    <cellStyle name="40% - Accent5 2 7 2" xfId="38752" xr:uid="{00000000-0005-0000-0000-000031230000}"/>
    <cellStyle name="40% - Accent5 2 7 2 2" xfId="38753" xr:uid="{00000000-0005-0000-0000-000032230000}"/>
    <cellStyle name="40% - Accent5 2 7 3" xfId="38754" xr:uid="{00000000-0005-0000-0000-000033230000}"/>
    <cellStyle name="40% - Accent5 2 7 3 2" xfId="38755" xr:uid="{00000000-0005-0000-0000-000034230000}"/>
    <cellStyle name="40% - Accent5 2 7 4" xfId="38756" xr:uid="{00000000-0005-0000-0000-000035230000}"/>
    <cellStyle name="40% - Accent5 2 8" xfId="38757" xr:uid="{00000000-0005-0000-0000-000036230000}"/>
    <cellStyle name="40% - Accent5 2 9" xfId="38758" xr:uid="{00000000-0005-0000-0000-000037230000}"/>
    <cellStyle name="40% - Accent5 2_PwrTax 51040" xfId="3286" xr:uid="{00000000-0005-0000-0000-000038230000}"/>
    <cellStyle name="40% - Accent5 20" xfId="3287" xr:uid="{00000000-0005-0000-0000-000039230000}"/>
    <cellStyle name="40% - Accent5 21" xfId="3288" xr:uid="{00000000-0005-0000-0000-00003A230000}"/>
    <cellStyle name="40% - Accent5 22" xfId="3289" xr:uid="{00000000-0005-0000-0000-00003B230000}"/>
    <cellStyle name="40% - Accent5 23" xfId="3290" xr:uid="{00000000-0005-0000-0000-00003C230000}"/>
    <cellStyle name="40% - Accent5 24" xfId="3291" xr:uid="{00000000-0005-0000-0000-00003D230000}"/>
    <cellStyle name="40% - Accent5 25" xfId="3292" xr:uid="{00000000-0005-0000-0000-00003E230000}"/>
    <cellStyle name="40% - Accent5 26" xfId="3293" xr:uid="{00000000-0005-0000-0000-00003F230000}"/>
    <cellStyle name="40% - Accent5 27" xfId="3294" xr:uid="{00000000-0005-0000-0000-000040230000}"/>
    <cellStyle name="40% - Accent5 28" xfId="3295" xr:uid="{00000000-0005-0000-0000-000041230000}"/>
    <cellStyle name="40% - Accent5 29" xfId="3296" xr:uid="{00000000-0005-0000-0000-000042230000}"/>
    <cellStyle name="40% - Accent5 3" xfId="3297" xr:uid="{00000000-0005-0000-0000-000043230000}"/>
    <cellStyle name="40% - Accent5 3 10" xfId="38759" xr:uid="{00000000-0005-0000-0000-000044230000}"/>
    <cellStyle name="40% - Accent5 3 11" xfId="43434" xr:uid="{00000000-0005-0000-0000-000045230000}"/>
    <cellStyle name="40% - Accent5 3 2" xfId="3298" xr:uid="{00000000-0005-0000-0000-000046230000}"/>
    <cellStyle name="40% - Accent5 3 2 2" xfId="38760" xr:uid="{00000000-0005-0000-0000-000047230000}"/>
    <cellStyle name="40% - Accent5 3 2 2 2" xfId="38761" xr:uid="{00000000-0005-0000-0000-000048230000}"/>
    <cellStyle name="40% - Accent5 3 2 3" xfId="38762" xr:uid="{00000000-0005-0000-0000-000049230000}"/>
    <cellStyle name="40% - Accent5 3 3" xfId="3299" xr:uid="{00000000-0005-0000-0000-00004A230000}"/>
    <cellStyle name="40% - Accent5 3 3 10" xfId="38763" xr:uid="{00000000-0005-0000-0000-00004B230000}"/>
    <cellStyle name="40% - Accent5 3 3 10 2" xfId="38764" xr:uid="{00000000-0005-0000-0000-00004C230000}"/>
    <cellStyle name="40% - Accent5 3 3 11" xfId="38765" xr:uid="{00000000-0005-0000-0000-00004D230000}"/>
    <cellStyle name="40% - Accent5 3 3 12" xfId="38766" xr:uid="{00000000-0005-0000-0000-00004E230000}"/>
    <cellStyle name="40% - Accent5 3 3 2" xfId="3300" xr:uid="{00000000-0005-0000-0000-00004F230000}"/>
    <cellStyle name="40% - Accent5 3 3 2 2" xfId="3301" xr:uid="{00000000-0005-0000-0000-000050230000}"/>
    <cellStyle name="40% - Accent5 3 3 2 2 2" xfId="3302" xr:uid="{00000000-0005-0000-0000-000051230000}"/>
    <cellStyle name="40% - Accent5 3 3 2 2 2 2" xfId="3303" xr:uid="{00000000-0005-0000-0000-000052230000}"/>
    <cellStyle name="40% - Accent5 3 3 2 2 2 2 2" xfId="38767" xr:uid="{00000000-0005-0000-0000-000053230000}"/>
    <cellStyle name="40% - Accent5 3 3 2 2 2 3" xfId="3304" xr:uid="{00000000-0005-0000-0000-000054230000}"/>
    <cellStyle name="40% - Accent5 3 3 2 2 2 3 2" xfId="38768" xr:uid="{00000000-0005-0000-0000-000055230000}"/>
    <cellStyle name="40% - Accent5 3 3 2 2 2 4" xfId="38769" xr:uid="{00000000-0005-0000-0000-000056230000}"/>
    <cellStyle name="40% - Accent5 3 3 2 2 3" xfId="3305" xr:uid="{00000000-0005-0000-0000-000057230000}"/>
    <cellStyle name="40% - Accent5 3 3 2 2 3 2" xfId="38770" xr:uid="{00000000-0005-0000-0000-000058230000}"/>
    <cellStyle name="40% - Accent5 3 3 2 2 4" xfId="3306" xr:uid="{00000000-0005-0000-0000-000059230000}"/>
    <cellStyle name="40% - Accent5 3 3 2 2 4 2" xfId="38771" xr:uid="{00000000-0005-0000-0000-00005A230000}"/>
    <cellStyle name="40% - Accent5 3 3 2 2 5" xfId="38772" xr:uid="{00000000-0005-0000-0000-00005B230000}"/>
    <cellStyle name="40% - Accent5 3 3 2 3" xfId="3307" xr:uid="{00000000-0005-0000-0000-00005C230000}"/>
    <cellStyle name="40% - Accent5 3 3 2 3 2" xfId="3308" xr:uid="{00000000-0005-0000-0000-00005D230000}"/>
    <cellStyle name="40% - Accent5 3 3 2 3 2 2" xfId="38773" xr:uid="{00000000-0005-0000-0000-00005E230000}"/>
    <cellStyle name="40% - Accent5 3 3 2 3 3" xfId="3309" xr:uid="{00000000-0005-0000-0000-00005F230000}"/>
    <cellStyle name="40% - Accent5 3 3 2 3 3 2" xfId="38774" xr:uid="{00000000-0005-0000-0000-000060230000}"/>
    <cellStyle name="40% - Accent5 3 3 2 3 4" xfId="38775" xr:uid="{00000000-0005-0000-0000-000061230000}"/>
    <cellStyle name="40% - Accent5 3 3 2 4" xfId="3310" xr:uid="{00000000-0005-0000-0000-000062230000}"/>
    <cellStyle name="40% - Accent5 3 3 2 4 2" xfId="38776" xr:uid="{00000000-0005-0000-0000-000063230000}"/>
    <cellStyle name="40% - Accent5 3 3 2 4 2 2" xfId="38777" xr:uid="{00000000-0005-0000-0000-000064230000}"/>
    <cellStyle name="40% - Accent5 3 3 2 4 3" xfId="38778" xr:uid="{00000000-0005-0000-0000-000065230000}"/>
    <cellStyle name="40% - Accent5 3 3 2 4 3 2" xfId="38779" xr:uid="{00000000-0005-0000-0000-000066230000}"/>
    <cellStyle name="40% - Accent5 3 3 2 4 4" xfId="38780" xr:uid="{00000000-0005-0000-0000-000067230000}"/>
    <cellStyle name="40% - Accent5 3 3 2 5" xfId="3311" xr:uid="{00000000-0005-0000-0000-000068230000}"/>
    <cellStyle name="40% - Accent5 3 3 2 5 2" xfId="38781" xr:uid="{00000000-0005-0000-0000-000069230000}"/>
    <cellStyle name="40% - Accent5 3 3 2 5 2 2" xfId="38782" xr:uid="{00000000-0005-0000-0000-00006A230000}"/>
    <cellStyle name="40% - Accent5 3 3 2 5 3" xfId="38783" xr:uid="{00000000-0005-0000-0000-00006B230000}"/>
    <cellStyle name="40% - Accent5 3 3 2 5 3 2" xfId="38784" xr:uid="{00000000-0005-0000-0000-00006C230000}"/>
    <cellStyle name="40% - Accent5 3 3 2 5 4" xfId="38785" xr:uid="{00000000-0005-0000-0000-00006D230000}"/>
    <cellStyle name="40% - Accent5 3 3 2 6" xfId="38786" xr:uid="{00000000-0005-0000-0000-00006E230000}"/>
    <cellStyle name="40% - Accent5 3 3 2 6 2" xfId="38787" xr:uid="{00000000-0005-0000-0000-00006F230000}"/>
    <cellStyle name="40% - Accent5 3 3 2 6 2 2" xfId="38788" xr:uid="{00000000-0005-0000-0000-000070230000}"/>
    <cellStyle name="40% - Accent5 3 3 2 6 3" xfId="38789" xr:uid="{00000000-0005-0000-0000-000071230000}"/>
    <cellStyle name="40% - Accent5 3 3 2 6 3 2" xfId="38790" xr:uid="{00000000-0005-0000-0000-000072230000}"/>
    <cellStyle name="40% - Accent5 3 3 2 6 4" xfId="38791" xr:uid="{00000000-0005-0000-0000-000073230000}"/>
    <cellStyle name="40% - Accent5 3 3 2 7" xfId="38792" xr:uid="{00000000-0005-0000-0000-000074230000}"/>
    <cellStyle name="40% - Accent5 3 3 2 7 2" xfId="38793" xr:uid="{00000000-0005-0000-0000-000075230000}"/>
    <cellStyle name="40% - Accent5 3 3 2 8" xfId="38794" xr:uid="{00000000-0005-0000-0000-000076230000}"/>
    <cellStyle name="40% - Accent5 3 3 2 8 2" xfId="38795" xr:uid="{00000000-0005-0000-0000-000077230000}"/>
    <cellStyle name="40% - Accent5 3 3 2 9" xfId="38796" xr:uid="{00000000-0005-0000-0000-000078230000}"/>
    <cellStyle name="40% - Accent5 3 3 3" xfId="3312" xr:uid="{00000000-0005-0000-0000-000079230000}"/>
    <cellStyle name="40% - Accent5 3 3 3 2" xfId="3313" xr:uid="{00000000-0005-0000-0000-00007A230000}"/>
    <cellStyle name="40% - Accent5 3 3 3 2 2" xfId="3314" xr:uid="{00000000-0005-0000-0000-00007B230000}"/>
    <cellStyle name="40% - Accent5 3 3 3 2 2 2" xfId="38797" xr:uid="{00000000-0005-0000-0000-00007C230000}"/>
    <cellStyle name="40% - Accent5 3 3 3 2 3" xfId="3315" xr:uid="{00000000-0005-0000-0000-00007D230000}"/>
    <cellStyle name="40% - Accent5 3 3 3 2 3 2" xfId="38798" xr:uid="{00000000-0005-0000-0000-00007E230000}"/>
    <cellStyle name="40% - Accent5 3 3 3 2 4" xfId="38799" xr:uid="{00000000-0005-0000-0000-00007F230000}"/>
    <cellStyle name="40% - Accent5 3 3 3 3" xfId="3316" xr:uid="{00000000-0005-0000-0000-000080230000}"/>
    <cellStyle name="40% - Accent5 3 3 3 3 2" xfId="38800" xr:uid="{00000000-0005-0000-0000-000081230000}"/>
    <cellStyle name="40% - Accent5 3 3 3 3 2 2" xfId="38801" xr:uid="{00000000-0005-0000-0000-000082230000}"/>
    <cellStyle name="40% - Accent5 3 3 3 3 3" xfId="38802" xr:uid="{00000000-0005-0000-0000-000083230000}"/>
    <cellStyle name="40% - Accent5 3 3 3 3 3 2" xfId="38803" xr:uid="{00000000-0005-0000-0000-000084230000}"/>
    <cellStyle name="40% - Accent5 3 3 3 3 4" xfId="38804" xr:uid="{00000000-0005-0000-0000-000085230000}"/>
    <cellStyle name="40% - Accent5 3 3 3 4" xfId="3317" xr:uid="{00000000-0005-0000-0000-000086230000}"/>
    <cellStyle name="40% - Accent5 3 3 3 4 2" xfId="38805" xr:uid="{00000000-0005-0000-0000-000087230000}"/>
    <cellStyle name="40% - Accent5 3 3 3 4 2 2" xfId="38806" xr:uid="{00000000-0005-0000-0000-000088230000}"/>
    <cellStyle name="40% - Accent5 3 3 3 4 3" xfId="38807" xr:uid="{00000000-0005-0000-0000-000089230000}"/>
    <cellStyle name="40% - Accent5 3 3 3 4 3 2" xfId="38808" xr:uid="{00000000-0005-0000-0000-00008A230000}"/>
    <cellStyle name="40% - Accent5 3 3 3 4 4" xfId="38809" xr:uid="{00000000-0005-0000-0000-00008B230000}"/>
    <cellStyle name="40% - Accent5 3 3 3 5" xfId="3318" xr:uid="{00000000-0005-0000-0000-00008C230000}"/>
    <cellStyle name="40% - Accent5 3 3 3 5 2" xfId="38810" xr:uid="{00000000-0005-0000-0000-00008D230000}"/>
    <cellStyle name="40% - Accent5 3 3 3 5 2 2" xfId="38811" xr:uid="{00000000-0005-0000-0000-00008E230000}"/>
    <cellStyle name="40% - Accent5 3 3 3 5 3" xfId="38812" xr:uid="{00000000-0005-0000-0000-00008F230000}"/>
    <cellStyle name="40% - Accent5 3 3 3 5 3 2" xfId="38813" xr:uid="{00000000-0005-0000-0000-000090230000}"/>
    <cellStyle name="40% - Accent5 3 3 3 5 4" xfId="38814" xr:uid="{00000000-0005-0000-0000-000091230000}"/>
    <cellStyle name="40% - Accent5 3 3 3 6" xfId="38815" xr:uid="{00000000-0005-0000-0000-000092230000}"/>
    <cellStyle name="40% - Accent5 3 3 3 6 2" xfId="38816" xr:uid="{00000000-0005-0000-0000-000093230000}"/>
    <cellStyle name="40% - Accent5 3 3 3 7" xfId="38817" xr:uid="{00000000-0005-0000-0000-000094230000}"/>
    <cellStyle name="40% - Accent5 3 3 3 7 2" xfId="38818" xr:uid="{00000000-0005-0000-0000-000095230000}"/>
    <cellStyle name="40% - Accent5 3 3 3 8" xfId="38819" xr:uid="{00000000-0005-0000-0000-000096230000}"/>
    <cellStyle name="40% - Accent5 3 3 4" xfId="3319" xr:uid="{00000000-0005-0000-0000-000097230000}"/>
    <cellStyle name="40% - Accent5 3 3 4 2" xfId="3320" xr:uid="{00000000-0005-0000-0000-000098230000}"/>
    <cellStyle name="40% - Accent5 3 3 4 2 2" xfId="3321" xr:uid="{00000000-0005-0000-0000-000099230000}"/>
    <cellStyle name="40% - Accent5 3 3 4 2 2 2" xfId="38820" xr:uid="{00000000-0005-0000-0000-00009A230000}"/>
    <cellStyle name="40% - Accent5 3 3 4 2 3" xfId="3322" xr:uid="{00000000-0005-0000-0000-00009B230000}"/>
    <cellStyle name="40% - Accent5 3 3 4 2 3 2" xfId="38821" xr:uid="{00000000-0005-0000-0000-00009C230000}"/>
    <cellStyle name="40% - Accent5 3 3 4 2 4" xfId="38822" xr:uid="{00000000-0005-0000-0000-00009D230000}"/>
    <cellStyle name="40% - Accent5 3 3 4 3" xfId="3323" xr:uid="{00000000-0005-0000-0000-00009E230000}"/>
    <cellStyle name="40% - Accent5 3 3 4 3 2" xfId="38823" xr:uid="{00000000-0005-0000-0000-00009F230000}"/>
    <cellStyle name="40% - Accent5 3 3 4 3 2 2" xfId="38824" xr:uid="{00000000-0005-0000-0000-0000A0230000}"/>
    <cellStyle name="40% - Accent5 3 3 4 3 3" xfId="38825" xr:uid="{00000000-0005-0000-0000-0000A1230000}"/>
    <cellStyle name="40% - Accent5 3 3 4 3 3 2" xfId="38826" xr:uid="{00000000-0005-0000-0000-0000A2230000}"/>
    <cellStyle name="40% - Accent5 3 3 4 3 4" xfId="38827" xr:uid="{00000000-0005-0000-0000-0000A3230000}"/>
    <cellStyle name="40% - Accent5 3 3 4 4" xfId="3324" xr:uid="{00000000-0005-0000-0000-0000A4230000}"/>
    <cellStyle name="40% - Accent5 3 3 4 4 2" xfId="38828" xr:uid="{00000000-0005-0000-0000-0000A5230000}"/>
    <cellStyle name="40% - Accent5 3 3 4 4 2 2" xfId="38829" xr:uid="{00000000-0005-0000-0000-0000A6230000}"/>
    <cellStyle name="40% - Accent5 3 3 4 4 3" xfId="38830" xr:uid="{00000000-0005-0000-0000-0000A7230000}"/>
    <cellStyle name="40% - Accent5 3 3 4 4 3 2" xfId="38831" xr:uid="{00000000-0005-0000-0000-0000A8230000}"/>
    <cellStyle name="40% - Accent5 3 3 4 4 4" xfId="38832" xr:uid="{00000000-0005-0000-0000-0000A9230000}"/>
    <cellStyle name="40% - Accent5 3 3 4 5" xfId="38833" xr:uid="{00000000-0005-0000-0000-0000AA230000}"/>
    <cellStyle name="40% - Accent5 3 3 4 5 2" xfId="38834" xr:uid="{00000000-0005-0000-0000-0000AB230000}"/>
    <cellStyle name="40% - Accent5 3 3 4 6" xfId="38835" xr:uid="{00000000-0005-0000-0000-0000AC230000}"/>
    <cellStyle name="40% - Accent5 3 3 4 6 2" xfId="38836" xr:uid="{00000000-0005-0000-0000-0000AD230000}"/>
    <cellStyle name="40% - Accent5 3 3 4 7" xfId="38837" xr:uid="{00000000-0005-0000-0000-0000AE230000}"/>
    <cellStyle name="40% - Accent5 3 3 5" xfId="3325" xr:uid="{00000000-0005-0000-0000-0000AF230000}"/>
    <cellStyle name="40% - Accent5 3 3 5 2" xfId="3326" xr:uid="{00000000-0005-0000-0000-0000B0230000}"/>
    <cellStyle name="40% - Accent5 3 3 5 2 2" xfId="38838" xr:uid="{00000000-0005-0000-0000-0000B1230000}"/>
    <cellStyle name="40% - Accent5 3 3 5 2 2 2" xfId="38839" xr:uid="{00000000-0005-0000-0000-0000B2230000}"/>
    <cellStyle name="40% - Accent5 3 3 5 2 3" xfId="38840" xr:uid="{00000000-0005-0000-0000-0000B3230000}"/>
    <cellStyle name="40% - Accent5 3 3 5 2 3 2" xfId="38841" xr:uid="{00000000-0005-0000-0000-0000B4230000}"/>
    <cellStyle name="40% - Accent5 3 3 5 2 4" xfId="38842" xr:uid="{00000000-0005-0000-0000-0000B5230000}"/>
    <cellStyle name="40% - Accent5 3 3 5 3" xfId="3327" xr:uid="{00000000-0005-0000-0000-0000B6230000}"/>
    <cellStyle name="40% - Accent5 3 3 5 3 2" xfId="38843" xr:uid="{00000000-0005-0000-0000-0000B7230000}"/>
    <cellStyle name="40% - Accent5 3 3 5 3 2 2" xfId="38844" xr:uid="{00000000-0005-0000-0000-0000B8230000}"/>
    <cellStyle name="40% - Accent5 3 3 5 3 3" xfId="38845" xr:uid="{00000000-0005-0000-0000-0000B9230000}"/>
    <cellStyle name="40% - Accent5 3 3 5 3 3 2" xfId="38846" xr:uid="{00000000-0005-0000-0000-0000BA230000}"/>
    <cellStyle name="40% - Accent5 3 3 5 3 4" xfId="38847" xr:uid="{00000000-0005-0000-0000-0000BB230000}"/>
    <cellStyle name="40% - Accent5 3 3 5 4" xfId="38848" xr:uid="{00000000-0005-0000-0000-0000BC230000}"/>
    <cellStyle name="40% - Accent5 3 3 5 4 2" xfId="38849" xr:uid="{00000000-0005-0000-0000-0000BD230000}"/>
    <cellStyle name="40% - Accent5 3 3 5 4 2 2" xfId="38850" xr:uid="{00000000-0005-0000-0000-0000BE230000}"/>
    <cellStyle name="40% - Accent5 3 3 5 4 3" xfId="38851" xr:uid="{00000000-0005-0000-0000-0000BF230000}"/>
    <cellStyle name="40% - Accent5 3 3 5 4 3 2" xfId="38852" xr:uid="{00000000-0005-0000-0000-0000C0230000}"/>
    <cellStyle name="40% - Accent5 3 3 5 4 4" xfId="38853" xr:uid="{00000000-0005-0000-0000-0000C1230000}"/>
    <cellStyle name="40% - Accent5 3 3 5 5" xfId="38854" xr:uid="{00000000-0005-0000-0000-0000C2230000}"/>
    <cellStyle name="40% - Accent5 3 3 5 5 2" xfId="38855" xr:uid="{00000000-0005-0000-0000-0000C3230000}"/>
    <cellStyle name="40% - Accent5 3 3 5 6" xfId="38856" xr:uid="{00000000-0005-0000-0000-0000C4230000}"/>
    <cellStyle name="40% - Accent5 3 3 5 6 2" xfId="38857" xr:uid="{00000000-0005-0000-0000-0000C5230000}"/>
    <cellStyle name="40% - Accent5 3 3 5 7" xfId="38858" xr:uid="{00000000-0005-0000-0000-0000C6230000}"/>
    <cellStyle name="40% - Accent5 3 3 6" xfId="3328" xr:uid="{00000000-0005-0000-0000-0000C7230000}"/>
    <cellStyle name="40% - Accent5 3 3 6 2" xfId="38859" xr:uid="{00000000-0005-0000-0000-0000C8230000}"/>
    <cellStyle name="40% - Accent5 3 3 6 2 2" xfId="38860" xr:uid="{00000000-0005-0000-0000-0000C9230000}"/>
    <cellStyle name="40% - Accent5 3 3 6 3" xfId="38861" xr:uid="{00000000-0005-0000-0000-0000CA230000}"/>
    <cellStyle name="40% - Accent5 3 3 6 3 2" xfId="38862" xr:uid="{00000000-0005-0000-0000-0000CB230000}"/>
    <cellStyle name="40% - Accent5 3 3 6 4" xfId="38863" xr:uid="{00000000-0005-0000-0000-0000CC230000}"/>
    <cellStyle name="40% - Accent5 3 3 7" xfId="3329" xr:uid="{00000000-0005-0000-0000-0000CD230000}"/>
    <cellStyle name="40% - Accent5 3 3 7 2" xfId="38864" xr:uid="{00000000-0005-0000-0000-0000CE230000}"/>
    <cellStyle name="40% - Accent5 3 3 7 2 2" xfId="38865" xr:uid="{00000000-0005-0000-0000-0000CF230000}"/>
    <cellStyle name="40% - Accent5 3 3 7 3" xfId="38866" xr:uid="{00000000-0005-0000-0000-0000D0230000}"/>
    <cellStyle name="40% - Accent5 3 3 7 3 2" xfId="38867" xr:uid="{00000000-0005-0000-0000-0000D1230000}"/>
    <cellStyle name="40% - Accent5 3 3 7 4" xfId="38868" xr:uid="{00000000-0005-0000-0000-0000D2230000}"/>
    <cellStyle name="40% - Accent5 3 3 8" xfId="3330" xr:uid="{00000000-0005-0000-0000-0000D3230000}"/>
    <cellStyle name="40% - Accent5 3 3 8 2" xfId="38869" xr:uid="{00000000-0005-0000-0000-0000D4230000}"/>
    <cellStyle name="40% - Accent5 3 3 8 2 2" xfId="38870" xr:uid="{00000000-0005-0000-0000-0000D5230000}"/>
    <cellStyle name="40% - Accent5 3 3 8 3" xfId="38871" xr:uid="{00000000-0005-0000-0000-0000D6230000}"/>
    <cellStyle name="40% - Accent5 3 3 8 3 2" xfId="38872" xr:uid="{00000000-0005-0000-0000-0000D7230000}"/>
    <cellStyle name="40% - Accent5 3 3 8 4" xfId="38873" xr:uid="{00000000-0005-0000-0000-0000D8230000}"/>
    <cellStyle name="40% - Accent5 3 3 9" xfId="38874" xr:uid="{00000000-0005-0000-0000-0000D9230000}"/>
    <cellStyle name="40% - Accent5 3 3 9 2" xfId="38875" xr:uid="{00000000-0005-0000-0000-0000DA230000}"/>
    <cellStyle name="40% - Accent5 3 4" xfId="3331" xr:uid="{00000000-0005-0000-0000-0000DB230000}"/>
    <cellStyle name="40% - Accent5 3 4 10" xfId="38876" xr:uid="{00000000-0005-0000-0000-0000DC230000}"/>
    <cellStyle name="40% - Accent5 3 4 2" xfId="3332" xr:uid="{00000000-0005-0000-0000-0000DD230000}"/>
    <cellStyle name="40% - Accent5 3 4 2 2" xfId="3333" xr:uid="{00000000-0005-0000-0000-0000DE230000}"/>
    <cellStyle name="40% - Accent5 3 4 2 2 2" xfId="3334" xr:uid="{00000000-0005-0000-0000-0000DF230000}"/>
    <cellStyle name="40% - Accent5 3 4 2 2 2 2" xfId="38877" xr:uid="{00000000-0005-0000-0000-0000E0230000}"/>
    <cellStyle name="40% - Accent5 3 4 2 2 3" xfId="3335" xr:uid="{00000000-0005-0000-0000-0000E1230000}"/>
    <cellStyle name="40% - Accent5 3 4 2 2 3 2" xfId="38878" xr:uid="{00000000-0005-0000-0000-0000E2230000}"/>
    <cellStyle name="40% - Accent5 3 4 2 2 4" xfId="38879" xr:uid="{00000000-0005-0000-0000-0000E3230000}"/>
    <cellStyle name="40% - Accent5 3 4 2 3" xfId="3336" xr:uid="{00000000-0005-0000-0000-0000E4230000}"/>
    <cellStyle name="40% - Accent5 3 4 2 3 2" xfId="38880" xr:uid="{00000000-0005-0000-0000-0000E5230000}"/>
    <cellStyle name="40% - Accent5 3 4 2 3 2 2" xfId="38881" xr:uid="{00000000-0005-0000-0000-0000E6230000}"/>
    <cellStyle name="40% - Accent5 3 4 2 3 3" xfId="38882" xr:uid="{00000000-0005-0000-0000-0000E7230000}"/>
    <cellStyle name="40% - Accent5 3 4 2 3 3 2" xfId="38883" xr:uid="{00000000-0005-0000-0000-0000E8230000}"/>
    <cellStyle name="40% - Accent5 3 4 2 3 4" xfId="38884" xr:uid="{00000000-0005-0000-0000-0000E9230000}"/>
    <cellStyle name="40% - Accent5 3 4 2 4" xfId="3337" xr:uid="{00000000-0005-0000-0000-0000EA230000}"/>
    <cellStyle name="40% - Accent5 3 4 2 4 2" xfId="38885" xr:uid="{00000000-0005-0000-0000-0000EB230000}"/>
    <cellStyle name="40% - Accent5 3 4 2 4 2 2" xfId="38886" xr:uid="{00000000-0005-0000-0000-0000EC230000}"/>
    <cellStyle name="40% - Accent5 3 4 2 4 3" xfId="38887" xr:uid="{00000000-0005-0000-0000-0000ED230000}"/>
    <cellStyle name="40% - Accent5 3 4 2 4 3 2" xfId="38888" xr:uid="{00000000-0005-0000-0000-0000EE230000}"/>
    <cellStyle name="40% - Accent5 3 4 2 4 4" xfId="38889" xr:uid="{00000000-0005-0000-0000-0000EF230000}"/>
    <cellStyle name="40% - Accent5 3 4 2 5" xfId="38890" xr:uid="{00000000-0005-0000-0000-0000F0230000}"/>
    <cellStyle name="40% - Accent5 3 4 2 5 2" xfId="38891" xr:uid="{00000000-0005-0000-0000-0000F1230000}"/>
    <cellStyle name="40% - Accent5 3 4 2 5 2 2" xfId="38892" xr:uid="{00000000-0005-0000-0000-0000F2230000}"/>
    <cellStyle name="40% - Accent5 3 4 2 5 3" xfId="38893" xr:uid="{00000000-0005-0000-0000-0000F3230000}"/>
    <cellStyle name="40% - Accent5 3 4 2 5 3 2" xfId="38894" xr:uid="{00000000-0005-0000-0000-0000F4230000}"/>
    <cellStyle name="40% - Accent5 3 4 2 5 4" xfId="38895" xr:uid="{00000000-0005-0000-0000-0000F5230000}"/>
    <cellStyle name="40% - Accent5 3 4 2 6" xfId="38896" xr:uid="{00000000-0005-0000-0000-0000F6230000}"/>
    <cellStyle name="40% - Accent5 3 4 2 6 2" xfId="38897" xr:uid="{00000000-0005-0000-0000-0000F7230000}"/>
    <cellStyle name="40% - Accent5 3 4 2 7" xfId="38898" xr:uid="{00000000-0005-0000-0000-0000F8230000}"/>
    <cellStyle name="40% - Accent5 3 4 2 7 2" xfId="38899" xr:uid="{00000000-0005-0000-0000-0000F9230000}"/>
    <cellStyle name="40% - Accent5 3 4 2 8" xfId="38900" xr:uid="{00000000-0005-0000-0000-0000FA230000}"/>
    <cellStyle name="40% - Accent5 3 4 3" xfId="3338" xr:uid="{00000000-0005-0000-0000-0000FB230000}"/>
    <cellStyle name="40% - Accent5 3 4 3 2" xfId="3339" xr:uid="{00000000-0005-0000-0000-0000FC230000}"/>
    <cellStyle name="40% - Accent5 3 4 3 2 2" xfId="38901" xr:uid="{00000000-0005-0000-0000-0000FD230000}"/>
    <cellStyle name="40% - Accent5 3 4 3 2 2 2" xfId="38902" xr:uid="{00000000-0005-0000-0000-0000FE230000}"/>
    <cellStyle name="40% - Accent5 3 4 3 2 3" xfId="38903" xr:uid="{00000000-0005-0000-0000-0000FF230000}"/>
    <cellStyle name="40% - Accent5 3 4 3 2 3 2" xfId="38904" xr:uid="{00000000-0005-0000-0000-000000240000}"/>
    <cellStyle name="40% - Accent5 3 4 3 2 4" xfId="38905" xr:uid="{00000000-0005-0000-0000-000001240000}"/>
    <cellStyle name="40% - Accent5 3 4 3 3" xfId="3340" xr:uid="{00000000-0005-0000-0000-000002240000}"/>
    <cellStyle name="40% - Accent5 3 4 3 3 2" xfId="38906" xr:uid="{00000000-0005-0000-0000-000003240000}"/>
    <cellStyle name="40% - Accent5 3 4 3 3 2 2" xfId="38907" xr:uid="{00000000-0005-0000-0000-000004240000}"/>
    <cellStyle name="40% - Accent5 3 4 3 3 3" xfId="38908" xr:uid="{00000000-0005-0000-0000-000005240000}"/>
    <cellStyle name="40% - Accent5 3 4 3 3 3 2" xfId="38909" xr:uid="{00000000-0005-0000-0000-000006240000}"/>
    <cellStyle name="40% - Accent5 3 4 3 3 4" xfId="38910" xr:uid="{00000000-0005-0000-0000-000007240000}"/>
    <cellStyle name="40% - Accent5 3 4 3 4" xfId="38911" xr:uid="{00000000-0005-0000-0000-000008240000}"/>
    <cellStyle name="40% - Accent5 3 4 3 4 2" xfId="38912" xr:uid="{00000000-0005-0000-0000-000009240000}"/>
    <cellStyle name="40% - Accent5 3 4 3 4 2 2" xfId="38913" xr:uid="{00000000-0005-0000-0000-00000A240000}"/>
    <cellStyle name="40% - Accent5 3 4 3 4 3" xfId="38914" xr:uid="{00000000-0005-0000-0000-00000B240000}"/>
    <cellStyle name="40% - Accent5 3 4 3 4 3 2" xfId="38915" xr:uid="{00000000-0005-0000-0000-00000C240000}"/>
    <cellStyle name="40% - Accent5 3 4 3 4 4" xfId="38916" xr:uid="{00000000-0005-0000-0000-00000D240000}"/>
    <cellStyle name="40% - Accent5 3 4 3 5" xfId="38917" xr:uid="{00000000-0005-0000-0000-00000E240000}"/>
    <cellStyle name="40% - Accent5 3 4 3 5 2" xfId="38918" xr:uid="{00000000-0005-0000-0000-00000F240000}"/>
    <cellStyle name="40% - Accent5 3 4 3 6" xfId="38919" xr:uid="{00000000-0005-0000-0000-000010240000}"/>
    <cellStyle name="40% - Accent5 3 4 3 6 2" xfId="38920" xr:uid="{00000000-0005-0000-0000-000011240000}"/>
    <cellStyle name="40% - Accent5 3 4 3 7" xfId="38921" xr:uid="{00000000-0005-0000-0000-000012240000}"/>
    <cellStyle name="40% - Accent5 3 4 4" xfId="3341" xr:uid="{00000000-0005-0000-0000-000013240000}"/>
    <cellStyle name="40% - Accent5 3 4 4 2" xfId="38922" xr:uid="{00000000-0005-0000-0000-000014240000}"/>
    <cellStyle name="40% - Accent5 3 4 4 2 2" xfId="38923" xr:uid="{00000000-0005-0000-0000-000015240000}"/>
    <cellStyle name="40% - Accent5 3 4 4 3" xfId="38924" xr:uid="{00000000-0005-0000-0000-000016240000}"/>
    <cellStyle name="40% - Accent5 3 4 4 3 2" xfId="38925" xr:uid="{00000000-0005-0000-0000-000017240000}"/>
    <cellStyle name="40% - Accent5 3 4 4 4" xfId="38926" xr:uid="{00000000-0005-0000-0000-000018240000}"/>
    <cellStyle name="40% - Accent5 3 4 5" xfId="3342" xr:uid="{00000000-0005-0000-0000-000019240000}"/>
    <cellStyle name="40% - Accent5 3 4 5 2" xfId="38927" xr:uid="{00000000-0005-0000-0000-00001A240000}"/>
    <cellStyle name="40% - Accent5 3 4 5 2 2" xfId="38928" xr:uid="{00000000-0005-0000-0000-00001B240000}"/>
    <cellStyle name="40% - Accent5 3 4 5 3" xfId="38929" xr:uid="{00000000-0005-0000-0000-00001C240000}"/>
    <cellStyle name="40% - Accent5 3 4 5 3 2" xfId="38930" xr:uid="{00000000-0005-0000-0000-00001D240000}"/>
    <cellStyle name="40% - Accent5 3 4 5 4" xfId="38931" xr:uid="{00000000-0005-0000-0000-00001E240000}"/>
    <cellStyle name="40% - Accent5 3 4 6" xfId="3343" xr:uid="{00000000-0005-0000-0000-00001F240000}"/>
    <cellStyle name="40% - Accent5 3 4 6 2" xfId="38932" xr:uid="{00000000-0005-0000-0000-000020240000}"/>
    <cellStyle name="40% - Accent5 3 4 6 2 2" xfId="38933" xr:uid="{00000000-0005-0000-0000-000021240000}"/>
    <cellStyle name="40% - Accent5 3 4 6 3" xfId="38934" xr:uid="{00000000-0005-0000-0000-000022240000}"/>
    <cellStyle name="40% - Accent5 3 4 6 3 2" xfId="38935" xr:uid="{00000000-0005-0000-0000-000023240000}"/>
    <cellStyle name="40% - Accent5 3 4 6 4" xfId="38936" xr:uid="{00000000-0005-0000-0000-000024240000}"/>
    <cellStyle name="40% - Accent5 3 4 7" xfId="38937" xr:uid="{00000000-0005-0000-0000-000025240000}"/>
    <cellStyle name="40% - Accent5 3 4 7 2" xfId="38938" xr:uid="{00000000-0005-0000-0000-000026240000}"/>
    <cellStyle name="40% - Accent5 3 4 8" xfId="38939" xr:uid="{00000000-0005-0000-0000-000027240000}"/>
    <cellStyle name="40% - Accent5 3 4 8 2" xfId="38940" xr:uid="{00000000-0005-0000-0000-000028240000}"/>
    <cellStyle name="40% - Accent5 3 4 9" xfId="38941" xr:uid="{00000000-0005-0000-0000-000029240000}"/>
    <cellStyle name="40% - Accent5 3 5" xfId="3344" xr:uid="{00000000-0005-0000-0000-00002A240000}"/>
    <cellStyle name="40% - Accent5 3 5 2" xfId="3345" xr:uid="{00000000-0005-0000-0000-00002B240000}"/>
    <cellStyle name="40% - Accent5 3 5 2 2" xfId="3346" xr:uid="{00000000-0005-0000-0000-00002C240000}"/>
    <cellStyle name="40% - Accent5 3 5 2 2 2" xfId="38942" xr:uid="{00000000-0005-0000-0000-00002D240000}"/>
    <cellStyle name="40% - Accent5 3 5 2 3" xfId="3347" xr:uid="{00000000-0005-0000-0000-00002E240000}"/>
    <cellStyle name="40% - Accent5 3 5 2 3 2" xfId="38943" xr:uid="{00000000-0005-0000-0000-00002F240000}"/>
    <cellStyle name="40% - Accent5 3 5 2 4" xfId="38944" xr:uid="{00000000-0005-0000-0000-000030240000}"/>
    <cellStyle name="40% - Accent5 3 5 3" xfId="3348" xr:uid="{00000000-0005-0000-0000-000031240000}"/>
    <cellStyle name="40% - Accent5 3 5 3 2" xfId="38945" xr:uid="{00000000-0005-0000-0000-000032240000}"/>
    <cellStyle name="40% - Accent5 3 5 3 2 2" xfId="38946" xr:uid="{00000000-0005-0000-0000-000033240000}"/>
    <cellStyle name="40% - Accent5 3 5 3 3" xfId="38947" xr:uid="{00000000-0005-0000-0000-000034240000}"/>
    <cellStyle name="40% - Accent5 3 5 3 3 2" xfId="38948" xr:uid="{00000000-0005-0000-0000-000035240000}"/>
    <cellStyle name="40% - Accent5 3 5 3 4" xfId="38949" xr:uid="{00000000-0005-0000-0000-000036240000}"/>
    <cellStyle name="40% - Accent5 3 5 4" xfId="3349" xr:uid="{00000000-0005-0000-0000-000037240000}"/>
    <cellStyle name="40% - Accent5 3 5 4 2" xfId="38950" xr:uid="{00000000-0005-0000-0000-000038240000}"/>
    <cellStyle name="40% - Accent5 3 5 4 2 2" xfId="38951" xr:uid="{00000000-0005-0000-0000-000039240000}"/>
    <cellStyle name="40% - Accent5 3 5 4 3" xfId="38952" xr:uid="{00000000-0005-0000-0000-00003A240000}"/>
    <cellStyle name="40% - Accent5 3 5 4 3 2" xfId="38953" xr:uid="{00000000-0005-0000-0000-00003B240000}"/>
    <cellStyle name="40% - Accent5 3 5 4 4" xfId="38954" xr:uid="{00000000-0005-0000-0000-00003C240000}"/>
    <cellStyle name="40% - Accent5 3 5 5" xfId="38955" xr:uid="{00000000-0005-0000-0000-00003D240000}"/>
    <cellStyle name="40% - Accent5 3 5 5 2" xfId="38956" xr:uid="{00000000-0005-0000-0000-00003E240000}"/>
    <cellStyle name="40% - Accent5 3 5 5 2 2" xfId="38957" xr:uid="{00000000-0005-0000-0000-00003F240000}"/>
    <cellStyle name="40% - Accent5 3 5 5 3" xfId="38958" xr:uid="{00000000-0005-0000-0000-000040240000}"/>
    <cellStyle name="40% - Accent5 3 5 5 3 2" xfId="38959" xr:uid="{00000000-0005-0000-0000-000041240000}"/>
    <cellStyle name="40% - Accent5 3 5 5 4" xfId="38960" xr:uid="{00000000-0005-0000-0000-000042240000}"/>
    <cellStyle name="40% - Accent5 3 5 6" xfId="38961" xr:uid="{00000000-0005-0000-0000-000043240000}"/>
    <cellStyle name="40% - Accent5 3 5 6 2" xfId="38962" xr:uid="{00000000-0005-0000-0000-000044240000}"/>
    <cellStyle name="40% - Accent5 3 5 7" xfId="38963" xr:uid="{00000000-0005-0000-0000-000045240000}"/>
    <cellStyle name="40% - Accent5 3 5 7 2" xfId="38964" xr:uid="{00000000-0005-0000-0000-000046240000}"/>
    <cellStyle name="40% - Accent5 3 5 8" xfId="38965" xr:uid="{00000000-0005-0000-0000-000047240000}"/>
    <cellStyle name="40% - Accent5 3 6" xfId="3350" xr:uid="{00000000-0005-0000-0000-000048240000}"/>
    <cellStyle name="40% - Accent5 3 6 2" xfId="3351" xr:uid="{00000000-0005-0000-0000-000049240000}"/>
    <cellStyle name="40% - Accent5 3 6 2 2" xfId="3352" xr:uid="{00000000-0005-0000-0000-00004A240000}"/>
    <cellStyle name="40% - Accent5 3 6 2 3" xfId="3353" xr:uid="{00000000-0005-0000-0000-00004B240000}"/>
    <cellStyle name="40% - Accent5 3 6 3" xfId="3354" xr:uid="{00000000-0005-0000-0000-00004C240000}"/>
    <cellStyle name="40% - Accent5 3 6 3 2" xfId="38966" xr:uid="{00000000-0005-0000-0000-00004D240000}"/>
    <cellStyle name="40% - Accent5 3 6 4" xfId="3355" xr:uid="{00000000-0005-0000-0000-00004E240000}"/>
    <cellStyle name="40% - Accent5 3 6 5" xfId="38967" xr:uid="{00000000-0005-0000-0000-00004F240000}"/>
    <cellStyle name="40% - Accent5 3 7" xfId="3356" xr:uid="{00000000-0005-0000-0000-000050240000}"/>
    <cellStyle name="40% - Accent5 3 7 2" xfId="3357" xr:uid="{00000000-0005-0000-0000-000051240000}"/>
    <cellStyle name="40% - Accent5 3 7 2 2" xfId="3358" xr:uid="{00000000-0005-0000-0000-000052240000}"/>
    <cellStyle name="40% - Accent5 3 7 2 3" xfId="3359" xr:uid="{00000000-0005-0000-0000-000053240000}"/>
    <cellStyle name="40% - Accent5 3 7 3" xfId="3360" xr:uid="{00000000-0005-0000-0000-000054240000}"/>
    <cellStyle name="40% - Accent5 3 7 3 2" xfId="38968" xr:uid="{00000000-0005-0000-0000-000055240000}"/>
    <cellStyle name="40% - Accent5 3 7 4" xfId="3361" xr:uid="{00000000-0005-0000-0000-000056240000}"/>
    <cellStyle name="40% - Accent5 3 8" xfId="3362" xr:uid="{00000000-0005-0000-0000-000057240000}"/>
    <cellStyle name="40% - Accent5 3 8 2" xfId="38969" xr:uid="{00000000-0005-0000-0000-000058240000}"/>
    <cellStyle name="40% - Accent5 3 8 2 2" xfId="38970" xr:uid="{00000000-0005-0000-0000-000059240000}"/>
    <cellStyle name="40% - Accent5 3 8 3" xfId="38971" xr:uid="{00000000-0005-0000-0000-00005A240000}"/>
    <cellStyle name="40% - Accent5 3 8 3 2" xfId="38972" xr:uid="{00000000-0005-0000-0000-00005B240000}"/>
    <cellStyle name="40% - Accent5 3 8 4" xfId="38973" xr:uid="{00000000-0005-0000-0000-00005C240000}"/>
    <cellStyle name="40% - Accent5 3 9" xfId="38974" xr:uid="{00000000-0005-0000-0000-00005D240000}"/>
    <cellStyle name="40% - Accent5 3_PwrTax 51040" xfId="3363" xr:uid="{00000000-0005-0000-0000-00005E240000}"/>
    <cellStyle name="40% - Accent5 30" xfId="3364" xr:uid="{00000000-0005-0000-0000-00005F240000}"/>
    <cellStyle name="40% - Accent5 31" xfId="3365" xr:uid="{00000000-0005-0000-0000-000060240000}"/>
    <cellStyle name="40% - Accent5 32" xfId="3366" xr:uid="{00000000-0005-0000-0000-000061240000}"/>
    <cellStyle name="40% - Accent5 33" xfId="3367" xr:uid="{00000000-0005-0000-0000-000062240000}"/>
    <cellStyle name="40% - Accent5 34" xfId="3368" xr:uid="{00000000-0005-0000-0000-000063240000}"/>
    <cellStyle name="40% - Accent5 35" xfId="3369" xr:uid="{00000000-0005-0000-0000-000064240000}"/>
    <cellStyle name="40% - Accent5 36" xfId="3370" xr:uid="{00000000-0005-0000-0000-000065240000}"/>
    <cellStyle name="40% - Accent5 37" xfId="3371" xr:uid="{00000000-0005-0000-0000-000066240000}"/>
    <cellStyle name="40% - Accent5 37 2" xfId="3372" xr:uid="{00000000-0005-0000-0000-000067240000}"/>
    <cellStyle name="40% - Accent5 37 2 2" xfId="3373" xr:uid="{00000000-0005-0000-0000-000068240000}"/>
    <cellStyle name="40% - Accent5 37 2 3" xfId="38975" xr:uid="{00000000-0005-0000-0000-000069240000}"/>
    <cellStyle name="40% - Accent5 37 3" xfId="3374" xr:uid="{00000000-0005-0000-0000-00006A240000}"/>
    <cellStyle name="40% - Accent5 37 3 2" xfId="3375" xr:uid="{00000000-0005-0000-0000-00006B240000}"/>
    <cellStyle name="40% - Accent5 37 3 3" xfId="38976" xr:uid="{00000000-0005-0000-0000-00006C240000}"/>
    <cellStyle name="40% - Accent5 37 4" xfId="3376" xr:uid="{00000000-0005-0000-0000-00006D240000}"/>
    <cellStyle name="40% - Accent5 37 5" xfId="38977" xr:uid="{00000000-0005-0000-0000-00006E240000}"/>
    <cellStyle name="40% - Accent5 37_PwrTax 51040" xfId="3377" xr:uid="{00000000-0005-0000-0000-00006F240000}"/>
    <cellStyle name="40% - Accent5 38" xfId="3378" xr:uid="{00000000-0005-0000-0000-000070240000}"/>
    <cellStyle name="40% - Accent5 38 2" xfId="38978" xr:uid="{00000000-0005-0000-0000-000071240000}"/>
    <cellStyle name="40% - Accent5 38 2 2" xfId="38979" xr:uid="{00000000-0005-0000-0000-000072240000}"/>
    <cellStyle name="40% - Accent5 38 2 2 2" xfId="38980" xr:uid="{00000000-0005-0000-0000-000073240000}"/>
    <cellStyle name="40% - Accent5 38 2 3" xfId="38981" xr:uid="{00000000-0005-0000-0000-000074240000}"/>
    <cellStyle name="40% - Accent5 38 2 3 2" xfId="38982" xr:uid="{00000000-0005-0000-0000-000075240000}"/>
    <cellStyle name="40% - Accent5 38 2 4" xfId="38983" xr:uid="{00000000-0005-0000-0000-000076240000}"/>
    <cellStyle name="40% - Accent5 38 3" xfId="38984" xr:uid="{00000000-0005-0000-0000-000077240000}"/>
    <cellStyle name="40% - Accent5 38 3 2" xfId="38985" xr:uid="{00000000-0005-0000-0000-000078240000}"/>
    <cellStyle name="40% - Accent5 38 3 2 2" xfId="38986" xr:uid="{00000000-0005-0000-0000-000079240000}"/>
    <cellStyle name="40% - Accent5 38 3 3" xfId="38987" xr:uid="{00000000-0005-0000-0000-00007A240000}"/>
    <cellStyle name="40% - Accent5 38 3 3 2" xfId="38988" xr:uid="{00000000-0005-0000-0000-00007B240000}"/>
    <cellStyle name="40% - Accent5 38 3 4" xfId="38989" xr:uid="{00000000-0005-0000-0000-00007C240000}"/>
    <cellStyle name="40% - Accent5 38 4" xfId="38990" xr:uid="{00000000-0005-0000-0000-00007D240000}"/>
    <cellStyle name="40% - Accent5 38 4 2" xfId="38991" xr:uid="{00000000-0005-0000-0000-00007E240000}"/>
    <cellStyle name="40% - Accent5 38 4 2 2" xfId="38992" xr:uid="{00000000-0005-0000-0000-00007F240000}"/>
    <cellStyle name="40% - Accent5 38 4 3" xfId="38993" xr:uid="{00000000-0005-0000-0000-000080240000}"/>
    <cellStyle name="40% - Accent5 38 4 3 2" xfId="38994" xr:uid="{00000000-0005-0000-0000-000081240000}"/>
    <cellStyle name="40% - Accent5 38 4 4" xfId="38995" xr:uid="{00000000-0005-0000-0000-000082240000}"/>
    <cellStyle name="40% - Accent5 38 5" xfId="38996" xr:uid="{00000000-0005-0000-0000-000083240000}"/>
    <cellStyle name="40% - Accent5 38 5 2" xfId="38997" xr:uid="{00000000-0005-0000-0000-000084240000}"/>
    <cellStyle name="40% - Accent5 38 6" xfId="38998" xr:uid="{00000000-0005-0000-0000-000085240000}"/>
    <cellStyle name="40% - Accent5 38 6 2" xfId="38999" xr:uid="{00000000-0005-0000-0000-000086240000}"/>
    <cellStyle name="40% - Accent5 38 7" xfId="39000" xr:uid="{00000000-0005-0000-0000-000087240000}"/>
    <cellStyle name="40% - Accent5 39" xfId="39001" xr:uid="{00000000-0005-0000-0000-000088240000}"/>
    <cellStyle name="40% - Accent5 39 2" xfId="39002" xr:uid="{00000000-0005-0000-0000-000089240000}"/>
    <cellStyle name="40% - Accent5 4" xfId="3379" xr:uid="{00000000-0005-0000-0000-00008A240000}"/>
    <cellStyle name="40% - Accent5 4 2" xfId="3380" xr:uid="{00000000-0005-0000-0000-00008B240000}"/>
    <cellStyle name="40% - Accent5 4 2 2" xfId="3381" xr:uid="{00000000-0005-0000-0000-00008C240000}"/>
    <cellStyle name="40% - Accent5 4 2 2 2" xfId="39003" xr:uid="{00000000-0005-0000-0000-00008D240000}"/>
    <cellStyle name="40% - Accent5 4 2 3" xfId="39004" xr:uid="{00000000-0005-0000-0000-00008E240000}"/>
    <cellStyle name="40% - Accent5 4 3" xfId="3382" xr:uid="{00000000-0005-0000-0000-00008F240000}"/>
    <cellStyle name="40% - Accent5 4 3 2" xfId="3383" xr:uid="{00000000-0005-0000-0000-000090240000}"/>
    <cellStyle name="40% - Accent5 4 3 3" xfId="3384" xr:uid="{00000000-0005-0000-0000-000091240000}"/>
    <cellStyle name="40% - Accent5 4 3 4" xfId="39005" xr:uid="{00000000-0005-0000-0000-000092240000}"/>
    <cellStyle name="40% - Accent5 4 4" xfId="3385" xr:uid="{00000000-0005-0000-0000-000093240000}"/>
    <cellStyle name="40% - Accent5 4 4 2" xfId="3386" xr:uid="{00000000-0005-0000-0000-000094240000}"/>
    <cellStyle name="40% - Accent5 4 4 2 2" xfId="3387" xr:uid="{00000000-0005-0000-0000-000095240000}"/>
    <cellStyle name="40% - Accent5 4 4 2 3" xfId="3388" xr:uid="{00000000-0005-0000-0000-000096240000}"/>
    <cellStyle name="40% - Accent5 4 4 3" xfId="3389" xr:uid="{00000000-0005-0000-0000-000097240000}"/>
    <cellStyle name="40% - Accent5 4 4 4" xfId="3390" xr:uid="{00000000-0005-0000-0000-000098240000}"/>
    <cellStyle name="40% - Accent5 4 4 5" xfId="3391" xr:uid="{00000000-0005-0000-0000-000099240000}"/>
    <cellStyle name="40% - Accent5 4 4 6" xfId="39006" xr:uid="{00000000-0005-0000-0000-00009A240000}"/>
    <cellStyle name="40% - Accent5 4 5" xfId="3392" xr:uid="{00000000-0005-0000-0000-00009B240000}"/>
    <cellStyle name="40% - Accent5 4 5 2" xfId="3393" xr:uid="{00000000-0005-0000-0000-00009C240000}"/>
    <cellStyle name="40% - Accent5 4 5 3" xfId="3394" xr:uid="{00000000-0005-0000-0000-00009D240000}"/>
    <cellStyle name="40% - Accent5 4 5 4" xfId="39007" xr:uid="{00000000-0005-0000-0000-00009E240000}"/>
    <cellStyle name="40% - Accent5 4 6" xfId="3395" xr:uid="{00000000-0005-0000-0000-00009F240000}"/>
    <cellStyle name="40% - Accent5 4 7" xfId="39008" xr:uid="{00000000-0005-0000-0000-0000A0240000}"/>
    <cellStyle name="40% - Accent5 4 8" xfId="43448" xr:uid="{00000000-0005-0000-0000-0000A1240000}"/>
    <cellStyle name="40% - Accent5 4_PwrTax 51040" xfId="3396" xr:uid="{00000000-0005-0000-0000-0000A2240000}"/>
    <cellStyle name="40% - Accent5 40" xfId="39009" xr:uid="{00000000-0005-0000-0000-0000A3240000}"/>
    <cellStyle name="40% - Accent5 41" xfId="39010" xr:uid="{00000000-0005-0000-0000-0000A4240000}"/>
    <cellStyle name="40% - Accent5 42" xfId="39011" xr:uid="{00000000-0005-0000-0000-0000A5240000}"/>
    <cellStyle name="40% - Accent5 43" xfId="39012" xr:uid="{00000000-0005-0000-0000-0000A6240000}"/>
    <cellStyle name="40% - Accent5 44" xfId="39013" xr:uid="{00000000-0005-0000-0000-0000A7240000}"/>
    <cellStyle name="40% - Accent5 45" xfId="39014" xr:uid="{00000000-0005-0000-0000-0000A8240000}"/>
    <cellStyle name="40% - Accent5 46" xfId="39015" xr:uid="{00000000-0005-0000-0000-0000A9240000}"/>
    <cellStyle name="40% - Accent5 47" xfId="39016" xr:uid="{00000000-0005-0000-0000-0000AA240000}"/>
    <cellStyle name="40% - Accent5 48" xfId="39017" xr:uid="{00000000-0005-0000-0000-0000AB240000}"/>
    <cellStyle name="40% - Accent5 49" xfId="39018" xr:uid="{00000000-0005-0000-0000-0000AC240000}"/>
    <cellStyle name="40% - Accent5 5" xfId="3397" xr:uid="{00000000-0005-0000-0000-0000AD240000}"/>
    <cellStyle name="40% - Accent5 5 2" xfId="3398" xr:uid="{00000000-0005-0000-0000-0000AE240000}"/>
    <cellStyle name="40% - Accent5 5 2 2" xfId="39019" xr:uid="{00000000-0005-0000-0000-0000AF240000}"/>
    <cellStyle name="40% - Accent5 5 3" xfId="3399" xr:uid="{00000000-0005-0000-0000-0000B0240000}"/>
    <cellStyle name="40% - Accent5 5 4" xfId="39020" xr:uid="{00000000-0005-0000-0000-0000B1240000}"/>
    <cellStyle name="40% - Accent5 5 5" xfId="43463" xr:uid="{00000000-0005-0000-0000-0000B2240000}"/>
    <cellStyle name="40% - Accent5 50" xfId="39021" xr:uid="{00000000-0005-0000-0000-0000B3240000}"/>
    <cellStyle name="40% - Accent5 51" xfId="39022" xr:uid="{00000000-0005-0000-0000-0000B4240000}"/>
    <cellStyle name="40% - Accent5 52" xfId="39023" xr:uid="{00000000-0005-0000-0000-0000B5240000}"/>
    <cellStyle name="40% - Accent5 53" xfId="39024" xr:uid="{00000000-0005-0000-0000-0000B6240000}"/>
    <cellStyle name="40% - Accent5 54" xfId="39025" xr:uid="{00000000-0005-0000-0000-0000B7240000}"/>
    <cellStyle name="40% - Accent5 55" xfId="39026" xr:uid="{00000000-0005-0000-0000-0000B8240000}"/>
    <cellStyle name="40% - Accent5 56" xfId="39027" xr:uid="{00000000-0005-0000-0000-0000B9240000}"/>
    <cellStyle name="40% - Accent5 57" xfId="39028" xr:uid="{00000000-0005-0000-0000-0000BA240000}"/>
    <cellStyle name="40% - Accent5 58" xfId="39029" xr:uid="{00000000-0005-0000-0000-0000BB240000}"/>
    <cellStyle name="40% - Accent5 59" xfId="39030" xr:uid="{00000000-0005-0000-0000-0000BC240000}"/>
    <cellStyle name="40% - Accent5 6" xfId="3400" xr:uid="{00000000-0005-0000-0000-0000BD240000}"/>
    <cellStyle name="40% - Accent5 6 2" xfId="3401" xr:uid="{00000000-0005-0000-0000-0000BE240000}"/>
    <cellStyle name="40% - Accent5 6 2 2" xfId="39031" xr:uid="{00000000-0005-0000-0000-0000BF240000}"/>
    <cellStyle name="40% - Accent5 6 3" xfId="3402" xr:uid="{00000000-0005-0000-0000-0000C0240000}"/>
    <cellStyle name="40% - Accent5 6 4" xfId="39032" xr:uid="{00000000-0005-0000-0000-0000C1240000}"/>
    <cellStyle name="40% - Accent5 60" xfId="39033" xr:uid="{00000000-0005-0000-0000-0000C2240000}"/>
    <cellStyle name="40% - Accent5 61" xfId="39034" xr:uid="{00000000-0005-0000-0000-0000C3240000}"/>
    <cellStyle name="40% - Accent5 62" xfId="39035" xr:uid="{00000000-0005-0000-0000-0000C4240000}"/>
    <cellStyle name="40% - Accent5 63" xfId="39036" xr:uid="{00000000-0005-0000-0000-0000C5240000}"/>
    <cellStyle name="40% - Accent5 64" xfId="39037" xr:uid="{00000000-0005-0000-0000-0000C6240000}"/>
    <cellStyle name="40% - Accent5 65" xfId="39038" xr:uid="{00000000-0005-0000-0000-0000C7240000}"/>
    <cellStyle name="40% - Accent5 66" xfId="39039" xr:uid="{00000000-0005-0000-0000-0000C8240000}"/>
    <cellStyle name="40% - Accent5 67" xfId="39040" xr:uid="{00000000-0005-0000-0000-0000C9240000}"/>
    <cellStyle name="40% - Accent5 68" xfId="39041" xr:uid="{00000000-0005-0000-0000-0000CA240000}"/>
    <cellStyle name="40% - Accent5 69" xfId="39042" xr:uid="{00000000-0005-0000-0000-0000CB240000}"/>
    <cellStyle name="40% - Accent5 7" xfId="3403" xr:uid="{00000000-0005-0000-0000-0000CC240000}"/>
    <cellStyle name="40% - Accent5 7 2" xfId="3404" xr:uid="{00000000-0005-0000-0000-0000CD240000}"/>
    <cellStyle name="40% - Accent5 7 3" xfId="3405" xr:uid="{00000000-0005-0000-0000-0000CE240000}"/>
    <cellStyle name="40% - Accent5 7 4" xfId="39043" xr:uid="{00000000-0005-0000-0000-0000CF240000}"/>
    <cellStyle name="40% - Accent5 70" xfId="39044" xr:uid="{00000000-0005-0000-0000-0000D0240000}"/>
    <cellStyle name="40% - Accent5 71" xfId="39045" xr:uid="{00000000-0005-0000-0000-0000D1240000}"/>
    <cellStyle name="40% - Accent5 72" xfId="39046" xr:uid="{00000000-0005-0000-0000-0000D2240000}"/>
    <cellStyle name="40% - Accent5 73" xfId="39047" xr:uid="{00000000-0005-0000-0000-0000D3240000}"/>
    <cellStyle name="40% - Accent5 74" xfId="39048" xr:uid="{00000000-0005-0000-0000-0000D4240000}"/>
    <cellStyle name="40% - Accent5 75" xfId="39049" xr:uid="{00000000-0005-0000-0000-0000D5240000}"/>
    <cellStyle name="40% - Accent5 76" xfId="39050" xr:uid="{00000000-0005-0000-0000-0000D6240000}"/>
    <cellStyle name="40% - Accent5 77" xfId="39051" xr:uid="{00000000-0005-0000-0000-0000D7240000}"/>
    <cellStyle name="40% - Accent5 78" xfId="39052" xr:uid="{00000000-0005-0000-0000-0000D8240000}"/>
    <cellStyle name="40% - Accent5 79" xfId="39053" xr:uid="{00000000-0005-0000-0000-0000D9240000}"/>
    <cellStyle name="40% - Accent5 8" xfId="3406" xr:uid="{00000000-0005-0000-0000-0000DA240000}"/>
    <cellStyle name="40% - Accent5 8 2" xfId="3407" xr:uid="{00000000-0005-0000-0000-0000DB240000}"/>
    <cellStyle name="40% - Accent5 8 3" xfId="3408" xr:uid="{00000000-0005-0000-0000-0000DC240000}"/>
    <cellStyle name="40% - Accent5 8 4" xfId="39054" xr:uid="{00000000-0005-0000-0000-0000DD240000}"/>
    <cellStyle name="40% - Accent5 80" xfId="39055" xr:uid="{00000000-0005-0000-0000-0000DE240000}"/>
    <cellStyle name="40% - Accent5 81" xfId="39056" xr:uid="{00000000-0005-0000-0000-0000DF240000}"/>
    <cellStyle name="40% - Accent5 82" xfId="39057" xr:uid="{00000000-0005-0000-0000-0000E0240000}"/>
    <cellStyle name="40% - Accent5 83" xfId="39058" xr:uid="{00000000-0005-0000-0000-0000E1240000}"/>
    <cellStyle name="40% - Accent5 84" xfId="39059" xr:uid="{00000000-0005-0000-0000-0000E2240000}"/>
    <cellStyle name="40% - Accent5 85" xfId="39060" xr:uid="{00000000-0005-0000-0000-0000E3240000}"/>
    <cellStyle name="40% - Accent5 86" xfId="39061" xr:uid="{00000000-0005-0000-0000-0000E4240000}"/>
    <cellStyle name="40% - Accent5 87" xfId="39062" xr:uid="{00000000-0005-0000-0000-0000E5240000}"/>
    <cellStyle name="40% - Accent5 88" xfId="39063" xr:uid="{00000000-0005-0000-0000-0000E6240000}"/>
    <cellStyle name="40% - Accent5 89" xfId="39064" xr:uid="{00000000-0005-0000-0000-0000E7240000}"/>
    <cellStyle name="40% - Accent5 9" xfId="3409" xr:uid="{00000000-0005-0000-0000-0000E8240000}"/>
    <cellStyle name="40% - Accent5 9 2" xfId="3410" xr:uid="{00000000-0005-0000-0000-0000E9240000}"/>
    <cellStyle name="40% - Accent5 9 3" xfId="3411" xr:uid="{00000000-0005-0000-0000-0000EA240000}"/>
    <cellStyle name="40% - Accent5 9 4" xfId="39065" xr:uid="{00000000-0005-0000-0000-0000EB240000}"/>
    <cellStyle name="40% - Accent5 90" xfId="39066" xr:uid="{00000000-0005-0000-0000-0000EC240000}"/>
    <cellStyle name="40% - Accent5 91" xfId="39067" xr:uid="{00000000-0005-0000-0000-0000ED240000}"/>
    <cellStyle name="40% - Accent5 92" xfId="39068" xr:uid="{00000000-0005-0000-0000-0000EE240000}"/>
    <cellStyle name="40% - Accent5 93" xfId="39069" xr:uid="{00000000-0005-0000-0000-0000EF240000}"/>
    <cellStyle name="40% - Accent5 94" xfId="39070" xr:uid="{00000000-0005-0000-0000-0000F0240000}"/>
    <cellStyle name="40% - Accent5 95" xfId="39071" xr:uid="{00000000-0005-0000-0000-0000F1240000}"/>
    <cellStyle name="40% - Accent5 96" xfId="39072" xr:uid="{00000000-0005-0000-0000-0000F2240000}"/>
    <cellStyle name="40% - Accent5 97" xfId="39073" xr:uid="{00000000-0005-0000-0000-0000F3240000}"/>
    <cellStyle name="40% - Accent5 98" xfId="39074" xr:uid="{00000000-0005-0000-0000-0000F4240000}"/>
    <cellStyle name="40% - Accent5 99" xfId="39075" xr:uid="{00000000-0005-0000-0000-0000F5240000}"/>
    <cellStyle name="40% - Accent6" xfId="12" builtinId="51" customBuiltin="1"/>
    <cellStyle name="40% - Accent6 10" xfId="3412" xr:uid="{00000000-0005-0000-0000-0000F7240000}"/>
    <cellStyle name="40% - Accent6 10 2" xfId="3413" xr:uid="{00000000-0005-0000-0000-0000F8240000}"/>
    <cellStyle name="40% - Accent6 10 3" xfId="3414" xr:uid="{00000000-0005-0000-0000-0000F9240000}"/>
    <cellStyle name="40% - Accent6 10 4" xfId="39076" xr:uid="{00000000-0005-0000-0000-0000FA240000}"/>
    <cellStyle name="40% - Accent6 100" xfId="39077" xr:uid="{00000000-0005-0000-0000-0000FB240000}"/>
    <cellStyle name="40% - Accent6 101" xfId="39078" xr:uid="{00000000-0005-0000-0000-0000FC240000}"/>
    <cellStyle name="40% - Accent6 102" xfId="39079" xr:uid="{00000000-0005-0000-0000-0000FD240000}"/>
    <cellStyle name="40% - Accent6 103" xfId="43381" xr:uid="{00000000-0005-0000-0000-0000FE240000}"/>
    <cellStyle name="40% - Accent6 104" xfId="43502" xr:uid="{C49F3D36-3E35-4798-A6FB-474AFF45EF88}"/>
    <cellStyle name="40% - Accent6 11" xfId="3415" xr:uid="{00000000-0005-0000-0000-0000FF240000}"/>
    <cellStyle name="40% - Accent6 11 2" xfId="3416" xr:uid="{00000000-0005-0000-0000-000000250000}"/>
    <cellStyle name="40% - Accent6 11 3" xfId="3417" xr:uid="{00000000-0005-0000-0000-000001250000}"/>
    <cellStyle name="40% - Accent6 12" xfId="3418" xr:uid="{00000000-0005-0000-0000-000002250000}"/>
    <cellStyle name="40% - Accent6 12 2" xfId="3419" xr:uid="{00000000-0005-0000-0000-000003250000}"/>
    <cellStyle name="40% - Accent6 13" xfId="3420" xr:uid="{00000000-0005-0000-0000-000004250000}"/>
    <cellStyle name="40% - Accent6 13 2" xfId="3421" xr:uid="{00000000-0005-0000-0000-000005250000}"/>
    <cellStyle name="40% - Accent6 14" xfId="3422" xr:uid="{00000000-0005-0000-0000-000006250000}"/>
    <cellStyle name="40% - Accent6 14 2" xfId="3423" xr:uid="{00000000-0005-0000-0000-000007250000}"/>
    <cellStyle name="40% - Accent6 15" xfId="3424" xr:uid="{00000000-0005-0000-0000-000008250000}"/>
    <cellStyle name="40% - Accent6 15 2" xfId="3425" xr:uid="{00000000-0005-0000-0000-000009250000}"/>
    <cellStyle name="40% - Accent6 16" xfId="3426" xr:uid="{00000000-0005-0000-0000-00000A250000}"/>
    <cellStyle name="40% - Accent6 16 2" xfId="3427" xr:uid="{00000000-0005-0000-0000-00000B250000}"/>
    <cellStyle name="40% - Accent6 17" xfId="3428" xr:uid="{00000000-0005-0000-0000-00000C250000}"/>
    <cellStyle name="40% - Accent6 17 2" xfId="3429" xr:uid="{00000000-0005-0000-0000-00000D250000}"/>
    <cellStyle name="40% - Accent6 18" xfId="3430" xr:uid="{00000000-0005-0000-0000-00000E250000}"/>
    <cellStyle name="40% - Accent6 18 2" xfId="3431" xr:uid="{00000000-0005-0000-0000-00000F250000}"/>
    <cellStyle name="40% - Accent6 19" xfId="3432" xr:uid="{00000000-0005-0000-0000-000010250000}"/>
    <cellStyle name="40% - Accent6 19 2" xfId="3433" xr:uid="{00000000-0005-0000-0000-000011250000}"/>
    <cellStyle name="40% - Accent6 2" xfId="3434" xr:uid="{00000000-0005-0000-0000-000012250000}"/>
    <cellStyle name="40% - Accent6 2 10" xfId="43411" xr:uid="{00000000-0005-0000-0000-000013250000}"/>
    <cellStyle name="40% - Accent6 2 2" xfId="3435" xr:uid="{00000000-0005-0000-0000-000014250000}"/>
    <cellStyle name="40% - Accent6 2 2 2" xfId="3436" xr:uid="{00000000-0005-0000-0000-000015250000}"/>
    <cellStyle name="40% - Accent6 2 2 2 2" xfId="3437" xr:uid="{00000000-0005-0000-0000-000016250000}"/>
    <cellStyle name="40% - Accent6 2 2 2 3" xfId="3438" xr:uid="{00000000-0005-0000-0000-000017250000}"/>
    <cellStyle name="40% - Accent6 2 2 2 4" xfId="39080" xr:uid="{00000000-0005-0000-0000-000018250000}"/>
    <cellStyle name="40% - Accent6 2 2 3" xfId="3439" xr:uid="{00000000-0005-0000-0000-000019250000}"/>
    <cellStyle name="40% - Accent6 2 2 3 2" xfId="3440" xr:uid="{00000000-0005-0000-0000-00001A250000}"/>
    <cellStyle name="40% - Accent6 2 2 3 3" xfId="39081" xr:uid="{00000000-0005-0000-0000-00001B250000}"/>
    <cellStyle name="40% - Accent6 2 2 4" xfId="3441" xr:uid="{00000000-0005-0000-0000-00001C250000}"/>
    <cellStyle name="40% - Accent6 2 2 5" xfId="3442" xr:uid="{00000000-0005-0000-0000-00001D250000}"/>
    <cellStyle name="40% - Accent6 2 2 6" xfId="3443" xr:uid="{00000000-0005-0000-0000-00001E250000}"/>
    <cellStyle name="40% - Accent6 2 2 7" xfId="39082" xr:uid="{00000000-0005-0000-0000-00001F250000}"/>
    <cellStyle name="40% - Accent6 2 2_PwrTax 51040" xfId="3444" xr:uid="{00000000-0005-0000-0000-000020250000}"/>
    <cellStyle name="40% - Accent6 2 3" xfId="3445" xr:uid="{00000000-0005-0000-0000-000021250000}"/>
    <cellStyle name="40% - Accent6 2 3 10" xfId="3446" xr:uid="{00000000-0005-0000-0000-000022250000}"/>
    <cellStyle name="40% - Accent6 2 3 10 2" xfId="39083" xr:uid="{00000000-0005-0000-0000-000023250000}"/>
    <cellStyle name="40% - Accent6 2 3 11" xfId="39084" xr:uid="{00000000-0005-0000-0000-000024250000}"/>
    <cellStyle name="40% - Accent6 2 3 12" xfId="39085" xr:uid="{00000000-0005-0000-0000-000025250000}"/>
    <cellStyle name="40% - Accent6 2 3 2" xfId="3447" xr:uid="{00000000-0005-0000-0000-000026250000}"/>
    <cellStyle name="40% - Accent6 2 3 2 10" xfId="39086" xr:uid="{00000000-0005-0000-0000-000027250000}"/>
    <cellStyle name="40% - Accent6 2 3 2 11" xfId="39087" xr:uid="{00000000-0005-0000-0000-000028250000}"/>
    <cellStyle name="40% - Accent6 2 3 2 2" xfId="3448" xr:uid="{00000000-0005-0000-0000-000029250000}"/>
    <cellStyle name="40% - Accent6 2 3 2 2 2" xfId="3449" xr:uid="{00000000-0005-0000-0000-00002A250000}"/>
    <cellStyle name="40% - Accent6 2 3 2 2 2 2" xfId="3450" xr:uid="{00000000-0005-0000-0000-00002B250000}"/>
    <cellStyle name="40% - Accent6 2 3 2 2 2 2 2" xfId="3451" xr:uid="{00000000-0005-0000-0000-00002C250000}"/>
    <cellStyle name="40% - Accent6 2 3 2 2 2 2 2 2" xfId="39088" xr:uid="{00000000-0005-0000-0000-00002D250000}"/>
    <cellStyle name="40% - Accent6 2 3 2 2 2 2 3" xfId="3452" xr:uid="{00000000-0005-0000-0000-00002E250000}"/>
    <cellStyle name="40% - Accent6 2 3 2 2 2 2 3 2" xfId="39089" xr:uid="{00000000-0005-0000-0000-00002F250000}"/>
    <cellStyle name="40% - Accent6 2 3 2 2 2 2 4" xfId="39090" xr:uid="{00000000-0005-0000-0000-000030250000}"/>
    <cellStyle name="40% - Accent6 2 3 2 2 2 3" xfId="3453" xr:uid="{00000000-0005-0000-0000-000031250000}"/>
    <cellStyle name="40% - Accent6 2 3 2 2 2 3 2" xfId="39091" xr:uid="{00000000-0005-0000-0000-000032250000}"/>
    <cellStyle name="40% - Accent6 2 3 2 2 2 4" xfId="3454" xr:uid="{00000000-0005-0000-0000-000033250000}"/>
    <cellStyle name="40% - Accent6 2 3 2 2 2 4 2" xfId="39092" xr:uid="{00000000-0005-0000-0000-000034250000}"/>
    <cellStyle name="40% - Accent6 2 3 2 2 2 5" xfId="39093" xr:uid="{00000000-0005-0000-0000-000035250000}"/>
    <cellStyle name="40% - Accent6 2 3 2 2 3" xfId="3455" xr:uid="{00000000-0005-0000-0000-000036250000}"/>
    <cellStyle name="40% - Accent6 2 3 2 2 3 2" xfId="3456" xr:uid="{00000000-0005-0000-0000-000037250000}"/>
    <cellStyle name="40% - Accent6 2 3 2 2 3 2 2" xfId="39094" xr:uid="{00000000-0005-0000-0000-000038250000}"/>
    <cellStyle name="40% - Accent6 2 3 2 2 3 3" xfId="3457" xr:uid="{00000000-0005-0000-0000-000039250000}"/>
    <cellStyle name="40% - Accent6 2 3 2 2 3 3 2" xfId="39095" xr:uid="{00000000-0005-0000-0000-00003A250000}"/>
    <cellStyle name="40% - Accent6 2 3 2 2 3 4" xfId="39096" xr:uid="{00000000-0005-0000-0000-00003B250000}"/>
    <cellStyle name="40% - Accent6 2 3 2 2 4" xfId="3458" xr:uid="{00000000-0005-0000-0000-00003C250000}"/>
    <cellStyle name="40% - Accent6 2 3 2 2 4 2" xfId="39097" xr:uid="{00000000-0005-0000-0000-00003D250000}"/>
    <cellStyle name="40% - Accent6 2 3 2 2 5" xfId="3459" xr:uid="{00000000-0005-0000-0000-00003E250000}"/>
    <cellStyle name="40% - Accent6 2 3 2 2 5 2" xfId="39098" xr:uid="{00000000-0005-0000-0000-00003F250000}"/>
    <cellStyle name="40% - Accent6 2 3 2 2 6" xfId="39099" xr:uid="{00000000-0005-0000-0000-000040250000}"/>
    <cellStyle name="40% - Accent6 2 3 2 3" xfId="3460" xr:uid="{00000000-0005-0000-0000-000041250000}"/>
    <cellStyle name="40% - Accent6 2 3 2 3 2" xfId="3461" xr:uid="{00000000-0005-0000-0000-000042250000}"/>
    <cellStyle name="40% - Accent6 2 3 2 3 2 2" xfId="3462" xr:uid="{00000000-0005-0000-0000-000043250000}"/>
    <cellStyle name="40% - Accent6 2 3 2 3 2 2 2" xfId="39100" xr:uid="{00000000-0005-0000-0000-000044250000}"/>
    <cellStyle name="40% - Accent6 2 3 2 3 2 3" xfId="3463" xr:uid="{00000000-0005-0000-0000-000045250000}"/>
    <cellStyle name="40% - Accent6 2 3 2 3 2 3 2" xfId="39101" xr:uid="{00000000-0005-0000-0000-000046250000}"/>
    <cellStyle name="40% - Accent6 2 3 2 3 2 4" xfId="39102" xr:uid="{00000000-0005-0000-0000-000047250000}"/>
    <cellStyle name="40% - Accent6 2 3 2 3 3" xfId="3464" xr:uid="{00000000-0005-0000-0000-000048250000}"/>
    <cellStyle name="40% - Accent6 2 3 2 3 3 2" xfId="39103" xr:uid="{00000000-0005-0000-0000-000049250000}"/>
    <cellStyle name="40% - Accent6 2 3 2 3 4" xfId="3465" xr:uid="{00000000-0005-0000-0000-00004A250000}"/>
    <cellStyle name="40% - Accent6 2 3 2 3 4 2" xfId="39104" xr:uid="{00000000-0005-0000-0000-00004B250000}"/>
    <cellStyle name="40% - Accent6 2 3 2 3 5" xfId="39105" xr:uid="{00000000-0005-0000-0000-00004C250000}"/>
    <cellStyle name="40% - Accent6 2 3 2 4" xfId="3466" xr:uid="{00000000-0005-0000-0000-00004D250000}"/>
    <cellStyle name="40% - Accent6 2 3 2 4 2" xfId="3467" xr:uid="{00000000-0005-0000-0000-00004E250000}"/>
    <cellStyle name="40% - Accent6 2 3 2 4 2 2" xfId="39106" xr:uid="{00000000-0005-0000-0000-00004F250000}"/>
    <cellStyle name="40% - Accent6 2 3 2 4 3" xfId="3468" xr:uid="{00000000-0005-0000-0000-000050250000}"/>
    <cellStyle name="40% - Accent6 2 3 2 4 3 2" xfId="39107" xr:uid="{00000000-0005-0000-0000-000051250000}"/>
    <cellStyle name="40% - Accent6 2 3 2 4 4" xfId="39108" xr:uid="{00000000-0005-0000-0000-000052250000}"/>
    <cellStyle name="40% - Accent6 2 3 2 5" xfId="3469" xr:uid="{00000000-0005-0000-0000-000053250000}"/>
    <cellStyle name="40% - Accent6 2 3 2 5 2" xfId="39109" xr:uid="{00000000-0005-0000-0000-000054250000}"/>
    <cellStyle name="40% - Accent6 2 3 2 5 2 2" xfId="39110" xr:uid="{00000000-0005-0000-0000-000055250000}"/>
    <cellStyle name="40% - Accent6 2 3 2 5 3" xfId="39111" xr:uid="{00000000-0005-0000-0000-000056250000}"/>
    <cellStyle name="40% - Accent6 2 3 2 5 3 2" xfId="39112" xr:uid="{00000000-0005-0000-0000-000057250000}"/>
    <cellStyle name="40% - Accent6 2 3 2 5 4" xfId="39113" xr:uid="{00000000-0005-0000-0000-000058250000}"/>
    <cellStyle name="40% - Accent6 2 3 2 6" xfId="3470" xr:uid="{00000000-0005-0000-0000-000059250000}"/>
    <cellStyle name="40% - Accent6 2 3 2 6 2" xfId="39114" xr:uid="{00000000-0005-0000-0000-00005A250000}"/>
    <cellStyle name="40% - Accent6 2 3 2 6 2 2" xfId="39115" xr:uid="{00000000-0005-0000-0000-00005B250000}"/>
    <cellStyle name="40% - Accent6 2 3 2 6 3" xfId="39116" xr:uid="{00000000-0005-0000-0000-00005C250000}"/>
    <cellStyle name="40% - Accent6 2 3 2 6 3 2" xfId="39117" xr:uid="{00000000-0005-0000-0000-00005D250000}"/>
    <cellStyle name="40% - Accent6 2 3 2 6 4" xfId="39118" xr:uid="{00000000-0005-0000-0000-00005E250000}"/>
    <cellStyle name="40% - Accent6 2 3 2 7" xfId="3471" xr:uid="{00000000-0005-0000-0000-00005F250000}"/>
    <cellStyle name="40% - Accent6 2 3 2 7 2" xfId="39119" xr:uid="{00000000-0005-0000-0000-000060250000}"/>
    <cellStyle name="40% - Accent6 2 3 2 7 2 2" xfId="39120" xr:uid="{00000000-0005-0000-0000-000061250000}"/>
    <cellStyle name="40% - Accent6 2 3 2 7 3" xfId="39121" xr:uid="{00000000-0005-0000-0000-000062250000}"/>
    <cellStyle name="40% - Accent6 2 3 2 7 3 2" xfId="39122" xr:uid="{00000000-0005-0000-0000-000063250000}"/>
    <cellStyle name="40% - Accent6 2 3 2 7 4" xfId="39123" xr:uid="{00000000-0005-0000-0000-000064250000}"/>
    <cellStyle name="40% - Accent6 2 3 2 8" xfId="39124" xr:uid="{00000000-0005-0000-0000-000065250000}"/>
    <cellStyle name="40% - Accent6 2 3 2 8 2" xfId="39125" xr:uid="{00000000-0005-0000-0000-000066250000}"/>
    <cellStyle name="40% - Accent6 2 3 2 9" xfId="39126" xr:uid="{00000000-0005-0000-0000-000067250000}"/>
    <cellStyle name="40% - Accent6 2 3 2 9 2" xfId="39127" xr:uid="{00000000-0005-0000-0000-000068250000}"/>
    <cellStyle name="40% - Accent6 2 3 3" xfId="3472" xr:uid="{00000000-0005-0000-0000-000069250000}"/>
    <cellStyle name="40% - Accent6 2 3 3 10" xfId="39128" xr:uid="{00000000-0005-0000-0000-00006A250000}"/>
    <cellStyle name="40% - Accent6 2 3 3 2" xfId="3473" xr:uid="{00000000-0005-0000-0000-00006B250000}"/>
    <cellStyle name="40% - Accent6 2 3 3 2 2" xfId="3474" xr:uid="{00000000-0005-0000-0000-00006C250000}"/>
    <cellStyle name="40% - Accent6 2 3 3 2 2 2" xfId="3475" xr:uid="{00000000-0005-0000-0000-00006D250000}"/>
    <cellStyle name="40% - Accent6 2 3 3 2 2 2 2" xfId="39129" xr:uid="{00000000-0005-0000-0000-00006E250000}"/>
    <cellStyle name="40% - Accent6 2 3 3 2 2 3" xfId="3476" xr:uid="{00000000-0005-0000-0000-00006F250000}"/>
    <cellStyle name="40% - Accent6 2 3 3 2 2 3 2" xfId="39130" xr:uid="{00000000-0005-0000-0000-000070250000}"/>
    <cellStyle name="40% - Accent6 2 3 3 2 2 4" xfId="39131" xr:uid="{00000000-0005-0000-0000-000071250000}"/>
    <cellStyle name="40% - Accent6 2 3 3 2 3" xfId="3477" xr:uid="{00000000-0005-0000-0000-000072250000}"/>
    <cellStyle name="40% - Accent6 2 3 3 2 3 2" xfId="39132" xr:uid="{00000000-0005-0000-0000-000073250000}"/>
    <cellStyle name="40% - Accent6 2 3 3 2 4" xfId="3478" xr:uid="{00000000-0005-0000-0000-000074250000}"/>
    <cellStyle name="40% - Accent6 2 3 3 2 4 2" xfId="39133" xr:uid="{00000000-0005-0000-0000-000075250000}"/>
    <cellStyle name="40% - Accent6 2 3 3 2 5" xfId="39134" xr:uid="{00000000-0005-0000-0000-000076250000}"/>
    <cellStyle name="40% - Accent6 2 3 3 3" xfId="3479" xr:uid="{00000000-0005-0000-0000-000077250000}"/>
    <cellStyle name="40% - Accent6 2 3 3 3 2" xfId="3480" xr:uid="{00000000-0005-0000-0000-000078250000}"/>
    <cellStyle name="40% - Accent6 2 3 3 3 2 2" xfId="39135" xr:uid="{00000000-0005-0000-0000-000079250000}"/>
    <cellStyle name="40% - Accent6 2 3 3 3 3" xfId="3481" xr:uid="{00000000-0005-0000-0000-00007A250000}"/>
    <cellStyle name="40% - Accent6 2 3 3 3 3 2" xfId="39136" xr:uid="{00000000-0005-0000-0000-00007B250000}"/>
    <cellStyle name="40% - Accent6 2 3 3 3 4" xfId="39137" xr:uid="{00000000-0005-0000-0000-00007C250000}"/>
    <cellStyle name="40% - Accent6 2 3 3 4" xfId="3482" xr:uid="{00000000-0005-0000-0000-00007D250000}"/>
    <cellStyle name="40% - Accent6 2 3 3 4 2" xfId="39138" xr:uid="{00000000-0005-0000-0000-00007E250000}"/>
    <cellStyle name="40% - Accent6 2 3 3 4 2 2" xfId="39139" xr:uid="{00000000-0005-0000-0000-00007F250000}"/>
    <cellStyle name="40% - Accent6 2 3 3 4 3" xfId="39140" xr:uid="{00000000-0005-0000-0000-000080250000}"/>
    <cellStyle name="40% - Accent6 2 3 3 4 3 2" xfId="39141" xr:uid="{00000000-0005-0000-0000-000081250000}"/>
    <cellStyle name="40% - Accent6 2 3 3 4 4" xfId="39142" xr:uid="{00000000-0005-0000-0000-000082250000}"/>
    <cellStyle name="40% - Accent6 2 3 3 5" xfId="3483" xr:uid="{00000000-0005-0000-0000-000083250000}"/>
    <cellStyle name="40% - Accent6 2 3 3 5 2" xfId="39143" xr:uid="{00000000-0005-0000-0000-000084250000}"/>
    <cellStyle name="40% - Accent6 2 3 3 5 2 2" xfId="39144" xr:uid="{00000000-0005-0000-0000-000085250000}"/>
    <cellStyle name="40% - Accent6 2 3 3 5 3" xfId="39145" xr:uid="{00000000-0005-0000-0000-000086250000}"/>
    <cellStyle name="40% - Accent6 2 3 3 5 3 2" xfId="39146" xr:uid="{00000000-0005-0000-0000-000087250000}"/>
    <cellStyle name="40% - Accent6 2 3 3 5 4" xfId="39147" xr:uid="{00000000-0005-0000-0000-000088250000}"/>
    <cellStyle name="40% - Accent6 2 3 3 6" xfId="3484" xr:uid="{00000000-0005-0000-0000-000089250000}"/>
    <cellStyle name="40% - Accent6 2 3 3 6 2" xfId="39148" xr:uid="{00000000-0005-0000-0000-00008A250000}"/>
    <cellStyle name="40% - Accent6 2 3 3 6 2 2" xfId="39149" xr:uid="{00000000-0005-0000-0000-00008B250000}"/>
    <cellStyle name="40% - Accent6 2 3 3 6 3" xfId="39150" xr:uid="{00000000-0005-0000-0000-00008C250000}"/>
    <cellStyle name="40% - Accent6 2 3 3 6 3 2" xfId="39151" xr:uid="{00000000-0005-0000-0000-00008D250000}"/>
    <cellStyle name="40% - Accent6 2 3 3 6 4" xfId="39152" xr:uid="{00000000-0005-0000-0000-00008E250000}"/>
    <cellStyle name="40% - Accent6 2 3 3 7" xfId="39153" xr:uid="{00000000-0005-0000-0000-00008F250000}"/>
    <cellStyle name="40% - Accent6 2 3 3 7 2" xfId="39154" xr:uid="{00000000-0005-0000-0000-000090250000}"/>
    <cellStyle name="40% - Accent6 2 3 3 8" xfId="39155" xr:uid="{00000000-0005-0000-0000-000091250000}"/>
    <cellStyle name="40% - Accent6 2 3 3 8 2" xfId="39156" xr:uid="{00000000-0005-0000-0000-000092250000}"/>
    <cellStyle name="40% - Accent6 2 3 3 9" xfId="39157" xr:uid="{00000000-0005-0000-0000-000093250000}"/>
    <cellStyle name="40% - Accent6 2 3 4" xfId="3485" xr:uid="{00000000-0005-0000-0000-000094250000}"/>
    <cellStyle name="40% - Accent6 2 3 4 2" xfId="3486" xr:uid="{00000000-0005-0000-0000-000095250000}"/>
    <cellStyle name="40% - Accent6 2 3 4 2 2" xfId="3487" xr:uid="{00000000-0005-0000-0000-000096250000}"/>
    <cellStyle name="40% - Accent6 2 3 4 2 2 2" xfId="39158" xr:uid="{00000000-0005-0000-0000-000097250000}"/>
    <cellStyle name="40% - Accent6 2 3 4 2 3" xfId="3488" xr:uid="{00000000-0005-0000-0000-000098250000}"/>
    <cellStyle name="40% - Accent6 2 3 4 2 3 2" xfId="39159" xr:uid="{00000000-0005-0000-0000-000099250000}"/>
    <cellStyle name="40% - Accent6 2 3 4 2 4" xfId="39160" xr:uid="{00000000-0005-0000-0000-00009A250000}"/>
    <cellStyle name="40% - Accent6 2 3 4 3" xfId="3489" xr:uid="{00000000-0005-0000-0000-00009B250000}"/>
    <cellStyle name="40% - Accent6 2 3 4 3 2" xfId="39161" xr:uid="{00000000-0005-0000-0000-00009C250000}"/>
    <cellStyle name="40% - Accent6 2 3 4 3 2 2" xfId="39162" xr:uid="{00000000-0005-0000-0000-00009D250000}"/>
    <cellStyle name="40% - Accent6 2 3 4 3 3" xfId="39163" xr:uid="{00000000-0005-0000-0000-00009E250000}"/>
    <cellStyle name="40% - Accent6 2 3 4 3 3 2" xfId="39164" xr:uid="{00000000-0005-0000-0000-00009F250000}"/>
    <cellStyle name="40% - Accent6 2 3 4 3 4" xfId="39165" xr:uid="{00000000-0005-0000-0000-0000A0250000}"/>
    <cellStyle name="40% - Accent6 2 3 4 4" xfId="3490" xr:uid="{00000000-0005-0000-0000-0000A1250000}"/>
    <cellStyle name="40% - Accent6 2 3 4 4 2" xfId="39166" xr:uid="{00000000-0005-0000-0000-0000A2250000}"/>
    <cellStyle name="40% - Accent6 2 3 4 4 2 2" xfId="39167" xr:uid="{00000000-0005-0000-0000-0000A3250000}"/>
    <cellStyle name="40% - Accent6 2 3 4 4 3" xfId="39168" xr:uid="{00000000-0005-0000-0000-0000A4250000}"/>
    <cellStyle name="40% - Accent6 2 3 4 4 3 2" xfId="39169" xr:uid="{00000000-0005-0000-0000-0000A5250000}"/>
    <cellStyle name="40% - Accent6 2 3 4 4 4" xfId="39170" xr:uid="{00000000-0005-0000-0000-0000A6250000}"/>
    <cellStyle name="40% - Accent6 2 3 4 5" xfId="39171" xr:uid="{00000000-0005-0000-0000-0000A7250000}"/>
    <cellStyle name="40% - Accent6 2 3 4 5 2" xfId="39172" xr:uid="{00000000-0005-0000-0000-0000A8250000}"/>
    <cellStyle name="40% - Accent6 2 3 4 5 2 2" xfId="39173" xr:uid="{00000000-0005-0000-0000-0000A9250000}"/>
    <cellStyle name="40% - Accent6 2 3 4 5 3" xfId="39174" xr:uid="{00000000-0005-0000-0000-0000AA250000}"/>
    <cellStyle name="40% - Accent6 2 3 4 5 3 2" xfId="39175" xr:uid="{00000000-0005-0000-0000-0000AB250000}"/>
    <cellStyle name="40% - Accent6 2 3 4 5 4" xfId="39176" xr:uid="{00000000-0005-0000-0000-0000AC250000}"/>
    <cellStyle name="40% - Accent6 2 3 4 6" xfId="39177" xr:uid="{00000000-0005-0000-0000-0000AD250000}"/>
    <cellStyle name="40% - Accent6 2 3 4 6 2" xfId="39178" xr:uid="{00000000-0005-0000-0000-0000AE250000}"/>
    <cellStyle name="40% - Accent6 2 3 4 7" xfId="39179" xr:uid="{00000000-0005-0000-0000-0000AF250000}"/>
    <cellStyle name="40% - Accent6 2 3 4 7 2" xfId="39180" xr:uid="{00000000-0005-0000-0000-0000B0250000}"/>
    <cellStyle name="40% - Accent6 2 3 4 8" xfId="39181" xr:uid="{00000000-0005-0000-0000-0000B1250000}"/>
    <cellStyle name="40% - Accent6 2 3 5" xfId="3491" xr:uid="{00000000-0005-0000-0000-0000B2250000}"/>
    <cellStyle name="40% - Accent6 2 3 5 2" xfId="3492" xr:uid="{00000000-0005-0000-0000-0000B3250000}"/>
    <cellStyle name="40% - Accent6 2 3 5 2 2" xfId="3493" xr:uid="{00000000-0005-0000-0000-0000B4250000}"/>
    <cellStyle name="40% - Accent6 2 3 5 2 2 2" xfId="39182" xr:uid="{00000000-0005-0000-0000-0000B5250000}"/>
    <cellStyle name="40% - Accent6 2 3 5 2 3" xfId="3494" xr:uid="{00000000-0005-0000-0000-0000B6250000}"/>
    <cellStyle name="40% - Accent6 2 3 5 2 3 2" xfId="39183" xr:uid="{00000000-0005-0000-0000-0000B7250000}"/>
    <cellStyle name="40% - Accent6 2 3 5 2 4" xfId="39184" xr:uid="{00000000-0005-0000-0000-0000B8250000}"/>
    <cellStyle name="40% - Accent6 2 3 5 3" xfId="3495" xr:uid="{00000000-0005-0000-0000-0000B9250000}"/>
    <cellStyle name="40% - Accent6 2 3 5 3 2" xfId="39185" xr:uid="{00000000-0005-0000-0000-0000BA250000}"/>
    <cellStyle name="40% - Accent6 2 3 5 3 2 2" xfId="39186" xr:uid="{00000000-0005-0000-0000-0000BB250000}"/>
    <cellStyle name="40% - Accent6 2 3 5 3 3" xfId="39187" xr:uid="{00000000-0005-0000-0000-0000BC250000}"/>
    <cellStyle name="40% - Accent6 2 3 5 3 3 2" xfId="39188" xr:uid="{00000000-0005-0000-0000-0000BD250000}"/>
    <cellStyle name="40% - Accent6 2 3 5 3 4" xfId="39189" xr:uid="{00000000-0005-0000-0000-0000BE250000}"/>
    <cellStyle name="40% - Accent6 2 3 5 4" xfId="3496" xr:uid="{00000000-0005-0000-0000-0000BF250000}"/>
    <cellStyle name="40% - Accent6 2 3 5 4 2" xfId="39190" xr:uid="{00000000-0005-0000-0000-0000C0250000}"/>
    <cellStyle name="40% - Accent6 2 3 5 4 2 2" xfId="39191" xr:uid="{00000000-0005-0000-0000-0000C1250000}"/>
    <cellStyle name="40% - Accent6 2 3 5 4 3" xfId="39192" xr:uid="{00000000-0005-0000-0000-0000C2250000}"/>
    <cellStyle name="40% - Accent6 2 3 5 4 3 2" xfId="39193" xr:uid="{00000000-0005-0000-0000-0000C3250000}"/>
    <cellStyle name="40% - Accent6 2 3 5 4 4" xfId="39194" xr:uid="{00000000-0005-0000-0000-0000C4250000}"/>
    <cellStyle name="40% - Accent6 2 3 5 5" xfId="39195" xr:uid="{00000000-0005-0000-0000-0000C5250000}"/>
    <cellStyle name="40% - Accent6 2 3 5 5 2" xfId="39196" xr:uid="{00000000-0005-0000-0000-0000C6250000}"/>
    <cellStyle name="40% - Accent6 2 3 5 6" xfId="39197" xr:uid="{00000000-0005-0000-0000-0000C7250000}"/>
    <cellStyle name="40% - Accent6 2 3 5 6 2" xfId="39198" xr:uid="{00000000-0005-0000-0000-0000C8250000}"/>
    <cellStyle name="40% - Accent6 2 3 5 7" xfId="39199" xr:uid="{00000000-0005-0000-0000-0000C9250000}"/>
    <cellStyle name="40% - Accent6 2 3 6" xfId="3497" xr:uid="{00000000-0005-0000-0000-0000CA250000}"/>
    <cellStyle name="40% - Accent6 2 3 6 2" xfId="3498" xr:uid="{00000000-0005-0000-0000-0000CB250000}"/>
    <cellStyle name="40% - Accent6 2 3 6 2 2" xfId="39200" xr:uid="{00000000-0005-0000-0000-0000CC250000}"/>
    <cellStyle name="40% - Accent6 2 3 6 3" xfId="3499" xr:uid="{00000000-0005-0000-0000-0000CD250000}"/>
    <cellStyle name="40% - Accent6 2 3 6 3 2" xfId="39201" xr:uid="{00000000-0005-0000-0000-0000CE250000}"/>
    <cellStyle name="40% - Accent6 2 3 6 4" xfId="39202" xr:uid="{00000000-0005-0000-0000-0000CF250000}"/>
    <cellStyle name="40% - Accent6 2 3 7" xfId="3500" xr:uid="{00000000-0005-0000-0000-0000D0250000}"/>
    <cellStyle name="40% - Accent6 2 3 7 2" xfId="39203" xr:uid="{00000000-0005-0000-0000-0000D1250000}"/>
    <cellStyle name="40% - Accent6 2 3 7 2 2" xfId="39204" xr:uid="{00000000-0005-0000-0000-0000D2250000}"/>
    <cellStyle name="40% - Accent6 2 3 7 3" xfId="39205" xr:uid="{00000000-0005-0000-0000-0000D3250000}"/>
    <cellStyle name="40% - Accent6 2 3 7 3 2" xfId="39206" xr:uid="{00000000-0005-0000-0000-0000D4250000}"/>
    <cellStyle name="40% - Accent6 2 3 7 4" xfId="39207" xr:uid="{00000000-0005-0000-0000-0000D5250000}"/>
    <cellStyle name="40% - Accent6 2 3 8" xfId="3501" xr:uid="{00000000-0005-0000-0000-0000D6250000}"/>
    <cellStyle name="40% - Accent6 2 3 8 2" xfId="39208" xr:uid="{00000000-0005-0000-0000-0000D7250000}"/>
    <cellStyle name="40% - Accent6 2 3 8 2 2" xfId="39209" xr:uid="{00000000-0005-0000-0000-0000D8250000}"/>
    <cellStyle name="40% - Accent6 2 3 8 3" xfId="39210" xr:uid="{00000000-0005-0000-0000-0000D9250000}"/>
    <cellStyle name="40% - Accent6 2 3 8 3 2" xfId="39211" xr:uid="{00000000-0005-0000-0000-0000DA250000}"/>
    <cellStyle name="40% - Accent6 2 3 8 4" xfId="39212" xr:uid="{00000000-0005-0000-0000-0000DB250000}"/>
    <cellStyle name="40% - Accent6 2 3 9" xfId="3502" xr:uid="{00000000-0005-0000-0000-0000DC250000}"/>
    <cellStyle name="40% - Accent6 2 3 9 2" xfId="39213" xr:uid="{00000000-0005-0000-0000-0000DD250000}"/>
    <cellStyle name="40% - Accent6 2 4" xfId="3503" xr:uid="{00000000-0005-0000-0000-0000DE250000}"/>
    <cellStyle name="40% - Accent6 2 4 2" xfId="3504" xr:uid="{00000000-0005-0000-0000-0000DF250000}"/>
    <cellStyle name="40% - Accent6 2 4 2 2" xfId="3505" xr:uid="{00000000-0005-0000-0000-0000E0250000}"/>
    <cellStyle name="40% - Accent6 2 4 2 2 2" xfId="39214" xr:uid="{00000000-0005-0000-0000-0000E1250000}"/>
    <cellStyle name="40% - Accent6 2 4 2 2 2 2" xfId="39215" xr:uid="{00000000-0005-0000-0000-0000E2250000}"/>
    <cellStyle name="40% - Accent6 2 4 2 2 3" xfId="39216" xr:uid="{00000000-0005-0000-0000-0000E3250000}"/>
    <cellStyle name="40% - Accent6 2 4 2 2 3 2" xfId="39217" xr:uid="{00000000-0005-0000-0000-0000E4250000}"/>
    <cellStyle name="40% - Accent6 2 4 2 2 4" xfId="39218" xr:uid="{00000000-0005-0000-0000-0000E5250000}"/>
    <cellStyle name="40% - Accent6 2 4 2 3" xfId="3506" xr:uid="{00000000-0005-0000-0000-0000E6250000}"/>
    <cellStyle name="40% - Accent6 2 4 2 3 2" xfId="39219" xr:uid="{00000000-0005-0000-0000-0000E7250000}"/>
    <cellStyle name="40% - Accent6 2 4 2 3 2 2" xfId="39220" xr:uid="{00000000-0005-0000-0000-0000E8250000}"/>
    <cellStyle name="40% - Accent6 2 4 2 3 3" xfId="39221" xr:uid="{00000000-0005-0000-0000-0000E9250000}"/>
    <cellStyle name="40% - Accent6 2 4 2 3 3 2" xfId="39222" xr:uid="{00000000-0005-0000-0000-0000EA250000}"/>
    <cellStyle name="40% - Accent6 2 4 2 3 4" xfId="39223" xr:uid="{00000000-0005-0000-0000-0000EB250000}"/>
    <cellStyle name="40% - Accent6 2 4 2 4" xfId="39224" xr:uid="{00000000-0005-0000-0000-0000EC250000}"/>
    <cellStyle name="40% - Accent6 2 4 2 4 2" xfId="39225" xr:uid="{00000000-0005-0000-0000-0000ED250000}"/>
    <cellStyle name="40% - Accent6 2 4 2 4 2 2" xfId="39226" xr:uid="{00000000-0005-0000-0000-0000EE250000}"/>
    <cellStyle name="40% - Accent6 2 4 2 4 3" xfId="39227" xr:uid="{00000000-0005-0000-0000-0000EF250000}"/>
    <cellStyle name="40% - Accent6 2 4 2 4 3 2" xfId="39228" xr:uid="{00000000-0005-0000-0000-0000F0250000}"/>
    <cellStyle name="40% - Accent6 2 4 2 4 4" xfId="39229" xr:uid="{00000000-0005-0000-0000-0000F1250000}"/>
    <cellStyle name="40% - Accent6 2 4 2 5" xfId="39230" xr:uid="{00000000-0005-0000-0000-0000F2250000}"/>
    <cellStyle name="40% - Accent6 2 4 2 5 2" xfId="39231" xr:uid="{00000000-0005-0000-0000-0000F3250000}"/>
    <cellStyle name="40% - Accent6 2 4 2 6" xfId="39232" xr:uid="{00000000-0005-0000-0000-0000F4250000}"/>
    <cellStyle name="40% - Accent6 2 4 2 6 2" xfId="39233" xr:uid="{00000000-0005-0000-0000-0000F5250000}"/>
    <cellStyle name="40% - Accent6 2 4 2 7" xfId="39234" xr:uid="{00000000-0005-0000-0000-0000F6250000}"/>
    <cellStyle name="40% - Accent6 2 4 3" xfId="3507" xr:uid="{00000000-0005-0000-0000-0000F7250000}"/>
    <cellStyle name="40% - Accent6 2 4 3 2" xfId="39235" xr:uid="{00000000-0005-0000-0000-0000F8250000}"/>
    <cellStyle name="40% - Accent6 2 4 3 2 2" xfId="39236" xr:uid="{00000000-0005-0000-0000-0000F9250000}"/>
    <cellStyle name="40% - Accent6 2 4 3 2 2 2" xfId="39237" xr:uid="{00000000-0005-0000-0000-0000FA250000}"/>
    <cellStyle name="40% - Accent6 2 4 3 2 3" xfId="39238" xr:uid="{00000000-0005-0000-0000-0000FB250000}"/>
    <cellStyle name="40% - Accent6 2 4 3 2 3 2" xfId="39239" xr:uid="{00000000-0005-0000-0000-0000FC250000}"/>
    <cellStyle name="40% - Accent6 2 4 3 2 4" xfId="39240" xr:uid="{00000000-0005-0000-0000-0000FD250000}"/>
    <cellStyle name="40% - Accent6 2 4 3 3" xfId="39241" xr:uid="{00000000-0005-0000-0000-0000FE250000}"/>
    <cellStyle name="40% - Accent6 2 4 3 3 2" xfId="39242" xr:uid="{00000000-0005-0000-0000-0000FF250000}"/>
    <cellStyle name="40% - Accent6 2 4 3 3 2 2" xfId="39243" xr:uid="{00000000-0005-0000-0000-000000260000}"/>
    <cellStyle name="40% - Accent6 2 4 3 3 3" xfId="39244" xr:uid="{00000000-0005-0000-0000-000001260000}"/>
    <cellStyle name="40% - Accent6 2 4 3 3 3 2" xfId="39245" xr:uid="{00000000-0005-0000-0000-000002260000}"/>
    <cellStyle name="40% - Accent6 2 4 3 3 4" xfId="39246" xr:uid="{00000000-0005-0000-0000-000003260000}"/>
    <cellStyle name="40% - Accent6 2 4 3 4" xfId="39247" xr:uid="{00000000-0005-0000-0000-000004260000}"/>
    <cellStyle name="40% - Accent6 2 4 3 4 2" xfId="39248" xr:uid="{00000000-0005-0000-0000-000005260000}"/>
    <cellStyle name="40% - Accent6 2 4 3 4 2 2" xfId="39249" xr:uid="{00000000-0005-0000-0000-000006260000}"/>
    <cellStyle name="40% - Accent6 2 4 3 4 3" xfId="39250" xr:uid="{00000000-0005-0000-0000-000007260000}"/>
    <cellStyle name="40% - Accent6 2 4 3 4 3 2" xfId="39251" xr:uid="{00000000-0005-0000-0000-000008260000}"/>
    <cellStyle name="40% - Accent6 2 4 3 4 4" xfId="39252" xr:uid="{00000000-0005-0000-0000-000009260000}"/>
    <cellStyle name="40% - Accent6 2 4 3 5" xfId="39253" xr:uid="{00000000-0005-0000-0000-00000A260000}"/>
    <cellStyle name="40% - Accent6 2 4 3 5 2" xfId="39254" xr:uid="{00000000-0005-0000-0000-00000B260000}"/>
    <cellStyle name="40% - Accent6 2 4 3 6" xfId="39255" xr:uid="{00000000-0005-0000-0000-00000C260000}"/>
    <cellStyle name="40% - Accent6 2 4 3 6 2" xfId="39256" xr:uid="{00000000-0005-0000-0000-00000D260000}"/>
    <cellStyle name="40% - Accent6 2 4 3 7" xfId="39257" xr:uid="{00000000-0005-0000-0000-00000E260000}"/>
    <cellStyle name="40% - Accent6 2 4 4" xfId="3508" xr:uid="{00000000-0005-0000-0000-00000F260000}"/>
    <cellStyle name="40% - Accent6 2 4 4 2" xfId="39258" xr:uid="{00000000-0005-0000-0000-000010260000}"/>
    <cellStyle name="40% - Accent6 2 4 4 2 2" xfId="39259" xr:uid="{00000000-0005-0000-0000-000011260000}"/>
    <cellStyle name="40% - Accent6 2 4 4 3" xfId="39260" xr:uid="{00000000-0005-0000-0000-000012260000}"/>
    <cellStyle name="40% - Accent6 2 4 4 3 2" xfId="39261" xr:uid="{00000000-0005-0000-0000-000013260000}"/>
    <cellStyle name="40% - Accent6 2 4 4 4" xfId="39262" xr:uid="{00000000-0005-0000-0000-000014260000}"/>
    <cellStyle name="40% - Accent6 2 4 5" xfId="3509" xr:uid="{00000000-0005-0000-0000-000015260000}"/>
    <cellStyle name="40% - Accent6 2 4 5 2" xfId="39263" xr:uid="{00000000-0005-0000-0000-000016260000}"/>
    <cellStyle name="40% - Accent6 2 4 5 2 2" xfId="39264" xr:uid="{00000000-0005-0000-0000-000017260000}"/>
    <cellStyle name="40% - Accent6 2 4 5 3" xfId="39265" xr:uid="{00000000-0005-0000-0000-000018260000}"/>
    <cellStyle name="40% - Accent6 2 4 5 3 2" xfId="39266" xr:uid="{00000000-0005-0000-0000-000019260000}"/>
    <cellStyle name="40% - Accent6 2 4 5 4" xfId="39267" xr:uid="{00000000-0005-0000-0000-00001A260000}"/>
    <cellStyle name="40% - Accent6 2 4 6" xfId="39268" xr:uid="{00000000-0005-0000-0000-00001B260000}"/>
    <cellStyle name="40% - Accent6 2 4 6 2" xfId="39269" xr:uid="{00000000-0005-0000-0000-00001C260000}"/>
    <cellStyle name="40% - Accent6 2 4 6 2 2" xfId="39270" xr:uid="{00000000-0005-0000-0000-00001D260000}"/>
    <cellStyle name="40% - Accent6 2 4 6 3" xfId="39271" xr:uid="{00000000-0005-0000-0000-00001E260000}"/>
    <cellStyle name="40% - Accent6 2 4 6 3 2" xfId="39272" xr:uid="{00000000-0005-0000-0000-00001F260000}"/>
    <cellStyle name="40% - Accent6 2 4 6 4" xfId="39273" xr:uid="{00000000-0005-0000-0000-000020260000}"/>
    <cellStyle name="40% - Accent6 2 4 7" xfId="39274" xr:uid="{00000000-0005-0000-0000-000021260000}"/>
    <cellStyle name="40% - Accent6 2 4 7 2" xfId="39275" xr:uid="{00000000-0005-0000-0000-000022260000}"/>
    <cellStyle name="40% - Accent6 2 4 8" xfId="39276" xr:uid="{00000000-0005-0000-0000-000023260000}"/>
    <cellStyle name="40% - Accent6 2 4 8 2" xfId="39277" xr:uid="{00000000-0005-0000-0000-000024260000}"/>
    <cellStyle name="40% - Accent6 2 4 9" xfId="39278" xr:uid="{00000000-0005-0000-0000-000025260000}"/>
    <cellStyle name="40% - Accent6 2 5" xfId="39279" xr:uid="{00000000-0005-0000-0000-000026260000}"/>
    <cellStyle name="40% - Accent6 2 5 2" xfId="39280" xr:uid="{00000000-0005-0000-0000-000027260000}"/>
    <cellStyle name="40% - Accent6 2 5 2 2" xfId="39281" xr:uid="{00000000-0005-0000-0000-000028260000}"/>
    <cellStyle name="40% - Accent6 2 5 2 2 2" xfId="39282" xr:uid="{00000000-0005-0000-0000-000029260000}"/>
    <cellStyle name="40% - Accent6 2 5 2 3" xfId="39283" xr:uid="{00000000-0005-0000-0000-00002A260000}"/>
    <cellStyle name="40% - Accent6 2 5 2 3 2" xfId="39284" xr:uid="{00000000-0005-0000-0000-00002B260000}"/>
    <cellStyle name="40% - Accent6 2 5 2 4" xfId="39285" xr:uid="{00000000-0005-0000-0000-00002C260000}"/>
    <cellStyle name="40% - Accent6 2 5 3" xfId="39286" xr:uid="{00000000-0005-0000-0000-00002D260000}"/>
    <cellStyle name="40% - Accent6 2 5 3 2" xfId="39287" xr:uid="{00000000-0005-0000-0000-00002E260000}"/>
    <cellStyle name="40% - Accent6 2 5 3 2 2" xfId="39288" xr:uid="{00000000-0005-0000-0000-00002F260000}"/>
    <cellStyle name="40% - Accent6 2 5 3 3" xfId="39289" xr:uid="{00000000-0005-0000-0000-000030260000}"/>
    <cellStyle name="40% - Accent6 2 5 3 3 2" xfId="39290" xr:uid="{00000000-0005-0000-0000-000031260000}"/>
    <cellStyle name="40% - Accent6 2 5 3 4" xfId="39291" xr:uid="{00000000-0005-0000-0000-000032260000}"/>
    <cellStyle name="40% - Accent6 2 5 4" xfId="39292" xr:uid="{00000000-0005-0000-0000-000033260000}"/>
    <cellStyle name="40% - Accent6 2 5 4 2" xfId="39293" xr:uid="{00000000-0005-0000-0000-000034260000}"/>
    <cellStyle name="40% - Accent6 2 5 4 2 2" xfId="39294" xr:uid="{00000000-0005-0000-0000-000035260000}"/>
    <cellStyle name="40% - Accent6 2 5 4 3" xfId="39295" xr:uid="{00000000-0005-0000-0000-000036260000}"/>
    <cellStyle name="40% - Accent6 2 5 4 3 2" xfId="39296" xr:uid="{00000000-0005-0000-0000-000037260000}"/>
    <cellStyle name="40% - Accent6 2 5 4 4" xfId="39297" xr:uid="{00000000-0005-0000-0000-000038260000}"/>
    <cellStyle name="40% - Accent6 2 5 5" xfId="39298" xr:uid="{00000000-0005-0000-0000-000039260000}"/>
    <cellStyle name="40% - Accent6 2 5 5 2" xfId="39299" xr:uid="{00000000-0005-0000-0000-00003A260000}"/>
    <cellStyle name="40% - Accent6 2 5 6" xfId="39300" xr:uid="{00000000-0005-0000-0000-00003B260000}"/>
    <cellStyle name="40% - Accent6 2 5 6 2" xfId="39301" xr:uid="{00000000-0005-0000-0000-00003C260000}"/>
    <cellStyle name="40% - Accent6 2 5 7" xfId="39302" xr:uid="{00000000-0005-0000-0000-00003D260000}"/>
    <cellStyle name="40% - Accent6 2 6" xfId="39303" xr:uid="{00000000-0005-0000-0000-00003E260000}"/>
    <cellStyle name="40% - Accent6 2 6 2" xfId="39304" xr:uid="{00000000-0005-0000-0000-00003F260000}"/>
    <cellStyle name="40% - Accent6 2 6 2 2" xfId="39305" xr:uid="{00000000-0005-0000-0000-000040260000}"/>
    <cellStyle name="40% - Accent6 2 6 3" xfId="39306" xr:uid="{00000000-0005-0000-0000-000041260000}"/>
    <cellStyle name="40% - Accent6 2 6 3 2" xfId="39307" xr:uid="{00000000-0005-0000-0000-000042260000}"/>
    <cellStyle name="40% - Accent6 2 6 4" xfId="39308" xr:uid="{00000000-0005-0000-0000-000043260000}"/>
    <cellStyle name="40% - Accent6 2 7" xfId="39309" xr:uid="{00000000-0005-0000-0000-000044260000}"/>
    <cellStyle name="40% - Accent6 2 7 2" xfId="39310" xr:uid="{00000000-0005-0000-0000-000045260000}"/>
    <cellStyle name="40% - Accent6 2 7 2 2" xfId="39311" xr:uid="{00000000-0005-0000-0000-000046260000}"/>
    <cellStyle name="40% - Accent6 2 7 3" xfId="39312" xr:uid="{00000000-0005-0000-0000-000047260000}"/>
    <cellStyle name="40% - Accent6 2 7 3 2" xfId="39313" xr:uid="{00000000-0005-0000-0000-000048260000}"/>
    <cellStyle name="40% - Accent6 2 7 4" xfId="39314" xr:uid="{00000000-0005-0000-0000-000049260000}"/>
    <cellStyle name="40% - Accent6 2 8" xfId="39315" xr:uid="{00000000-0005-0000-0000-00004A260000}"/>
    <cellStyle name="40% - Accent6 2 9" xfId="39316" xr:uid="{00000000-0005-0000-0000-00004B260000}"/>
    <cellStyle name="40% - Accent6 2_PwrTax 51040" xfId="3510" xr:uid="{00000000-0005-0000-0000-00004C260000}"/>
    <cellStyle name="40% - Accent6 20" xfId="3511" xr:uid="{00000000-0005-0000-0000-00004D260000}"/>
    <cellStyle name="40% - Accent6 21" xfId="3512" xr:uid="{00000000-0005-0000-0000-00004E260000}"/>
    <cellStyle name="40% - Accent6 22" xfId="3513" xr:uid="{00000000-0005-0000-0000-00004F260000}"/>
    <cellStyle name="40% - Accent6 23" xfId="3514" xr:uid="{00000000-0005-0000-0000-000050260000}"/>
    <cellStyle name="40% - Accent6 24" xfId="3515" xr:uid="{00000000-0005-0000-0000-000051260000}"/>
    <cellStyle name="40% - Accent6 25" xfId="3516" xr:uid="{00000000-0005-0000-0000-000052260000}"/>
    <cellStyle name="40% - Accent6 26" xfId="3517" xr:uid="{00000000-0005-0000-0000-000053260000}"/>
    <cellStyle name="40% - Accent6 27" xfId="3518" xr:uid="{00000000-0005-0000-0000-000054260000}"/>
    <cellStyle name="40% - Accent6 28" xfId="3519" xr:uid="{00000000-0005-0000-0000-000055260000}"/>
    <cellStyle name="40% - Accent6 29" xfId="3520" xr:uid="{00000000-0005-0000-0000-000056260000}"/>
    <cellStyle name="40% - Accent6 3" xfId="3521" xr:uid="{00000000-0005-0000-0000-000057260000}"/>
    <cellStyle name="40% - Accent6 3 10" xfId="39317" xr:uid="{00000000-0005-0000-0000-000058260000}"/>
    <cellStyle name="40% - Accent6 3 11" xfId="43436" xr:uid="{00000000-0005-0000-0000-000059260000}"/>
    <cellStyle name="40% - Accent6 3 2" xfId="3522" xr:uid="{00000000-0005-0000-0000-00005A260000}"/>
    <cellStyle name="40% - Accent6 3 2 2" xfId="39318" xr:uid="{00000000-0005-0000-0000-00005B260000}"/>
    <cellStyle name="40% - Accent6 3 2 2 2" xfId="39319" xr:uid="{00000000-0005-0000-0000-00005C260000}"/>
    <cellStyle name="40% - Accent6 3 2 3" xfId="39320" xr:uid="{00000000-0005-0000-0000-00005D260000}"/>
    <cellStyle name="40% - Accent6 3 3" xfId="3523" xr:uid="{00000000-0005-0000-0000-00005E260000}"/>
    <cellStyle name="40% - Accent6 3 3 10" xfId="39321" xr:uid="{00000000-0005-0000-0000-00005F260000}"/>
    <cellStyle name="40% - Accent6 3 3 10 2" xfId="39322" xr:uid="{00000000-0005-0000-0000-000060260000}"/>
    <cellStyle name="40% - Accent6 3 3 11" xfId="39323" xr:uid="{00000000-0005-0000-0000-000061260000}"/>
    <cellStyle name="40% - Accent6 3 3 12" xfId="39324" xr:uid="{00000000-0005-0000-0000-000062260000}"/>
    <cellStyle name="40% - Accent6 3 3 2" xfId="3524" xr:uid="{00000000-0005-0000-0000-000063260000}"/>
    <cellStyle name="40% - Accent6 3 3 2 2" xfId="3525" xr:uid="{00000000-0005-0000-0000-000064260000}"/>
    <cellStyle name="40% - Accent6 3 3 2 2 2" xfId="3526" xr:uid="{00000000-0005-0000-0000-000065260000}"/>
    <cellStyle name="40% - Accent6 3 3 2 2 2 2" xfId="3527" xr:uid="{00000000-0005-0000-0000-000066260000}"/>
    <cellStyle name="40% - Accent6 3 3 2 2 2 2 2" xfId="39325" xr:uid="{00000000-0005-0000-0000-000067260000}"/>
    <cellStyle name="40% - Accent6 3 3 2 2 2 3" xfId="3528" xr:uid="{00000000-0005-0000-0000-000068260000}"/>
    <cellStyle name="40% - Accent6 3 3 2 2 2 3 2" xfId="39326" xr:uid="{00000000-0005-0000-0000-000069260000}"/>
    <cellStyle name="40% - Accent6 3 3 2 2 2 4" xfId="39327" xr:uid="{00000000-0005-0000-0000-00006A260000}"/>
    <cellStyle name="40% - Accent6 3 3 2 2 3" xfId="3529" xr:uid="{00000000-0005-0000-0000-00006B260000}"/>
    <cellStyle name="40% - Accent6 3 3 2 2 3 2" xfId="39328" xr:uid="{00000000-0005-0000-0000-00006C260000}"/>
    <cellStyle name="40% - Accent6 3 3 2 2 4" xfId="3530" xr:uid="{00000000-0005-0000-0000-00006D260000}"/>
    <cellStyle name="40% - Accent6 3 3 2 2 4 2" xfId="39329" xr:uid="{00000000-0005-0000-0000-00006E260000}"/>
    <cellStyle name="40% - Accent6 3 3 2 2 5" xfId="39330" xr:uid="{00000000-0005-0000-0000-00006F260000}"/>
    <cellStyle name="40% - Accent6 3 3 2 3" xfId="3531" xr:uid="{00000000-0005-0000-0000-000070260000}"/>
    <cellStyle name="40% - Accent6 3 3 2 3 2" xfId="3532" xr:uid="{00000000-0005-0000-0000-000071260000}"/>
    <cellStyle name="40% - Accent6 3 3 2 3 2 2" xfId="39331" xr:uid="{00000000-0005-0000-0000-000072260000}"/>
    <cellStyle name="40% - Accent6 3 3 2 3 3" xfId="3533" xr:uid="{00000000-0005-0000-0000-000073260000}"/>
    <cellStyle name="40% - Accent6 3 3 2 3 3 2" xfId="39332" xr:uid="{00000000-0005-0000-0000-000074260000}"/>
    <cellStyle name="40% - Accent6 3 3 2 3 4" xfId="39333" xr:uid="{00000000-0005-0000-0000-000075260000}"/>
    <cellStyle name="40% - Accent6 3 3 2 4" xfId="3534" xr:uid="{00000000-0005-0000-0000-000076260000}"/>
    <cellStyle name="40% - Accent6 3 3 2 4 2" xfId="39334" xr:uid="{00000000-0005-0000-0000-000077260000}"/>
    <cellStyle name="40% - Accent6 3 3 2 4 2 2" xfId="39335" xr:uid="{00000000-0005-0000-0000-000078260000}"/>
    <cellStyle name="40% - Accent6 3 3 2 4 3" xfId="39336" xr:uid="{00000000-0005-0000-0000-000079260000}"/>
    <cellStyle name="40% - Accent6 3 3 2 4 3 2" xfId="39337" xr:uid="{00000000-0005-0000-0000-00007A260000}"/>
    <cellStyle name="40% - Accent6 3 3 2 4 4" xfId="39338" xr:uid="{00000000-0005-0000-0000-00007B260000}"/>
    <cellStyle name="40% - Accent6 3 3 2 5" xfId="3535" xr:uid="{00000000-0005-0000-0000-00007C260000}"/>
    <cellStyle name="40% - Accent6 3 3 2 5 2" xfId="39339" xr:uid="{00000000-0005-0000-0000-00007D260000}"/>
    <cellStyle name="40% - Accent6 3 3 2 5 2 2" xfId="39340" xr:uid="{00000000-0005-0000-0000-00007E260000}"/>
    <cellStyle name="40% - Accent6 3 3 2 5 3" xfId="39341" xr:uid="{00000000-0005-0000-0000-00007F260000}"/>
    <cellStyle name="40% - Accent6 3 3 2 5 3 2" xfId="39342" xr:uid="{00000000-0005-0000-0000-000080260000}"/>
    <cellStyle name="40% - Accent6 3 3 2 5 4" xfId="39343" xr:uid="{00000000-0005-0000-0000-000081260000}"/>
    <cellStyle name="40% - Accent6 3 3 2 6" xfId="39344" xr:uid="{00000000-0005-0000-0000-000082260000}"/>
    <cellStyle name="40% - Accent6 3 3 2 6 2" xfId="39345" xr:uid="{00000000-0005-0000-0000-000083260000}"/>
    <cellStyle name="40% - Accent6 3 3 2 6 2 2" xfId="39346" xr:uid="{00000000-0005-0000-0000-000084260000}"/>
    <cellStyle name="40% - Accent6 3 3 2 6 3" xfId="39347" xr:uid="{00000000-0005-0000-0000-000085260000}"/>
    <cellStyle name="40% - Accent6 3 3 2 6 3 2" xfId="39348" xr:uid="{00000000-0005-0000-0000-000086260000}"/>
    <cellStyle name="40% - Accent6 3 3 2 6 4" xfId="39349" xr:uid="{00000000-0005-0000-0000-000087260000}"/>
    <cellStyle name="40% - Accent6 3 3 2 7" xfId="39350" xr:uid="{00000000-0005-0000-0000-000088260000}"/>
    <cellStyle name="40% - Accent6 3 3 2 7 2" xfId="39351" xr:uid="{00000000-0005-0000-0000-000089260000}"/>
    <cellStyle name="40% - Accent6 3 3 2 8" xfId="39352" xr:uid="{00000000-0005-0000-0000-00008A260000}"/>
    <cellStyle name="40% - Accent6 3 3 2 8 2" xfId="39353" xr:uid="{00000000-0005-0000-0000-00008B260000}"/>
    <cellStyle name="40% - Accent6 3 3 2 9" xfId="39354" xr:uid="{00000000-0005-0000-0000-00008C260000}"/>
    <cellStyle name="40% - Accent6 3 3 3" xfId="3536" xr:uid="{00000000-0005-0000-0000-00008D260000}"/>
    <cellStyle name="40% - Accent6 3 3 3 2" xfId="3537" xr:uid="{00000000-0005-0000-0000-00008E260000}"/>
    <cellStyle name="40% - Accent6 3 3 3 2 2" xfId="3538" xr:uid="{00000000-0005-0000-0000-00008F260000}"/>
    <cellStyle name="40% - Accent6 3 3 3 2 2 2" xfId="39355" xr:uid="{00000000-0005-0000-0000-000090260000}"/>
    <cellStyle name="40% - Accent6 3 3 3 2 3" xfId="3539" xr:uid="{00000000-0005-0000-0000-000091260000}"/>
    <cellStyle name="40% - Accent6 3 3 3 2 3 2" xfId="39356" xr:uid="{00000000-0005-0000-0000-000092260000}"/>
    <cellStyle name="40% - Accent6 3 3 3 2 4" xfId="39357" xr:uid="{00000000-0005-0000-0000-000093260000}"/>
    <cellStyle name="40% - Accent6 3 3 3 3" xfId="3540" xr:uid="{00000000-0005-0000-0000-000094260000}"/>
    <cellStyle name="40% - Accent6 3 3 3 3 2" xfId="39358" xr:uid="{00000000-0005-0000-0000-000095260000}"/>
    <cellStyle name="40% - Accent6 3 3 3 3 2 2" xfId="39359" xr:uid="{00000000-0005-0000-0000-000096260000}"/>
    <cellStyle name="40% - Accent6 3 3 3 3 3" xfId="39360" xr:uid="{00000000-0005-0000-0000-000097260000}"/>
    <cellStyle name="40% - Accent6 3 3 3 3 3 2" xfId="39361" xr:uid="{00000000-0005-0000-0000-000098260000}"/>
    <cellStyle name="40% - Accent6 3 3 3 3 4" xfId="39362" xr:uid="{00000000-0005-0000-0000-000099260000}"/>
    <cellStyle name="40% - Accent6 3 3 3 4" xfId="3541" xr:uid="{00000000-0005-0000-0000-00009A260000}"/>
    <cellStyle name="40% - Accent6 3 3 3 4 2" xfId="39363" xr:uid="{00000000-0005-0000-0000-00009B260000}"/>
    <cellStyle name="40% - Accent6 3 3 3 4 2 2" xfId="39364" xr:uid="{00000000-0005-0000-0000-00009C260000}"/>
    <cellStyle name="40% - Accent6 3 3 3 4 3" xfId="39365" xr:uid="{00000000-0005-0000-0000-00009D260000}"/>
    <cellStyle name="40% - Accent6 3 3 3 4 3 2" xfId="39366" xr:uid="{00000000-0005-0000-0000-00009E260000}"/>
    <cellStyle name="40% - Accent6 3 3 3 4 4" xfId="39367" xr:uid="{00000000-0005-0000-0000-00009F260000}"/>
    <cellStyle name="40% - Accent6 3 3 3 5" xfId="3542" xr:uid="{00000000-0005-0000-0000-0000A0260000}"/>
    <cellStyle name="40% - Accent6 3 3 3 5 2" xfId="39368" xr:uid="{00000000-0005-0000-0000-0000A1260000}"/>
    <cellStyle name="40% - Accent6 3 3 3 5 2 2" xfId="39369" xr:uid="{00000000-0005-0000-0000-0000A2260000}"/>
    <cellStyle name="40% - Accent6 3 3 3 5 3" xfId="39370" xr:uid="{00000000-0005-0000-0000-0000A3260000}"/>
    <cellStyle name="40% - Accent6 3 3 3 5 3 2" xfId="39371" xr:uid="{00000000-0005-0000-0000-0000A4260000}"/>
    <cellStyle name="40% - Accent6 3 3 3 5 4" xfId="39372" xr:uid="{00000000-0005-0000-0000-0000A5260000}"/>
    <cellStyle name="40% - Accent6 3 3 3 6" xfId="39373" xr:uid="{00000000-0005-0000-0000-0000A6260000}"/>
    <cellStyle name="40% - Accent6 3 3 3 6 2" xfId="39374" xr:uid="{00000000-0005-0000-0000-0000A7260000}"/>
    <cellStyle name="40% - Accent6 3 3 3 7" xfId="39375" xr:uid="{00000000-0005-0000-0000-0000A8260000}"/>
    <cellStyle name="40% - Accent6 3 3 3 7 2" xfId="39376" xr:uid="{00000000-0005-0000-0000-0000A9260000}"/>
    <cellStyle name="40% - Accent6 3 3 3 8" xfId="39377" xr:uid="{00000000-0005-0000-0000-0000AA260000}"/>
    <cellStyle name="40% - Accent6 3 3 4" xfId="3543" xr:uid="{00000000-0005-0000-0000-0000AB260000}"/>
    <cellStyle name="40% - Accent6 3 3 4 2" xfId="3544" xr:uid="{00000000-0005-0000-0000-0000AC260000}"/>
    <cellStyle name="40% - Accent6 3 3 4 2 2" xfId="3545" xr:uid="{00000000-0005-0000-0000-0000AD260000}"/>
    <cellStyle name="40% - Accent6 3 3 4 2 2 2" xfId="39378" xr:uid="{00000000-0005-0000-0000-0000AE260000}"/>
    <cellStyle name="40% - Accent6 3 3 4 2 3" xfId="3546" xr:uid="{00000000-0005-0000-0000-0000AF260000}"/>
    <cellStyle name="40% - Accent6 3 3 4 2 3 2" xfId="39379" xr:uid="{00000000-0005-0000-0000-0000B0260000}"/>
    <cellStyle name="40% - Accent6 3 3 4 2 4" xfId="39380" xr:uid="{00000000-0005-0000-0000-0000B1260000}"/>
    <cellStyle name="40% - Accent6 3 3 4 3" xfId="3547" xr:uid="{00000000-0005-0000-0000-0000B2260000}"/>
    <cellStyle name="40% - Accent6 3 3 4 3 2" xfId="39381" xr:uid="{00000000-0005-0000-0000-0000B3260000}"/>
    <cellStyle name="40% - Accent6 3 3 4 3 2 2" xfId="39382" xr:uid="{00000000-0005-0000-0000-0000B4260000}"/>
    <cellStyle name="40% - Accent6 3 3 4 3 3" xfId="39383" xr:uid="{00000000-0005-0000-0000-0000B5260000}"/>
    <cellStyle name="40% - Accent6 3 3 4 3 3 2" xfId="39384" xr:uid="{00000000-0005-0000-0000-0000B6260000}"/>
    <cellStyle name="40% - Accent6 3 3 4 3 4" xfId="39385" xr:uid="{00000000-0005-0000-0000-0000B7260000}"/>
    <cellStyle name="40% - Accent6 3 3 4 4" xfId="3548" xr:uid="{00000000-0005-0000-0000-0000B8260000}"/>
    <cellStyle name="40% - Accent6 3 3 4 4 2" xfId="39386" xr:uid="{00000000-0005-0000-0000-0000B9260000}"/>
    <cellStyle name="40% - Accent6 3 3 4 4 2 2" xfId="39387" xr:uid="{00000000-0005-0000-0000-0000BA260000}"/>
    <cellStyle name="40% - Accent6 3 3 4 4 3" xfId="39388" xr:uid="{00000000-0005-0000-0000-0000BB260000}"/>
    <cellStyle name="40% - Accent6 3 3 4 4 3 2" xfId="39389" xr:uid="{00000000-0005-0000-0000-0000BC260000}"/>
    <cellStyle name="40% - Accent6 3 3 4 4 4" xfId="39390" xr:uid="{00000000-0005-0000-0000-0000BD260000}"/>
    <cellStyle name="40% - Accent6 3 3 4 5" xfId="39391" xr:uid="{00000000-0005-0000-0000-0000BE260000}"/>
    <cellStyle name="40% - Accent6 3 3 4 5 2" xfId="39392" xr:uid="{00000000-0005-0000-0000-0000BF260000}"/>
    <cellStyle name="40% - Accent6 3 3 4 6" xfId="39393" xr:uid="{00000000-0005-0000-0000-0000C0260000}"/>
    <cellStyle name="40% - Accent6 3 3 4 6 2" xfId="39394" xr:uid="{00000000-0005-0000-0000-0000C1260000}"/>
    <cellStyle name="40% - Accent6 3 3 4 7" xfId="39395" xr:uid="{00000000-0005-0000-0000-0000C2260000}"/>
    <cellStyle name="40% - Accent6 3 3 5" xfId="3549" xr:uid="{00000000-0005-0000-0000-0000C3260000}"/>
    <cellStyle name="40% - Accent6 3 3 5 2" xfId="3550" xr:uid="{00000000-0005-0000-0000-0000C4260000}"/>
    <cellStyle name="40% - Accent6 3 3 5 2 2" xfId="39396" xr:uid="{00000000-0005-0000-0000-0000C5260000}"/>
    <cellStyle name="40% - Accent6 3 3 5 2 2 2" xfId="39397" xr:uid="{00000000-0005-0000-0000-0000C6260000}"/>
    <cellStyle name="40% - Accent6 3 3 5 2 3" xfId="39398" xr:uid="{00000000-0005-0000-0000-0000C7260000}"/>
    <cellStyle name="40% - Accent6 3 3 5 2 3 2" xfId="39399" xr:uid="{00000000-0005-0000-0000-0000C8260000}"/>
    <cellStyle name="40% - Accent6 3 3 5 2 4" xfId="39400" xr:uid="{00000000-0005-0000-0000-0000C9260000}"/>
    <cellStyle name="40% - Accent6 3 3 5 3" xfId="3551" xr:uid="{00000000-0005-0000-0000-0000CA260000}"/>
    <cellStyle name="40% - Accent6 3 3 5 3 2" xfId="39401" xr:uid="{00000000-0005-0000-0000-0000CB260000}"/>
    <cellStyle name="40% - Accent6 3 3 5 3 2 2" xfId="39402" xr:uid="{00000000-0005-0000-0000-0000CC260000}"/>
    <cellStyle name="40% - Accent6 3 3 5 3 3" xfId="39403" xr:uid="{00000000-0005-0000-0000-0000CD260000}"/>
    <cellStyle name="40% - Accent6 3 3 5 3 3 2" xfId="39404" xr:uid="{00000000-0005-0000-0000-0000CE260000}"/>
    <cellStyle name="40% - Accent6 3 3 5 3 4" xfId="39405" xr:uid="{00000000-0005-0000-0000-0000CF260000}"/>
    <cellStyle name="40% - Accent6 3 3 5 4" xfId="39406" xr:uid="{00000000-0005-0000-0000-0000D0260000}"/>
    <cellStyle name="40% - Accent6 3 3 5 4 2" xfId="39407" xr:uid="{00000000-0005-0000-0000-0000D1260000}"/>
    <cellStyle name="40% - Accent6 3 3 5 4 2 2" xfId="39408" xr:uid="{00000000-0005-0000-0000-0000D2260000}"/>
    <cellStyle name="40% - Accent6 3 3 5 4 3" xfId="39409" xr:uid="{00000000-0005-0000-0000-0000D3260000}"/>
    <cellStyle name="40% - Accent6 3 3 5 4 3 2" xfId="39410" xr:uid="{00000000-0005-0000-0000-0000D4260000}"/>
    <cellStyle name="40% - Accent6 3 3 5 4 4" xfId="39411" xr:uid="{00000000-0005-0000-0000-0000D5260000}"/>
    <cellStyle name="40% - Accent6 3 3 5 5" xfId="39412" xr:uid="{00000000-0005-0000-0000-0000D6260000}"/>
    <cellStyle name="40% - Accent6 3 3 5 5 2" xfId="39413" xr:uid="{00000000-0005-0000-0000-0000D7260000}"/>
    <cellStyle name="40% - Accent6 3 3 5 6" xfId="39414" xr:uid="{00000000-0005-0000-0000-0000D8260000}"/>
    <cellStyle name="40% - Accent6 3 3 5 6 2" xfId="39415" xr:uid="{00000000-0005-0000-0000-0000D9260000}"/>
    <cellStyle name="40% - Accent6 3 3 5 7" xfId="39416" xr:uid="{00000000-0005-0000-0000-0000DA260000}"/>
    <cellStyle name="40% - Accent6 3 3 6" xfId="3552" xr:uid="{00000000-0005-0000-0000-0000DB260000}"/>
    <cellStyle name="40% - Accent6 3 3 6 2" xfId="39417" xr:uid="{00000000-0005-0000-0000-0000DC260000}"/>
    <cellStyle name="40% - Accent6 3 3 6 2 2" xfId="39418" xr:uid="{00000000-0005-0000-0000-0000DD260000}"/>
    <cellStyle name="40% - Accent6 3 3 6 3" xfId="39419" xr:uid="{00000000-0005-0000-0000-0000DE260000}"/>
    <cellStyle name="40% - Accent6 3 3 6 3 2" xfId="39420" xr:uid="{00000000-0005-0000-0000-0000DF260000}"/>
    <cellStyle name="40% - Accent6 3 3 6 4" xfId="39421" xr:uid="{00000000-0005-0000-0000-0000E0260000}"/>
    <cellStyle name="40% - Accent6 3 3 7" xfId="3553" xr:uid="{00000000-0005-0000-0000-0000E1260000}"/>
    <cellStyle name="40% - Accent6 3 3 7 2" xfId="39422" xr:uid="{00000000-0005-0000-0000-0000E2260000}"/>
    <cellStyle name="40% - Accent6 3 3 7 2 2" xfId="39423" xr:uid="{00000000-0005-0000-0000-0000E3260000}"/>
    <cellStyle name="40% - Accent6 3 3 7 3" xfId="39424" xr:uid="{00000000-0005-0000-0000-0000E4260000}"/>
    <cellStyle name="40% - Accent6 3 3 7 3 2" xfId="39425" xr:uid="{00000000-0005-0000-0000-0000E5260000}"/>
    <cellStyle name="40% - Accent6 3 3 7 4" xfId="39426" xr:uid="{00000000-0005-0000-0000-0000E6260000}"/>
    <cellStyle name="40% - Accent6 3 3 8" xfId="3554" xr:uid="{00000000-0005-0000-0000-0000E7260000}"/>
    <cellStyle name="40% - Accent6 3 3 8 2" xfId="39427" xr:uid="{00000000-0005-0000-0000-0000E8260000}"/>
    <cellStyle name="40% - Accent6 3 3 8 2 2" xfId="39428" xr:uid="{00000000-0005-0000-0000-0000E9260000}"/>
    <cellStyle name="40% - Accent6 3 3 8 3" xfId="39429" xr:uid="{00000000-0005-0000-0000-0000EA260000}"/>
    <cellStyle name="40% - Accent6 3 3 8 3 2" xfId="39430" xr:uid="{00000000-0005-0000-0000-0000EB260000}"/>
    <cellStyle name="40% - Accent6 3 3 8 4" xfId="39431" xr:uid="{00000000-0005-0000-0000-0000EC260000}"/>
    <cellStyle name="40% - Accent6 3 3 9" xfId="39432" xr:uid="{00000000-0005-0000-0000-0000ED260000}"/>
    <cellStyle name="40% - Accent6 3 3 9 2" xfId="39433" xr:uid="{00000000-0005-0000-0000-0000EE260000}"/>
    <cellStyle name="40% - Accent6 3 4" xfId="3555" xr:uid="{00000000-0005-0000-0000-0000EF260000}"/>
    <cellStyle name="40% - Accent6 3 4 10" xfId="39434" xr:uid="{00000000-0005-0000-0000-0000F0260000}"/>
    <cellStyle name="40% - Accent6 3 4 2" xfId="3556" xr:uid="{00000000-0005-0000-0000-0000F1260000}"/>
    <cellStyle name="40% - Accent6 3 4 2 2" xfId="3557" xr:uid="{00000000-0005-0000-0000-0000F2260000}"/>
    <cellStyle name="40% - Accent6 3 4 2 2 2" xfId="3558" xr:uid="{00000000-0005-0000-0000-0000F3260000}"/>
    <cellStyle name="40% - Accent6 3 4 2 2 2 2" xfId="39435" xr:uid="{00000000-0005-0000-0000-0000F4260000}"/>
    <cellStyle name="40% - Accent6 3 4 2 2 3" xfId="3559" xr:uid="{00000000-0005-0000-0000-0000F5260000}"/>
    <cellStyle name="40% - Accent6 3 4 2 2 3 2" xfId="39436" xr:uid="{00000000-0005-0000-0000-0000F6260000}"/>
    <cellStyle name="40% - Accent6 3 4 2 2 4" xfId="39437" xr:uid="{00000000-0005-0000-0000-0000F7260000}"/>
    <cellStyle name="40% - Accent6 3 4 2 3" xfId="3560" xr:uid="{00000000-0005-0000-0000-0000F8260000}"/>
    <cellStyle name="40% - Accent6 3 4 2 3 2" xfId="39438" xr:uid="{00000000-0005-0000-0000-0000F9260000}"/>
    <cellStyle name="40% - Accent6 3 4 2 3 2 2" xfId="39439" xr:uid="{00000000-0005-0000-0000-0000FA260000}"/>
    <cellStyle name="40% - Accent6 3 4 2 3 3" xfId="39440" xr:uid="{00000000-0005-0000-0000-0000FB260000}"/>
    <cellStyle name="40% - Accent6 3 4 2 3 3 2" xfId="39441" xr:uid="{00000000-0005-0000-0000-0000FC260000}"/>
    <cellStyle name="40% - Accent6 3 4 2 3 4" xfId="39442" xr:uid="{00000000-0005-0000-0000-0000FD260000}"/>
    <cellStyle name="40% - Accent6 3 4 2 4" xfId="3561" xr:uid="{00000000-0005-0000-0000-0000FE260000}"/>
    <cellStyle name="40% - Accent6 3 4 2 4 2" xfId="39443" xr:uid="{00000000-0005-0000-0000-0000FF260000}"/>
    <cellStyle name="40% - Accent6 3 4 2 4 2 2" xfId="39444" xr:uid="{00000000-0005-0000-0000-000000270000}"/>
    <cellStyle name="40% - Accent6 3 4 2 4 3" xfId="39445" xr:uid="{00000000-0005-0000-0000-000001270000}"/>
    <cellStyle name="40% - Accent6 3 4 2 4 3 2" xfId="39446" xr:uid="{00000000-0005-0000-0000-000002270000}"/>
    <cellStyle name="40% - Accent6 3 4 2 4 4" xfId="39447" xr:uid="{00000000-0005-0000-0000-000003270000}"/>
    <cellStyle name="40% - Accent6 3 4 2 5" xfId="39448" xr:uid="{00000000-0005-0000-0000-000004270000}"/>
    <cellStyle name="40% - Accent6 3 4 2 5 2" xfId="39449" xr:uid="{00000000-0005-0000-0000-000005270000}"/>
    <cellStyle name="40% - Accent6 3 4 2 5 2 2" xfId="39450" xr:uid="{00000000-0005-0000-0000-000006270000}"/>
    <cellStyle name="40% - Accent6 3 4 2 5 3" xfId="39451" xr:uid="{00000000-0005-0000-0000-000007270000}"/>
    <cellStyle name="40% - Accent6 3 4 2 5 3 2" xfId="39452" xr:uid="{00000000-0005-0000-0000-000008270000}"/>
    <cellStyle name="40% - Accent6 3 4 2 5 4" xfId="39453" xr:uid="{00000000-0005-0000-0000-000009270000}"/>
    <cellStyle name="40% - Accent6 3 4 2 6" xfId="39454" xr:uid="{00000000-0005-0000-0000-00000A270000}"/>
    <cellStyle name="40% - Accent6 3 4 2 6 2" xfId="39455" xr:uid="{00000000-0005-0000-0000-00000B270000}"/>
    <cellStyle name="40% - Accent6 3 4 2 7" xfId="39456" xr:uid="{00000000-0005-0000-0000-00000C270000}"/>
    <cellStyle name="40% - Accent6 3 4 2 7 2" xfId="39457" xr:uid="{00000000-0005-0000-0000-00000D270000}"/>
    <cellStyle name="40% - Accent6 3 4 2 8" xfId="39458" xr:uid="{00000000-0005-0000-0000-00000E270000}"/>
    <cellStyle name="40% - Accent6 3 4 3" xfId="3562" xr:uid="{00000000-0005-0000-0000-00000F270000}"/>
    <cellStyle name="40% - Accent6 3 4 3 2" xfId="3563" xr:uid="{00000000-0005-0000-0000-000010270000}"/>
    <cellStyle name="40% - Accent6 3 4 3 2 2" xfId="39459" xr:uid="{00000000-0005-0000-0000-000011270000}"/>
    <cellStyle name="40% - Accent6 3 4 3 2 2 2" xfId="39460" xr:uid="{00000000-0005-0000-0000-000012270000}"/>
    <cellStyle name="40% - Accent6 3 4 3 2 3" xfId="39461" xr:uid="{00000000-0005-0000-0000-000013270000}"/>
    <cellStyle name="40% - Accent6 3 4 3 2 3 2" xfId="39462" xr:uid="{00000000-0005-0000-0000-000014270000}"/>
    <cellStyle name="40% - Accent6 3 4 3 2 4" xfId="39463" xr:uid="{00000000-0005-0000-0000-000015270000}"/>
    <cellStyle name="40% - Accent6 3 4 3 3" xfId="3564" xr:uid="{00000000-0005-0000-0000-000016270000}"/>
    <cellStyle name="40% - Accent6 3 4 3 3 2" xfId="39464" xr:uid="{00000000-0005-0000-0000-000017270000}"/>
    <cellStyle name="40% - Accent6 3 4 3 3 2 2" xfId="39465" xr:uid="{00000000-0005-0000-0000-000018270000}"/>
    <cellStyle name="40% - Accent6 3 4 3 3 3" xfId="39466" xr:uid="{00000000-0005-0000-0000-000019270000}"/>
    <cellStyle name="40% - Accent6 3 4 3 3 3 2" xfId="39467" xr:uid="{00000000-0005-0000-0000-00001A270000}"/>
    <cellStyle name="40% - Accent6 3 4 3 3 4" xfId="39468" xr:uid="{00000000-0005-0000-0000-00001B270000}"/>
    <cellStyle name="40% - Accent6 3 4 3 4" xfId="39469" xr:uid="{00000000-0005-0000-0000-00001C270000}"/>
    <cellStyle name="40% - Accent6 3 4 3 4 2" xfId="39470" xr:uid="{00000000-0005-0000-0000-00001D270000}"/>
    <cellStyle name="40% - Accent6 3 4 3 4 2 2" xfId="39471" xr:uid="{00000000-0005-0000-0000-00001E270000}"/>
    <cellStyle name="40% - Accent6 3 4 3 4 3" xfId="39472" xr:uid="{00000000-0005-0000-0000-00001F270000}"/>
    <cellStyle name="40% - Accent6 3 4 3 4 3 2" xfId="39473" xr:uid="{00000000-0005-0000-0000-000020270000}"/>
    <cellStyle name="40% - Accent6 3 4 3 4 4" xfId="39474" xr:uid="{00000000-0005-0000-0000-000021270000}"/>
    <cellStyle name="40% - Accent6 3 4 3 5" xfId="39475" xr:uid="{00000000-0005-0000-0000-000022270000}"/>
    <cellStyle name="40% - Accent6 3 4 3 5 2" xfId="39476" xr:uid="{00000000-0005-0000-0000-000023270000}"/>
    <cellStyle name="40% - Accent6 3 4 3 6" xfId="39477" xr:uid="{00000000-0005-0000-0000-000024270000}"/>
    <cellStyle name="40% - Accent6 3 4 3 6 2" xfId="39478" xr:uid="{00000000-0005-0000-0000-000025270000}"/>
    <cellStyle name="40% - Accent6 3 4 3 7" xfId="39479" xr:uid="{00000000-0005-0000-0000-000026270000}"/>
    <cellStyle name="40% - Accent6 3 4 4" xfId="3565" xr:uid="{00000000-0005-0000-0000-000027270000}"/>
    <cellStyle name="40% - Accent6 3 4 4 2" xfId="39480" xr:uid="{00000000-0005-0000-0000-000028270000}"/>
    <cellStyle name="40% - Accent6 3 4 4 2 2" xfId="39481" xr:uid="{00000000-0005-0000-0000-000029270000}"/>
    <cellStyle name="40% - Accent6 3 4 4 3" xfId="39482" xr:uid="{00000000-0005-0000-0000-00002A270000}"/>
    <cellStyle name="40% - Accent6 3 4 4 3 2" xfId="39483" xr:uid="{00000000-0005-0000-0000-00002B270000}"/>
    <cellStyle name="40% - Accent6 3 4 4 4" xfId="39484" xr:uid="{00000000-0005-0000-0000-00002C270000}"/>
    <cellStyle name="40% - Accent6 3 4 5" xfId="3566" xr:uid="{00000000-0005-0000-0000-00002D270000}"/>
    <cellStyle name="40% - Accent6 3 4 5 2" xfId="39485" xr:uid="{00000000-0005-0000-0000-00002E270000}"/>
    <cellStyle name="40% - Accent6 3 4 5 2 2" xfId="39486" xr:uid="{00000000-0005-0000-0000-00002F270000}"/>
    <cellStyle name="40% - Accent6 3 4 5 3" xfId="39487" xr:uid="{00000000-0005-0000-0000-000030270000}"/>
    <cellStyle name="40% - Accent6 3 4 5 3 2" xfId="39488" xr:uid="{00000000-0005-0000-0000-000031270000}"/>
    <cellStyle name="40% - Accent6 3 4 5 4" xfId="39489" xr:uid="{00000000-0005-0000-0000-000032270000}"/>
    <cellStyle name="40% - Accent6 3 4 6" xfId="3567" xr:uid="{00000000-0005-0000-0000-000033270000}"/>
    <cellStyle name="40% - Accent6 3 4 6 2" xfId="39490" xr:uid="{00000000-0005-0000-0000-000034270000}"/>
    <cellStyle name="40% - Accent6 3 4 6 2 2" xfId="39491" xr:uid="{00000000-0005-0000-0000-000035270000}"/>
    <cellStyle name="40% - Accent6 3 4 6 3" xfId="39492" xr:uid="{00000000-0005-0000-0000-000036270000}"/>
    <cellStyle name="40% - Accent6 3 4 6 3 2" xfId="39493" xr:uid="{00000000-0005-0000-0000-000037270000}"/>
    <cellStyle name="40% - Accent6 3 4 6 4" xfId="39494" xr:uid="{00000000-0005-0000-0000-000038270000}"/>
    <cellStyle name="40% - Accent6 3 4 7" xfId="39495" xr:uid="{00000000-0005-0000-0000-000039270000}"/>
    <cellStyle name="40% - Accent6 3 4 7 2" xfId="39496" xr:uid="{00000000-0005-0000-0000-00003A270000}"/>
    <cellStyle name="40% - Accent6 3 4 8" xfId="39497" xr:uid="{00000000-0005-0000-0000-00003B270000}"/>
    <cellStyle name="40% - Accent6 3 4 8 2" xfId="39498" xr:uid="{00000000-0005-0000-0000-00003C270000}"/>
    <cellStyle name="40% - Accent6 3 4 9" xfId="39499" xr:uid="{00000000-0005-0000-0000-00003D270000}"/>
    <cellStyle name="40% - Accent6 3 5" xfId="3568" xr:uid="{00000000-0005-0000-0000-00003E270000}"/>
    <cellStyle name="40% - Accent6 3 5 2" xfId="3569" xr:uid="{00000000-0005-0000-0000-00003F270000}"/>
    <cellStyle name="40% - Accent6 3 5 2 2" xfId="3570" xr:uid="{00000000-0005-0000-0000-000040270000}"/>
    <cellStyle name="40% - Accent6 3 5 2 2 2" xfId="39500" xr:uid="{00000000-0005-0000-0000-000041270000}"/>
    <cellStyle name="40% - Accent6 3 5 2 3" xfId="3571" xr:uid="{00000000-0005-0000-0000-000042270000}"/>
    <cellStyle name="40% - Accent6 3 5 2 3 2" xfId="39501" xr:uid="{00000000-0005-0000-0000-000043270000}"/>
    <cellStyle name="40% - Accent6 3 5 2 4" xfId="39502" xr:uid="{00000000-0005-0000-0000-000044270000}"/>
    <cellStyle name="40% - Accent6 3 5 3" xfId="3572" xr:uid="{00000000-0005-0000-0000-000045270000}"/>
    <cellStyle name="40% - Accent6 3 5 3 2" xfId="39503" xr:uid="{00000000-0005-0000-0000-000046270000}"/>
    <cellStyle name="40% - Accent6 3 5 3 2 2" xfId="39504" xr:uid="{00000000-0005-0000-0000-000047270000}"/>
    <cellStyle name="40% - Accent6 3 5 3 3" xfId="39505" xr:uid="{00000000-0005-0000-0000-000048270000}"/>
    <cellStyle name="40% - Accent6 3 5 3 3 2" xfId="39506" xr:uid="{00000000-0005-0000-0000-000049270000}"/>
    <cellStyle name="40% - Accent6 3 5 3 4" xfId="39507" xr:uid="{00000000-0005-0000-0000-00004A270000}"/>
    <cellStyle name="40% - Accent6 3 5 4" xfId="3573" xr:uid="{00000000-0005-0000-0000-00004B270000}"/>
    <cellStyle name="40% - Accent6 3 5 4 2" xfId="39508" xr:uid="{00000000-0005-0000-0000-00004C270000}"/>
    <cellStyle name="40% - Accent6 3 5 4 2 2" xfId="39509" xr:uid="{00000000-0005-0000-0000-00004D270000}"/>
    <cellStyle name="40% - Accent6 3 5 4 3" xfId="39510" xr:uid="{00000000-0005-0000-0000-00004E270000}"/>
    <cellStyle name="40% - Accent6 3 5 4 3 2" xfId="39511" xr:uid="{00000000-0005-0000-0000-00004F270000}"/>
    <cellStyle name="40% - Accent6 3 5 4 4" xfId="39512" xr:uid="{00000000-0005-0000-0000-000050270000}"/>
    <cellStyle name="40% - Accent6 3 5 5" xfId="39513" xr:uid="{00000000-0005-0000-0000-000051270000}"/>
    <cellStyle name="40% - Accent6 3 5 5 2" xfId="39514" xr:uid="{00000000-0005-0000-0000-000052270000}"/>
    <cellStyle name="40% - Accent6 3 5 5 2 2" xfId="39515" xr:uid="{00000000-0005-0000-0000-000053270000}"/>
    <cellStyle name="40% - Accent6 3 5 5 3" xfId="39516" xr:uid="{00000000-0005-0000-0000-000054270000}"/>
    <cellStyle name="40% - Accent6 3 5 5 3 2" xfId="39517" xr:uid="{00000000-0005-0000-0000-000055270000}"/>
    <cellStyle name="40% - Accent6 3 5 5 4" xfId="39518" xr:uid="{00000000-0005-0000-0000-000056270000}"/>
    <cellStyle name="40% - Accent6 3 5 6" xfId="39519" xr:uid="{00000000-0005-0000-0000-000057270000}"/>
    <cellStyle name="40% - Accent6 3 5 6 2" xfId="39520" xr:uid="{00000000-0005-0000-0000-000058270000}"/>
    <cellStyle name="40% - Accent6 3 5 7" xfId="39521" xr:uid="{00000000-0005-0000-0000-000059270000}"/>
    <cellStyle name="40% - Accent6 3 5 7 2" xfId="39522" xr:uid="{00000000-0005-0000-0000-00005A270000}"/>
    <cellStyle name="40% - Accent6 3 5 8" xfId="39523" xr:uid="{00000000-0005-0000-0000-00005B270000}"/>
    <cellStyle name="40% - Accent6 3 6" xfId="3574" xr:uid="{00000000-0005-0000-0000-00005C270000}"/>
    <cellStyle name="40% - Accent6 3 6 2" xfId="3575" xr:uid="{00000000-0005-0000-0000-00005D270000}"/>
    <cellStyle name="40% - Accent6 3 6 2 2" xfId="3576" xr:uid="{00000000-0005-0000-0000-00005E270000}"/>
    <cellStyle name="40% - Accent6 3 6 2 3" xfId="3577" xr:uid="{00000000-0005-0000-0000-00005F270000}"/>
    <cellStyle name="40% - Accent6 3 6 3" xfId="3578" xr:uid="{00000000-0005-0000-0000-000060270000}"/>
    <cellStyle name="40% - Accent6 3 6 3 2" xfId="39524" xr:uid="{00000000-0005-0000-0000-000061270000}"/>
    <cellStyle name="40% - Accent6 3 6 4" xfId="3579" xr:uid="{00000000-0005-0000-0000-000062270000}"/>
    <cellStyle name="40% - Accent6 3 6 5" xfId="39525" xr:uid="{00000000-0005-0000-0000-000063270000}"/>
    <cellStyle name="40% - Accent6 3 7" xfId="3580" xr:uid="{00000000-0005-0000-0000-000064270000}"/>
    <cellStyle name="40% - Accent6 3 7 2" xfId="3581" xr:uid="{00000000-0005-0000-0000-000065270000}"/>
    <cellStyle name="40% - Accent6 3 7 2 2" xfId="3582" xr:uid="{00000000-0005-0000-0000-000066270000}"/>
    <cellStyle name="40% - Accent6 3 7 2 3" xfId="3583" xr:uid="{00000000-0005-0000-0000-000067270000}"/>
    <cellStyle name="40% - Accent6 3 7 3" xfId="3584" xr:uid="{00000000-0005-0000-0000-000068270000}"/>
    <cellStyle name="40% - Accent6 3 7 3 2" xfId="39526" xr:uid="{00000000-0005-0000-0000-000069270000}"/>
    <cellStyle name="40% - Accent6 3 7 4" xfId="3585" xr:uid="{00000000-0005-0000-0000-00006A270000}"/>
    <cellStyle name="40% - Accent6 3 8" xfId="3586" xr:uid="{00000000-0005-0000-0000-00006B270000}"/>
    <cellStyle name="40% - Accent6 3 8 2" xfId="39527" xr:uid="{00000000-0005-0000-0000-00006C270000}"/>
    <cellStyle name="40% - Accent6 3 8 2 2" xfId="39528" xr:uid="{00000000-0005-0000-0000-00006D270000}"/>
    <cellStyle name="40% - Accent6 3 8 3" xfId="39529" xr:uid="{00000000-0005-0000-0000-00006E270000}"/>
    <cellStyle name="40% - Accent6 3 8 3 2" xfId="39530" xr:uid="{00000000-0005-0000-0000-00006F270000}"/>
    <cellStyle name="40% - Accent6 3 8 4" xfId="39531" xr:uid="{00000000-0005-0000-0000-000070270000}"/>
    <cellStyle name="40% - Accent6 3 9" xfId="39532" xr:uid="{00000000-0005-0000-0000-000071270000}"/>
    <cellStyle name="40% - Accent6 3_PwrTax 51040" xfId="3587" xr:uid="{00000000-0005-0000-0000-000072270000}"/>
    <cellStyle name="40% - Accent6 30" xfId="3588" xr:uid="{00000000-0005-0000-0000-000073270000}"/>
    <cellStyle name="40% - Accent6 31" xfId="3589" xr:uid="{00000000-0005-0000-0000-000074270000}"/>
    <cellStyle name="40% - Accent6 32" xfId="3590" xr:uid="{00000000-0005-0000-0000-000075270000}"/>
    <cellStyle name="40% - Accent6 33" xfId="3591" xr:uid="{00000000-0005-0000-0000-000076270000}"/>
    <cellStyle name="40% - Accent6 34" xfId="3592" xr:uid="{00000000-0005-0000-0000-000077270000}"/>
    <cellStyle name="40% - Accent6 35" xfId="3593" xr:uid="{00000000-0005-0000-0000-000078270000}"/>
    <cellStyle name="40% - Accent6 36" xfId="3594" xr:uid="{00000000-0005-0000-0000-000079270000}"/>
    <cellStyle name="40% - Accent6 37" xfId="3595" xr:uid="{00000000-0005-0000-0000-00007A270000}"/>
    <cellStyle name="40% - Accent6 37 2" xfId="3596" xr:uid="{00000000-0005-0000-0000-00007B270000}"/>
    <cellStyle name="40% - Accent6 37 2 2" xfId="3597" xr:uid="{00000000-0005-0000-0000-00007C270000}"/>
    <cellStyle name="40% - Accent6 37 2 3" xfId="39533" xr:uid="{00000000-0005-0000-0000-00007D270000}"/>
    <cellStyle name="40% - Accent6 37 3" xfId="3598" xr:uid="{00000000-0005-0000-0000-00007E270000}"/>
    <cellStyle name="40% - Accent6 37 3 2" xfId="3599" xr:uid="{00000000-0005-0000-0000-00007F270000}"/>
    <cellStyle name="40% - Accent6 37 3 3" xfId="39534" xr:uid="{00000000-0005-0000-0000-000080270000}"/>
    <cellStyle name="40% - Accent6 37 4" xfId="3600" xr:uid="{00000000-0005-0000-0000-000081270000}"/>
    <cellStyle name="40% - Accent6 37 5" xfId="39535" xr:uid="{00000000-0005-0000-0000-000082270000}"/>
    <cellStyle name="40% - Accent6 37_PwrTax 51040" xfId="3601" xr:uid="{00000000-0005-0000-0000-000083270000}"/>
    <cellStyle name="40% - Accent6 38" xfId="3602" xr:uid="{00000000-0005-0000-0000-000084270000}"/>
    <cellStyle name="40% - Accent6 38 2" xfId="39536" xr:uid="{00000000-0005-0000-0000-000085270000}"/>
    <cellStyle name="40% - Accent6 38 2 2" xfId="39537" xr:uid="{00000000-0005-0000-0000-000086270000}"/>
    <cellStyle name="40% - Accent6 38 2 2 2" xfId="39538" xr:uid="{00000000-0005-0000-0000-000087270000}"/>
    <cellStyle name="40% - Accent6 38 2 3" xfId="39539" xr:uid="{00000000-0005-0000-0000-000088270000}"/>
    <cellStyle name="40% - Accent6 38 2 3 2" xfId="39540" xr:uid="{00000000-0005-0000-0000-000089270000}"/>
    <cellStyle name="40% - Accent6 38 2 4" xfId="39541" xr:uid="{00000000-0005-0000-0000-00008A270000}"/>
    <cellStyle name="40% - Accent6 38 3" xfId="39542" xr:uid="{00000000-0005-0000-0000-00008B270000}"/>
    <cellStyle name="40% - Accent6 38 3 2" xfId="39543" xr:uid="{00000000-0005-0000-0000-00008C270000}"/>
    <cellStyle name="40% - Accent6 38 3 2 2" xfId="39544" xr:uid="{00000000-0005-0000-0000-00008D270000}"/>
    <cellStyle name="40% - Accent6 38 3 3" xfId="39545" xr:uid="{00000000-0005-0000-0000-00008E270000}"/>
    <cellStyle name="40% - Accent6 38 3 3 2" xfId="39546" xr:uid="{00000000-0005-0000-0000-00008F270000}"/>
    <cellStyle name="40% - Accent6 38 3 4" xfId="39547" xr:uid="{00000000-0005-0000-0000-000090270000}"/>
    <cellStyle name="40% - Accent6 38 4" xfId="39548" xr:uid="{00000000-0005-0000-0000-000091270000}"/>
    <cellStyle name="40% - Accent6 38 4 2" xfId="39549" xr:uid="{00000000-0005-0000-0000-000092270000}"/>
    <cellStyle name="40% - Accent6 38 4 2 2" xfId="39550" xr:uid="{00000000-0005-0000-0000-000093270000}"/>
    <cellStyle name="40% - Accent6 38 4 3" xfId="39551" xr:uid="{00000000-0005-0000-0000-000094270000}"/>
    <cellStyle name="40% - Accent6 38 4 3 2" xfId="39552" xr:uid="{00000000-0005-0000-0000-000095270000}"/>
    <cellStyle name="40% - Accent6 38 4 4" xfId="39553" xr:uid="{00000000-0005-0000-0000-000096270000}"/>
    <cellStyle name="40% - Accent6 38 5" xfId="39554" xr:uid="{00000000-0005-0000-0000-000097270000}"/>
    <cellStyle name="40% - Accent6 38 5 2" xfId="39555" xr:uid="{00000000-0005-0000-0000-000098270000}"/>
    <cellStyle name="40% - Accent6 38 6" xfId="39556" xr:uid="{00000000-0005-0000-0000-000099270000}"/>
    <cellStyle name="40% - Accent6 38 6 2" xfId="39557" xr:uid="{00000000-0005-0000-0000-00009A270000}"/>
    <cellStyle name="40% - Accent6 38 7" xfId="39558" xr:uid="{00000000-0005-0000-0000-00009B270000}"/>
    <cellStyle name="40% - Accent6 39" xfId="39559" xr:uid="{00000000-0005-0000-0000-00009C270000}"/>
    <cellStyle name="40% - Accent6 39 2" xfId="39560" xr:uid="{00000000-0005-0000-0000-00009D270000}"/>
    <cellStyle name="40% - Accent6 4" xfId="3603" xr:uid="{00000000-0005-0000-0000-00009E270000}"/>
    <cellStyle name="40% - Accent6 4 2" xfId="3604" xr:uid="{00000000-0005-0000-0000-00009F270000}"/>
    <cellStyle name="40% - Accent6 4 2 2" xfId="3605" xr:uid="{00000000-0005-0000-0000-0000A0270000}"/>
    <cellStyle name="40% - Accent6 4 2 2 2" xfId="39561" xr:uid="{00000000-0005-0000-0000-0000A1270000}"/>
    <cellStyle name="40% - Accent6 4 2 3" xfId="39562" xr:uid="{00000000-0005-0000-0000-0000A2270000}"/>
    <cellStyle name="40% - Accent6 4 3" xfId="3606" xr:uid="{00000000-0005-0000-0000-0000A3270000}"/>
    <cellStyle name="40% - Accent6 4 3 2" xfId="3607" xr:uid="{00000000-0005-0000-0000-0000A4270000}"/>
    <cellStyle name="40% - Accent6 4 3 3" xfId="3608" xr:uid="{00000000-0005-0000-0000-0000A5270000}"/>
    <cellStyle name="40% - Accent6 4 3 4" xfId="39563" xr:uid="{00000000-0005-0000-0000-0000A6270000}"/>
    <cellStyle name="40% - Accent6 4 4" xfId="3609" xr:uid="{00000000-0005-0000-0000-0000A7270000}"/>
    <cellStyle name="40% - Accent6 4 4 2" xfId="3610" xr:uid="{00000000-0005-0000-0000-0000A8270000}"/>
    <cellStyle name="40% - Accent6 4 4 2 2" xfId="3611" xr:uid="{00000000-0005-0000-0000-0000A9270000}"/>
    <cellStyle name="40% - Accent6 4 4 2 3" xfId="3612" xr:uid="{00000000-0005-0000-0000-0000AA270000}"/>
    <cellStyle name="40% - Accent6 4 4 3" xfId="3613" xr:uid="{00000000-0005-0000-0000-0000AB270000}"/>
    <cellStyle name="40% - Accent6 4 4 4" xfId="3614" xr:uid="{00000000-0005-0000-0000-0000AC270000}"/>
    <cellStyle name="40% - Accent6 4 4 5" xfId="3615" xr:uid="{00000000-0005-0000-0000-0000AD270000}"/>
    <cellStyle name="40% - Accent6 4 4 6" xfId="39564" xr:uid="{00000000-0005-0000-0000-0000AE270000}"/>
    <cellStyle name="40% - Accent6 4 5" xfId="3616" xr:uid="{00000000-0005-0000-0000-0000AF270000}"/>
    <cellStyle name="40% - Accent6 4 5 2" xfId="3617" xr:uid="{00000000-0005-0000-0000-0000B0270000}"/>
    <cellStyle name="40% - Accent6 4 5 3" xfId="3618" xr:uid="{00000000-0005-0000-0000-0000B1270000}"/>
    <cellStyle name="40% - Accent6 4 5 4" xfId="39565" xr:uid="{00000000-0005-0000-0000-0000B2270000}"/>
    <cellStyle name="40% - Accent6 4 6" xfId="3619" xr:uid="{00000000-0005-0000-0000-0000B3270000}"/>
    <cellStyle name="40% - Accent6 4 7" xfId="39566" xr:uid="{00000000-0005-0000-0000-0000B4270000}"/>
    <cellStyle name="40% - Accent6 4 8" xfId="43450" xr:uid="{00000000-0005-0000-0000-0000B5270000}"/>
    <cellStyle name="40% - Accent6 4_PwrTax 51040" xfId="3620" xr:uid="{00000000-0005-0000-0000-0000B6270000}"/>
    <cellStyle name="40% - Accent6 40" xfId="39567" xr:uid="{00000000-0005-0000-0000-0000B7270000}"/>
    <cellStyle name="40% - Accent6 41" xfId="39568" xr:uid="{00000000-0005-0000-0000-0000B8270000}"/>
    <cellStyle name="40% - Accent6 42" xfId="39569" xr:uid="{00000000-0005-0000-0000-0000B9270000}"/>
    <cellStyle name="40% - Accent6 43" xfId="39570" xr:uid="{00000000-0005-0000-0000-0000BA270000}"/>
    <cellStyle name="40% - Accent6 44" xfId="39571" xr:uid="{00000000-0005-0000-0000-0000BB270000}"/>
    <cellStyle name="40% - Accent6 45" xfId="39572" xr:uid="{00000000-0005-0000-0000-0000BC270000}"/>
    <cellStyle name="40% - Accent6 46" xfId="39573" xr:uid="{00000000-0005-0000-0000-0000BD270000}"/>
    <cellStyle name="40% - Accent6 47" xfId="39574" xr:uid="{00000000-0005-0000-0000-0000BE270000}"/>
    <cellStyle name="40% - Accent6 48" xfId="39575" xr:uid="{00000000-0005-0000-0000-0000BF270000}"/>
    <cellStyle name="40% - Accent6 49" xfId="39576" xr:uid="{00000000-0005-0000-0000-0000C0270000}"/>
    <cellStyle name="40% - Accent6 5" xfId="3621" xr:uid="{00000000-0005-0000-0000-0000C1270000}"/>
    <cellStyle name="40% - Accent6 5 2" xfId="3622" xr:uid="{00000000-0005-0000-0000-0000C2270000}"/>
    <cellStyle name="40% - Accent6 5 2 2" xfId="39577" xr:uid="{00000000-0005-0000-0000-0000C3270000}"/>
    <cellStyle name="40% - Accent6 5 3" xfId="3623" xr:uid="{00000000-0005-0000-0000-0000C4270000}"/>
    <cellStyle name="40% - Accent6 5 4" xfId="39578" xr:uid="{00000000-0005-0000-0000-0000C5270000}"/>
    <cellStyle name="40% - Accent6 5 5" xfId="43465" xr:uid="{00000000-0005-0000-0000-0000C6270000}"/>
    <cellStyle name="40% - Accent6 50" xfId="39579" xr:uid="{00000000-0005-0000-0000-0000C7270000}"/>
    <cellStyle name="40% - Accent6 51" xfId="39580" xr:uid="{00000000-0005-0000-0000-0000C8270000}"/>
    <cellStyle name="40% - Accent6 52" xfId="39581" xr:uid="{00000000-0005-0000-0000-0000C9270000}"/>
    <cellStyle name="40% - Accent6 53" xfId="39582" xr:uid="{00000000-0005-0000-0000-0000CA270000}"/>
    <cellStyle name="40% - Accent6 54" xfId="39583" xr:uid="{00000000-0005-0000-0000-0000CB270000}"/>
    <cellStyle name="40% - Accent6 55" xfId="39584" xr:uid="{00000000-0005-0000-0000-0000CC270000}"/>
    <cellStyle name="40% - Accent6 56" xfId="39585" xr:uid="{00000000-0005-0000-0000-0000CD270000}"/>
    <cellStyle name="40% - Accent6 57" xfId="39586" xr:uid="{00000000-0005-0000-0000-0000CE270000}"/>
    <cellStyle name="40% - Accent6 58" xfId="39587" xr:uid="{00000000-0005-0000-0000-0000CF270000}"/>
    <cellStyle name="40% - Accent6 59" xfId="39588" xr:uid="{00000000-0005-0000-0000-0000D0270000}"/>
    <cellStyle name="40% - Accent6 6" xfId="3624" xr:uid="{00000000-0005-0000-0000-0000D1270000}"/>
    <cellStyle name="40% - Accent6 6 2" xfId="3625" xr:uid="{00000000-0005-0000-0000-0000D2270000}"/>
    <cellStyle name="40% - Accent6 6 2 2" xfId="39589" xr:uid="{00000000-0005-0000-0000-0000D3270000}"/>
    <cellStyle name="40% - Accent6 6 3" xfId="3626" xr:uid="{00000000-0005-0000-0000-0000D4270000}"/>
    <cellStyle name="40% - Accent6 6 4" xfId="39590" xr:uid="{00000000-0005-0000-0000-0000D5270000}"/>
    <cellStyle name="40% - Accent6 60" xfId="39591" xr:uid="{00000000-0005-0000-0000-0000D6270000}"/>
    <cellStyle name="40% - Accent6 61" xfId="39592" xr:uid="{00000000-0005-0000-0000-0000D7270000}"/>
    <cellStyle name="40% - Accent6 62" xfId="39593" xr:uid="{00000000-0005-0000-0000-0000D8270000}"/>
    <cellStyle name="40% - Accent6 63" xfId="39594" xr:uid="{00000000-0005-0000-0000-0000D9270000}"/>
    <cellStyle name="40% - Accent6 64" xfId="39595" xr:uid="{00000000-0005-0000-0000-0000DA270000}"/>
    <cellStyle name="40% - Accent6 65" xfId="39596" xr:uid="{00000000-0005-0000-0000-0000DB270000}"/>
    <cellStyle name="40% - Accent6 66" xfId="39597" xr:uid="{00000000-0005-0000-0000-0000DC270000}"/>
    <cellStyle name="40% - Accent6 67" xfId="39598" xr:uid="{00000000-0005-0000-0000-0000DD270000}"/>
    <cellStyle name="40% - Accent6 68" xfId="39599" xr:uid="{00000000-0005-0000-0000-0000DE270000}"/>
    <cellStyle name="40% - Accent6 69" xfId="39600" xr:uid="{00000000-0005-0000-0000-0000DF270000}"/>
    <cellStyle name="40% - Accent6 7" xfId="3627" xr:uid="{00000000-0005-0000-0000-0000E0270000}"/>
    <cellStyle name="40% - Accent6 7 2" xfId="3628" xr:uid="{00000000-0005-0000-0000-0000E1270000}"/>
    <cellStyle name="40% - Accent6 7 3" xfId="3629" xr:uid="{00000000-0005-0000-0000-0000E2270000}"/>
    <cellStyle name="40% - Accent6 7 4" xfId="39601" xr:uid="{00000000-0005-0000-0000-0000E3270000}"/>
    <cellStyle name="40% - Accent6 70" xfId="39602" xr:uid="{00000000-0005-0000-0000-0000E4270000}"/>
    <cellStyle name="40% - Accent6 71" xfId="39603" xr:uid="{00000000-0005-0000-0000-0000E5270000}"/>
    <cellStyle name="40% - Accent6 72" xfId="39604" xr:uid="{00000000-0005-0000-0000-0000E6270000}"/>
    <cellStyle name="40% - Accent6 73" xfId="39605" xr:uid="{00000000-0005-0000-0000-0000E7270000}"/>
    <cellStyle name="40% - Accent6 74" xfId="39606" xr:uid="{00000000-0005-0000-0000-0000E8270000}"/>
    <cellStyle name="40% - Accent6 75" xfId="39607" xr:uid="{00000000-0005-0000-0000-0000E9270000}"/>
    <cellStyle name="40% - Accent6 76" xfId="39608" xr:uid="{00000000-0005-0000-0000-0000EA270000}"/>
    <cellStyle name="40% - Accent6 77" xfId="39609" xr:uid="{00000000-0005-0000-0000-0000EB270000}"/>
    <cellStyle name="40% - Accent6 78" xfId="39610" xr:uid="{00000000-0005-0000-0000-0000EC270000}"/>
    <cellStyle name="40% - Accent6 79" xfId="39611" xr:uid="{00000000-0005-0000-0000-0000ED270000}"/>
    <cellStyle name="40% - Accent6 8" xfId="3630" xr:uid="{00000000-0005-0000-0000-0000EE270000}"/>
    <cellStyle name="40% - Accent6 8 2" xfId="3631" xr:uid="{00000000-0005-0000-0000-0000EF270000}"/>
    <cellStyle name="40% - Accent6 8 3" xfId="3632" xr:uid="{00000000-0005-0000-0000-0000F0270000}"/>
    <cellStyle name="40% - Accent6 8 4" xfId="39612" xr:uid="{00000000-0005-0000-0000-0000F1270000}"/>
    <cellStyle name="40% - Accent6 80" xfId="39613" xr:uid="{00000000-0005-0000-0000-0000F2270000}"/>
    <cellStyle name="40% - Accent6 81" xfId="39614" xr:uid="{00000000-0005-0000-0000-0000F3270000}"/>
    <cellStyle name="40% - Accent6 82" xfId="39615" xr:uid="{00000000-0005-0000-0000-0000F4270000}"/>
    <cellStyle name="40% - Accent6 83" xfId="39616" xr:uid="{00000000-0005-0000-0000-0000F5270000}"/>
    <cellStyle name="40% - Accent6 84" xfId="39617" xr:uid="{00000000-0005-0000-0000-0000F6270000}"/>
    <cellStyle name="40% - Accent6 85" xfId="39618" xr:uid="{00000000-0005-0000-0000-0000F7270000}"/>
    <cellStyle name="40% - Accent6 86" xfId="39619" xr:uid="{00000000-0005-0000-0000-0000F8270000}"/>
    <cellStyle name="40% - Accent6 87" xfId="39620" xr:uid="{00000000-0005-0000-0000-0000F9270000}"/>
    <cellStyle name="40% - Accent6 88" xfId="39621" xr:uid="{00000000-0005-0000-0000-0000FA270000}"/>
    <cellStyle name="40% - Accent6 89" xfId="39622" xr:uid="{00000000-0005-0000-0000-0000FB270000}"/>
    <cellStyle name="40% - Accent6 9" xfId="3633" xr:uid="{00000000-0005-0000-0000-0000FC270000}"/>
    <cellStyle name="40% - Accent6 9 2" xfId="3634" xr:uid="{00000000-0005-0000-0000-0000FD270000}"/>
    <cellStyle name="40% - Accent6 9 3" xfId="3635" xr:uid="{00000000-0005-0000-0000-0000FE270000}"/>
    <cellStyle name="40% - Accent6 9 4" xfId="39623" xr:uid="{00000000-0005-0000-0000-0000FF270000}"/>
    <cellStyle name="40% - Accent6 90" xfId="39624" xr:uid="{00000000-0005-0000-0000-000000280000}"/>
    <cellStyle name="40% - Accent6 91" xfId="39625" xr:uid="{00000000-0005-0000-0000-000001280000}"/>
    <cellStyle name="40% - Accent6 92" xfId="39626" xr:uid="{00000000-0005-0000-0000-000002280000}"/>
    <cellStyle name="40% - Accent6 93" xfId="39627" xr:uid="{00000000-0005-0000-0000-000003280000}"/>
    <cellStyle name="40% - Accent6 94" xfId="39628" xr:uid="{00000000-0005-0000-0000-000004280000}"/>
    <cellStyle name="40% - Accent6 95" xfId="39629" xr:uid="{00000000-0005-0000-0000-000005280000}"/>
    <cellStyle name="40% - Accent6 96" xfId="39630" xr:uid="{00000000-0005-0000-0000-000006280000}"/>
    <cellStyle name="40% - Accent6 97" xfId="39631" xr:uid="{00000000-0005-0000-0000-000007280000}"/>
    <cellStyle name="40% - Accent6 98" xfId="39632" xr:uid="{00000000-0005-0000-0000-000008280000}"/>
    <cellStyle name="40% - Accent6 99" xfId="39633" xr:uid="{00000000-0005-0000-0000-000009280000}"/>
    <cellStyle name="60% - Accent1" xfId="13" builtinId="32" customBuiltin="1"/>
    <cellStyle name="60% - Accent1 10" xfId="3636" xr:uid="{00000000-0005-0000-0000-00000B280000}"/>
    <cellStyle name="60% - Accent1 10 2" xfId="3637" xr:uid="{00000000-0005-0000-0000-00000C280000}"/>
    <cellStyle name="60% - Accent1 10 3" xfId="3638" xr:uid="{00000000-0005-0000-0000-00000D280000}"/>
    <cellStyle name="60% - Accent1 11" xfId="3639" xr:uid="{00000000-0005-0000-0000-00000E280000}"/>
    <cellStyle name="60% - Accent1 11 2" xfId="3640" xr:uid="{00000000-0005-0000-0000-00000F280000}"/>
    <cellStyle name="60% - Accent1 11 3" xfId="3641" xr:uid="{00000000-0005-0000-0000-000010280000}"/>
    <cellStyle name="60% - Accent1 12" xfId="3642" xr:uid="{00000000-0005-0000-0000-000011280000}"/>
    <cellStyle name="60% - Accent1 12 2" xfId="3643" xr:uid="{00000000-0005-0000-0000-000012280000}"/>
    <cellStyle name="60% - Accent1 13" xfId="3644" xr:uid="{00000000-0005-0000-0000-000013280000}"/>
    <cellStyle name="60% - Accent1 13 2" xfId="3645" xr:uid="{00000000-0005-0000-0000-000014280000}"/>
    <cellStyle name="60% - Accent1 14" xfId="3646" xr:uid="{00000000-0005-0000-0000-000015280000}"/>
    <cellStyle name="60% - Accent1 14 2" xfId="3647" xr:uid="{00000000-0005-0000-0000-000016280000}"/>
    <cellStyle name="60% - Accent1 15" xfId="3648" xr:uid="{00000000-0005-0000-0000-000017280000}"/>
    <cellStyle name="60% - Accent1 15 2" xfId="3649" xr:uid="{00000000-0005-0000-0000-000018280000}"/>
    <cellStyle name="60% - Accent1 16" xfId="3650" xr:uid="{00000000-0005-0000-0000-000019280000}"/>
    <cellStyle name="60% - Accent1 16 2" xfId="3651" xr:uid="{00000000-0005-0000-0000-00001A280000}"/>
    <cellStyle name="60% - Accent1 17" xfId="3652" xr:uid="{00000000-0005-0000-0000-00001B280000}"/>
    <cellStyle name="60% - Accent1 17 2" xfId="3653" xr:uid="{00000000-0005-0000-0000-00001C280000}"/>
    <cellStyle name="60% - Accent1 18" xfId="3654" xr:uid="{00000000-0005-0000-0000-00001D280000}"/>
    <cellStyle name="60% - Accent1 18 2" xfId="3655" xr:uid="{00000000-0005-0000-0000-00001E280000}"/>
    <cellStyle name="60% - Accent1 19" xfId="3656" xr:uid="{00000000-0005-0000-0000-00001F280000}"/>
    <cellStyle name="60% - Accent1 19 2" xfId="3657" xr:uid="{00000000-0005-0000-0000-000020280000}"/>
    <cellStyle name="60% - Accent1 2" xfId="3658" xr:uid="{00000000-0005-0000-0000-000021280000}"/>
    <cellStyle name="60% - Accent1 2 2" xfId="3659" xr:uid="{00000000-0005-0000-0000-000022280000}"/>
    <cellStyle name="60% - Accent1 2 3" xfId="3660" xr:uid="{00000000-0005-0000-0000-000023280000}"/>
    <cellStyle name="60% - Accent1 2 3 2" xfId="3661" xr:uid="{00000000-0005-0000-0000-000024280000}"/>
    <cellStyle name="60% - Accent1 2 3 3" xfId="3662" xr:uid="{00000000-0005-0000-0000-000025280000}"/>
    <cellStyle name="60% - Accent1 2 4" xfId="39634" xr:uid="{00000000-0005-0000-0000-000026280000}"/>
    <cellStyle name="60% - Accent1 2_PwrTax 51040" xfId="3663" xr:uid="{00000000-0005-0000-0000-000027280000}"/>
    <cellStyle name="60% - Accent1 20" xfId="3664" xr:uid="{00000000-0005-0000-0000-000028280000}"/>
    <cellStyle name="60% - Accent1 21" xfId="3665" xr:uid="{00000000-0005-0000-0000-000029280000}"/>
    <cellStyle name="60% - Accent1 22" xfId="3666" xr:uid="{00000000-0005-0000-0000-00002A280000}"/>
    <cellStyle name="60% - Accent1 23" xfId="3667" xr:uid="{00000000-0005-0000-0000-00002B280000}"/>
    <cellStyle name="60% - Accent1 24" xfId="3668" xr:uid="{00000000-0005-0000-0000-00002C280000}"/>
    <cellStyle name="60% - Accent1 25" xfId="3669" xr:uid="{00000000-0005-0000-0000-00002D280000}"/>
    <cellStyle name="60% - Accent1 26" xfId="3670" xr:uid="{00000000-0005-0000-0000-00002E280000}"/>
    <cellStyle name="60% - Accent1 27" xfId="3671" xr:uid="{00000000-0005-0000-0000-00002F280000}"/>
    <cellStyle name="60% - Accent1 28" xfId="3672" xr:uid="{00000000-0005-0000-0000-000030280000}"/>
    <cellStyle name="60% - Accent1 29" xfId="3673" xr:uid="{00000000-0005-0000-0000-000031280000}"/>
    <cellStyle name="60% - Accent1 3" xfId="3674" xr:uid="{00000000-0005-0000-0000-000032280000}"/>
    <cellStyle name="60% - Accent1 3 2" xfId="3675" xr:uid="{00000000-0005-0000-0000-000033280000}"/>
    <cellStyle name="60% - Accent1 3 3" xfId="3676" xr:uid="{00000000-0005-0000-0000-000034280000}"/>
    <cellStyle name="60% - Accent1 3 3 2" xfId="3677" xr:uid="{00000000-0005-0000-0000-000035280000}"/>
    <cellStyle name="60% - Accent1 3 3 3" xfId="3678" xr:uid="{00000000-0005-0000-0000-000036280000}"/>
    <cellStyle name="60% - Accent1 3 4" xfId="39635" xr:uid="{00000000-0005-0000-0000-000037280000}"/>
    <cellStyle name="60% - Accent1 30" xfId="3679" xr:uid="{00000000-0005-0000-0000-000038280000}"/>
    <cellStyle name="60% - Accent1 31" xfId="3680" xr:uid="{00000000-0005-0000-0000-000039280000}"/>
    <cellStyle name="60% - Accent1 32" xfId="3681" xr:uid="{00000000-0005-0000-0000-00003A280000}"/>
    <cellStyle name="60% - Accent1 33" xfId="3682" xr:uid="{00000000-0005-0000-0000-00003B280000}"/>
    <cellStyle name="60% - Accent1 34" xfId="3683" xr:uid="{00000000-0005-0000-0000-00003C280000}"/>
    <cellStyle name="60% - Accent1 35" xfId="3684" xr:uid="{00000000-0005-0000-0000-00003D280000}"/>
    <cellStyle name="60% - Accent1 36" xfId="3685" xr:uid="{00000000-0005-0000-0000-00003E280000}"/>
    <cellStyle name="60% - Accent1 37" xfId="39636" xr:uid="{00000000-0005-0000-0000-00003F280000}"/>
    <cellStyle name="60% - Accent1 4" xfId="3686" xr:uid="{00000000-0005-0000-0000-000040280000}"/>
    <cellStyle name="60% - Accent1 4 2" xfId="3687" xr:uid="{00000000-0005-0000-0000-000041280000}"/>
    <cellStyle name="60% - Accent1 4 3" xfId="3688" xr:uid="{00000000-0005-0000-0000-000042280000}"/>
    <cellStyle name="60% - Accent1 5" xfId="3689" xr:uid="{00000000-0005-0000-0000-000043280000}"/>
    <cellStyle name="60% - Accent1 5 2" xfId="3690" xr:uid="{00000000-0005-0000-0000-000044280000}"/>
    <cellStyle name="60% - Accent1 5 3" xfId="3691" xr:uid="{00000000-0005-0000-0000-000045280000}"/>
    <cellStyle name="60% - Accent1 6" xfId="3692" xr:uid="{00000000-0005-0000-0000-000046280000}"/>
    <cellStyle name="60% - Accent1 6 2" xfId="3693" xr:uid="{00000000-0005-0000-0000-000047280000}"/>
    <cellStyle name="60% - Accent1 6 3" xfId="3694" xr:uid="{00000000-0005-0000-0000-000048280000}"/>
    <cellStyle name="60% - Accent1 7" xfId="3695" xr:uid="{00000000-0005-0000-0000-000049280000}"/>
    <cellStyle name="60% - Accent1 7 2" xfId="3696" xr:uid="{00000000-0005-0000-0000-00004A280000}"/>
    <cellStyle name="60% - Accent1 7 3" xfId="3697" xr:uid="{00000000-0005-0000-0000-00004B280000}"/>
    <cellStyle name="60% - Accent1 8" xfId="3698" xr:uid="{00000000-0005-0000-0000-00004C280000}"/>
    <cellStyle name="60% - Accent1 8 2" xfId="3699" xr:uid="{00000000-0005-0000-0000-00004D280000}"/>
    <cellStyle name="60% - Accent1 8 3" xfId="3700" xr:uid="{00000000-0005-0000-0000-00004E280000}"/>
    <cellStyle name="60% - Accent1 9" xfId="3701" xr:uid="{00000000-0005-0000-0000-00004F280000}"/>
    <cellStyle name="60% - Accent1 9 2" xfId="3702" xr:uid="{00000000-0005-0000-0000-000050280000}"/>
    <cellStyle name="60% - Accent1 9 3" xfId="3703" xr:uid="{00000000-0005-0000-0000-000051280000}"/>
    <cellStyle name="60% - Accent2" xfId="14" builtinId="36" customBuiltin="1"/>
    <cellStyle name="60% - Accent2 10" xfId="3704" xr:uid="{00000000-0005-0000-0000-000053280000}"/>
    <cellStyle name="60% - Accent2 10 2" xfId="3705" xr:uid="{00000000-0005-0000-0000-000054280000}"/>
    <cellStyle name="60% - Accent2 10 3" xfId="3706" xr:uid="{00000000-0005-0000-0000-000055280000}"/>
    <cellStyle name="60% - Accent2 11" xfId="3707" xr:uid="{00000000-0005-0000-0000-000056280000}"/>
    <cellStyle name="60% - Accent2 11 2" xfId="3708" xr:uid="{00000000-0005-0000-0000-000057280000}"/>
    <cellStyle name="60% - Accent2 11 3" xfId="3709" xr:uid="{00000000-0005-0000-0000-000058280000}"/>
    <cellStyle name="60% - Accent2 12" xfId="3710" xr:uid="{00000000-0005-0000-0000-000059280000}"/>
    <cellStyle name="60% - Accent2 12 2" xfId="3711" xr:uid="{00000000-0005-0000-0000-00005A280000}"/>
    <cellStyle name="60% - Accent2 13" xfId="3712" xr:uid="{00000000-0005-0000-0000-00005B280000}"/>
    <cellStyle name="60% - Accent2 13 2" xfId="3713" xr:uid="{00000000-0005-0000-0000-00005C280000}"/>
    <cellStyle name="60% - Accent2 14" xfId="3714" xr:uid="{00000000-0005-0000-0000-00005D280000}"/>
    <cellStyle name="60% - Accent2 14 2" xfId="3715" xr:uid="{00000000-0005-0000-0000-00005E280000}"/>
    <cellStyle name="60% - Accent2 15" xfId="3716" xr:uid="{00000000-0005-0000-0000-00005F280000}"/>
    <cellStyle name="60% - Accent2 15 2" xfId="3717" xr:uid="{00000000-0005-0000-0000-000060280000}"/>
    <cellStyle name="60% - Accent2 16" xfId="3718" xr:uid="{00000000-0005-0000-0000-000061280000}"/>
    <cellStyle name="60% - Accent2 16 2" xfId="3719" xr:uid="{00000000-0005-0000-0000-000062280000}"/>
    <cellStyle name="60% - Accent2 17" xfId="3720" xr:uid="{00000000-0005-0000-0000-000063280000}"/>
    <cellStyle name="60% - Accent2 17 2" xfId="3721" xr:uid="{00000000-0005-0000-0000-000064280000}"/>
    <cellStyle name="60% - Accent2 18" xfId="3722" xr:uid="{00000000-0005-0000-0000-000065280000}"/>
    <cellStyle name="60% - Accent2 18 2" xfId="3723" xr:uid="{00000000-0005-0000-0000-000066280000}"/>
    <cellStyle name="60% - Accent2 19" xfId="3724" xr:uid="{00000000-0005-0000-0000-000067280000}"/>
    <cellStyle name="60% - Accent2 19 2" xfId="3725" xr:uid="{00000000-0005-0000-0000-000068280000}"/>
    <cellStyle name="60% - Accent2 2" xfId="3726" xr:uid="{00000000-0005-0000-0000-000069280000}"/>
    <cellStyle name="60% - Accent2 2 2" xfId="3727" xr:uid="{00000000-0005-0000-0000-00006A280000}"/>
    <cellStyle name="60% - Accent2 2 3" xfId="3728" xr:uid="{00000000-0005-0000-0000-00006B280000}"/>
    <cellStyle name="60% - Accent2 2 3 2" xfId="3729" xr:uid="{00000000-0005-0000-0000-00006C280000}"/>
    <cellStyle name="60% - Accent2 2 3 3" xfId="3730" xr:uid="{00000000-0005-0000-0000-00006D280000}"/>
    <cellStyle name="60% - Accent2 2 4" xfId="39637" xr:uid="{00000000-0005-0000-0000-00006E280000}"/>
    <cellStyle name="60% - Accent2 2_PwrTax 51040" xfId="3731" xr:uid="{00000000-0005-0000-0000-00006F280000}"/>
    <cellStyle name="60% - Accent2 20" xfId="3732" xr:uid="{00000000-0005-0000-0000-000070280000}"/>
    <cellStyle name="60% - Accent2 21" xfId="3733" xr:uid="{00000000-0005-0000-0000-000071280000}"/>
    <cellStyle name="60% - Accent2 22" xfId="3734" xr:uid="{00000000-0005-0000-0000-000072280000}"/>
    <cellStyle name="60% - Accent2 23" xfId="3735" xr:uid="{00000000-0005-0000-0000-000073280000}"/>
    <cellStyle name="60% - Accent2 24" xfId="3736" xr:uid="{00000000-0005-0000-0000-000074280000}"/>
    <cellStyle name="60% - Accent2 25" xfId="3737" xr:uid="{00000000-0005-0000-0000-000075280000}"/>
    <cellStyle name="60% - Accent2 26" xfId="3738" xr:uid="{00000000-0005-0000-0000-000076280000}"/>
    <cellStyle name="60% - Accent2 27" xfId="3739" xr:uid="{00000000-0005-0000-0000-000077280000}"/>
    <cellStyle name="60% - Accent2 28" xfId="3740" xr:uid="{00000000-0005-0000-0000-000078280000}"/>
    <cellStyle name="60% - Accent2 29" xfId="3741" xr:uid="{00000000-0005-0000-0000-000079280000}"/>
    <cellStyle name="60% - Accent2 3" xfId="3742" xr:uid="{00000000-0005-0000-0000-00007A280000}"/>
    <cellStyle name="60% - Accent2 3 2" xfId="3743" xr:uid="{00000000-0005-0000-0000-00007B280000}"/>
    <cellStyle name="60% - Accent2 3 3" xfId="3744" xr:uid="{00000000-0005-0000-0000-00007C280000}"/>
    <cellStyle name="60% - Accent2 3 3 2" xfId="3745" xr:uid="{00000000-0005-0000-0000-00007D280000}"/>
    <cellStyle name="60% - Accent2 3 3 3" xfId="3746" xr:uid="{00000000-0005-0000-0000-00007E280000}"/>
    <cellStyle name="60% - Accent2 3 4" xfId="39638" xr:uid="{00000000-0005-0000-0000-00007F280000}"/>
    <cellStyle name="60% - Accent2 30" xfId="3747" xr:uid="{00000000-0005-0000-0000-000080280000}"/>
    <cellStyle name="60% - Accent2 31" xfId="3748" xr:uid="{00000000-0005-0000-0000-000081280000}"/>
    <cellStyle name="60% - Accent2 32" xfId="3749" xr:uid="{00000000-0005-0000-0000-000082280000}"/>
    <cellStyle name="60% - Accent2 33" xfId="3750" xr:uid="{00000000-0005-0000-0000-000083280000}"/>
    <cellStyle name="60% - Accent2 34" xfId="3751" xr:uid="{00000000-0005-0000-0000-000084280000}"/>
    <cellStyle name="60% - Accent2 35" xfId="3752" xr:uid="{00000000-0005-0000-0000-000085280000}"/>
    <cellStyle name="60% - Accent2 36" xfId="3753" xr:uid="{00000000-0005-0000-0000-000086280000}"/>
    <cellStyle name="60% - Accent2 37" xfId="39639" xr:uid="{00000000-0005-0000-0000-000087280000}"/>
    <cellStyle name="60% - Accent2 4" xfId="3754" xr:uid="{00000000-0005-0000-0000-000088280000}"/>
    <cellStyle name="60% - Accent2 4 2" xfId="3755" xr:uid="{00000000-0005-0000-0000-000089280000}"/>
    <cellStyle name="60% - Accent2 4 3" xfId="3756" xr:uid="{00000000-0005-0000-0000-00008A280000}"/>
    <cellStyle name="60% - Accent2 5" xfId="3757" xr:uid="{00000000-0005-0000-0000-00008B280000}"/>
    <cellStyle name="60% - Accent2 5 2" xfId="3758" xr:uid="{00000000-0005-0000-0000-00008C280000}"/>
    <cellStyle name="60% - Accent2 5 3" xfId="3759" xr:uid="{00000000-0005-0000-0000-00008D280000}"/>
    <cellStyle name="60% - Accent2 6" xfId="3760" xr:uid="{00000000-0005-0000-0000-00008E280000}"/>
    <cellStyle name="60% - Accent2 6 2" xfId="3761" xr:uid="{00000000-0005-0000-0000-00008F280000}"/>
    <cellStyle name="60% - Accent2 6 3" xfId="3762" xr:uid="{00000000-0005-0000-0000-000090280000}"/>
    <cellStyle name="60% - Accent2 7" xfId="3763" xr:uid="{00000000-0005-0000-0000-000091280000}"/>
    <cellStyle name="60% - Accent2 7 2" xfId="3764" xr:uid="{00000000-0005-0000-0000-000092280000}"/>
    <cellStyle name="60% - Accent2 7 3" xfId="3765" xr:uid="{00000000-0005-0000-0000-000093280000}"/>
    <cellStyle name="60% - Accent2 8" xfId="3766" xr:uid="{00000000-0005-0000-0000-000094280000}"/>
    <cellStyle name="60% - Accent2 8 2" xfId="3767" xr:uid="{00000000-0005-0000-0000-000095280000}"/>
    <cellStyle name="60% - Accent2 8 3" xfId="3768" xr:uid="{00000000-0005-0000-0000-000096280000}"/>
    <cellStyle name="60% - Accent2 9" xfId="3769" xr:uid="{00000000-0005-0000-0000-000097280000}"/>
    <cellStyle name="60% - Accent2 9 2" xfId="3770" xr:uid="{00000000-0005-0000-0000-000098280000}"/>
    <cellStyle name="60% - Accent2 9 3" xfId="3771" xr:uid="{00000000-0005-0000-0000-000099280000}"/>
    <cellStyle name="60% - Accent3" xfId="15" builtinId="40" customBuiltin="1"/>
    <cellStyle name="60% - Accent3 10" xfId="3772" xr:uid="{00000000-0005-0000-0000-00009B280000}"/>
    <cellStyle name="60% - Accent3 10 2" xfId="3773" xr:uid="{00000000-0005-0000-0000-00009C280000}"/>
    <cellStyle name="60% - Accent3 10 3" xfId="3774" xr:uid="{00000000-0005-0000-0000-00009D280000}"/>
    <cellStyle name="60% - Accent3 11" xfId="3775" xr:uid="{00000000-0005-0000-0000-00009E280000}"/>
    <cellStyle name="60% - Accent3 11 2" xfId="3776" xr:uid="{00000000-0005-0000-0000-00009F280000}"/>
    <cellStyle name="60% - Accent3 11 3" xfId="3777" xr:uid="{00000000-0005-0000-0000-0000A0280000}"/>
    <cellStyle name="60% - Accent3 12" xfId="3778" xr:uid="{00000000-0005-0000-0000-0000A1280000}"/>
    <cellStyle name="60% - Accent3 12 2" xfId="3779" xr:uid="{00000000-0005-0000-0000-0000A2280000}"/>
    <cellStyle name="60% - Accent3 13" xfId="3780" xr:uid="{00000000-0005-0000-0000-0000A3280000}"/>
    <cellStyle name="60% - Accent3 13 2" xfId="3781" xr:uid="{00000000-0005-0000-0000-0000A4280000}"/>
    <cellStyle name="60% - Accent3 14" xfId="3782" xr:uid="{00000000-0005-0000-0000-0000A5280000}"/>
    <cellStyle name="60% - Accent3 14 2" xfId="3783" xr:uid="{00000000-0005-0000-0000-0000A6280000}"/>
    <cellStyle name="60% - Accent3 15" xfId="3784" xr:uid="{00000000-0005-0000-0000-0000A7280000}"/>
    <cellStyle name="60% - Accent3 15 2" xfId="3785" xr:uid="{00000000-0005-0000-0000-0000A8280000}"/>
    <cellStyle name="60% - Accent3 16" xfId="3786" xr:uid="{00000000-0005-0000-0000-0000A9280000}"/>
    <cellStyle name="60% - Accent3 16 2" xfId="3787" xr:uid="{00000000-0005-0000-0000-0000AA280000}"/>
    <cellStyle name="60% - Accent3 17" xfId="3788" xr:uid="{00000000-0005-0000-0000-0000AB280000}"/>
    <cellStyle name="60% - Accent3 17 2" xfId="3789" xr:uid="{00000000-0005-0000-0000-0000AC280000}"/>
    <cellStyle name="60% - Accent3 18" xfId="3790" xr:uid="{00000000-0005-0000-0000-0000AD280000}"/>
    <cellStyle name="60% - Accent3 18 2" xfId="3791" xr:uid="{00000000-0005-0000-0000-0000AE280000}"/>
    <cellStyle name="60% - Accent3 19" xfId="3792" xr:uid="{00000000-0005-0000-0000-0000AF280000}"/>
    <cellStyle name="60% - Accent3 19 2" xfId="3793" xr:uid="{00000000-0005-0000-0000-0000B0280000}"/>
    <cellStyle name="60% - Accent3 2" xfId="3794" xr:uid="{00000000-0005-0000-0000-0000B1280000}"/>
    <cellStyle name="60% - Accent3 2 2" xfId="3795" xr:uid="{00000000-0005-0000-0000-0000B2280000}"/>
    <cellStyle name="60% - Accent3 2 3" xfId="3796" xr:uid="{00000000-0005-0000-0000-0000B3280000}"/>
    <cellStyle name="60% - Accent3 2 3 2" xfId="3797" xr:uid="{00000000-0005-0000-0000-0000B4280000}"/>
    <cellStyle name="60% - Accent3 2 3 3" xfId="3798" xr:uid="{00000000-0005-0000-0000-0000B5280000}"/>
    <cellStyle name="60% - Accent3 2 3 4" xfId="3799" xr:uid="{00000000-0005-0000-0000-0000B6280000}"/>
    <cellStyle name="60% - Accent3 2 4" xfId="39640" xr:uid="{00000000-0005-0000-0000-0000B7280000}"/>
    <cellStyle name="60% - Accent3 2_PwrTax 51040" xfId="3800" xr:uid="{00000000-0005-0000-0000-0000B8280000}"/>
    <cellStyle name="60% - Accent3 20" xfId="3801" xr:uid="{00000000-0005-0000-0000-0000B9280000}"/>
    <cellStyle name="60% - Accent3 21" xfId="3802" xr:uid="{00000000-0005-0000-0000-0000BA280000}"/>
    <cellStyle name="60% - Accent3 22" xfId="3803" xr:uid="{00000000-0005-0000-0000-0000BB280000}"/>
    <cellStyle name="60% - Accent3 23" xfId="3804" xr:uid="{00000000-0005-0000-0000-0000BC280000}"/>
    <cellStyle name="60% - Accent3 24" xfId="3805" xr:uid="{00000000-0005-0000-0000-0000BD280000}"/>
    <cellStyle name="60% - Accent3 25" xfId="3806" xr:uid="{00000000-0005-0000-0000-0000BE280000}"/>
    <cellStyle name="60% - Accent3 26" xfId="3807" xr:uid="{00000000-0005-0000-0000-0000BF280000}"/>
    <cellStyle name="60% - Accent3 27" xfId="3808" xr:uid="{00000000-0005-0000-0000-0000C0280000}"/>
    <cellStyle name="60% - Accent3 28" xfId="3809" xr:uid="{00000000-0005-0000-0000-0000C1280000}"/>
    <cellStyle name="60% - Accent3 29" xfId="3810" xr:uid="{00000000-0005-0000-0000-0000C2280000}"/>
    <cellStyle name="60% - Accent3 3" xfId="3811" xr:uid="{00000000-0005-0000-0000-0000C3280000}"/>
    <cellStyle name="60% - Accent3 3 2" xfId="3812" xr:uid="{00000000-0005-0000-0000-0000C4280000}"/>
    <cellStyle name="60% - Accent3 3 3" xfId="3813" xr:uid="{00000000-0005-0000-0000-0000C5280000}"/>
    <cellStyle name="60% - Accent3 3 3 2" xfId="3814" xr:uid="{00000000-0005-0000-0000-0000C6280000}"/>
    <cellStyle name="60% - Accent3 3 3 3" xfId="3815" xr:uid="{00000000-0005-0000-0000-0000C7280000}"/>
    <cellStyle name="60% - Accent3 3 4" xfId="39641" xr:uid="{00000000-0005-0000-0000-0000C8280000}"/>
    <cellStyle name="60% - Accent3 30" xfId="3816" xr:uid="{00000000-0005-0000-0000-0000C9280000}"/>
    <cellStyle name="60% - Accent3 31" xfId="3817" xr:uid="{00000000-0005-0000-0000-0000CA280000}"/>
    <cellStyle name="60% - Accent3 32" xfId="3818" xr:uid="{00000000-0005-0000-0000-0000CB280000}"/>
    <cellStyle name="60% - Accent3 33" xfId="3819" xr:uid="{00000000-0005-0000-0000-0000CC280000}"/>
    <cellStyle name="60% - Accent3 34" xfId="3820" xr:uid="{00000000-0005-0000-0000-0000CD280000}"/>
    <cellStyle name="60% - Accent3 35" xfId="3821" xr:uid="{00000000-0005-0000-0000-0000CE280000}"/>
    <cellStyle name="60% - Accent3 36" xfId="3822" xr:uid="{00000000-0005-0000-0000-0000CF280000}"/>
    <cellStyle name="60% - Accent3 37" xfId="39642" xr:uid="{00000000-0005-0000-0000-0000D0280000}"/>
    <cellStyle name="60% - Accent3 38" xfId="39643" xr:uid="{00000000-0005-0000-0000-0000D1280000}"/>
    <cellStyle name="60% - Accent3 4" xfId="3823" xr:uid="{00000000-0005-0000-0000-0000D2280000}"/>
    <cellStyle name="60% - Accent3 4 2" xfId="3824" xr:uid="{00000000-0005-0000-0000-0000D3280000}"/>
    <cellStyle name="60% - Accent3 4 3" xfId="3825" xr:uid="{00000000-0005-0000-0000-0000D4280000}"/>
    <cellStyle name="60% - Accent3 5" xfId="3826" xr:uid="{00000000-0005-0000-0000-0000D5280000}"/>
    <cellStyle name="60% - Accent3 5 2" xfId="3827" xr:uid="{00000000-0005-0000-0000-0000D6280000}"/>
    <cellStyle name="60% - Accent3 5 3" xfId="3828" xr:uid="{00000000-0005-0000-0000-0000D7280000}"/>
    <cellStyle name="60% - Accent3 6" xfId="3829" xr:uid="{00000000-0005-0000-0000-0000D8280000}"/>
    <cellStyle name="60% - Accent3 6 2" xfId="3830" xr:uid="{00000000-0005-0000-0000-0000D9280000}"/>
    <cellStyle name="60% - Accent3 6 3" xfId="3831" xr:uid="{00000000-0005-0000-0000-0000DA280000}"/>
    <cellStyle name="60% - Accent3 7" xfId="3832" xr:uid="{00000000-0005-0000-0000-0000DB280000}"/>
    <cellStyle name="60% - Accent3 7 2" xfId="3833" xr:uid="{00000000-0005-0000-0000-0000DC280000}"/>
    <cellStyle name="60% - Accent3 7 3" xfId="3834" xr:uid="{00000000-0005-0000-0000-0000DD280000}"/>
    <cellStyle name="60% - Accent3 8" xfId="3835" xr:uid="{00000000-0005-0000-0000-0000DE280000}"/>
    <cellStyle name="60% - Accent3 8 2" xfId="3836" xr:uid="{00000000-0005-0000-0000-0000DF280000}"/>
    <cellStyle name="60% - Accent3 8 3" xfId="3837" xr:uid="{00000000-0005-0000-0000-0000E0280000}"/>
    <cellStyle name="60% - Accent3 9" xfId="3838" xr:uid="{00000000-0005-0000-0000-0000E1280000}"/>
    <cellStyle name="60% - Accent3 9 2" xfId="3839" xr:uid="{00000000-0005-0000-0000-0000E2280000}"/>
    <cellStyle name="60% - Accent3 9 3" xfId="3840" xr:uid="{00000000-0005-0000-0000-0000E3280000}"/>
    <cellStyle name="60% - Accent4" xfId="16" builtinId="44" customBuiltin="1"/>
    <cellStyle name="60% - Accent4 10" xfId="3841" xr:uid="{00000000-0005-0000-0000-0000E5280000}"/>
    <cellStyle name="60% - Accent4 10 2" xfId="3842" xr:uid="{00000000-0005-0000-0000-0000E6280000}"/>
    <cellStyle name="60% - Accent4 10 3" xfId="3843" xr:uid="{00000000-0005-0000-0000-0000E7280000}"/>
    <cellStyle name="60% - Accent4 11" xfId="3844" xr:uid="{00000000-0005-0000-0000-0000E8280000}"/>
    <cellStyle name="60% - Accent4 11 2" xfId="3845" xr:uid="{00000000-0005-0000-0000-0000E9280000}"/>
    <cellStyle name="60% - Accent4 11 3" xfId="3846" xr:uid="{00000000-0005-0000-0000-0000EA280000}"/>
    <cellStyle name="60% - Accent4 12" xfId="3847" xr:uid="{00000000-0005-0000-0000-0000EB280000}"/>
    <cellStyle name="60% - Accent4 12 2" xfId="3848" xr:uid="{00000000-0005-0000-0000-0000EC280000}"/>
    <cellStyle name="60% - Accent4 13" xfId="3849" xr:uid="{00000000-0005-0000-0000-0000ED280000}"/>
    <cellStyle name="60% - Accent4 13 2" xfId="3850" xr:uid="{00000000-0005-0000-0000-0000EE280000}"/>
    <cellStyle name="60% - Accent4 14" xfId="3851" xr:uid="{00000000-0005-0000-0000-0000EF280000}"/>
    <cellStyle name="60% - Accent4 14 2" xfId="3852" xr:uid="{00000000-0005-0000-0000-0000F0280000}"/>
    <cellStyle name="60% - Accent4 15" xfId="3853" xr:uid="{00000000-0005-0000-0000-0000F1280000}"/>
    <cellStyle name="60% - Accent4 15 2" xfId="3854" xr:uid="{00000000-0005-0000-0000-0000F2280000}"/>
    <cellStyle name="60% - Accent4 16" xfId="3855" xr:uid="{00000000-0005-0000-0000-0000F3280000}"/>
    <cellStyle name="60% - Accent4 16 2" xfId="3856" xr:uid="{00000000-0005-0000-0000-0000F4280000}"/>
    <cellStyle name="60% - Accent4 17" xfId="3857" xr:uid="{00000000-0005-0000-0000-0000F5280000}"/>
    <cellStyle name="60% - Accent4 17 2" xfId="3858" xr:uid="{00000000-0005-0000-0000-0000F6280000}"/>
    <cellStyle name="60% - Accent4 18" xfId="3859" xr:uid="{00000000-0005-0000-0000-0000F7280000}"/>
    <cellStyle name="60% - Accent4 18 2" xfId="3860" xr:uid="{00000000-0005-0000-0000-0000F8280000}"/>
    <cellStyle name="60% - Accent4 19" xfId="3861" xr:uid="{00000000-0005-0000-0000-0000F9280000}"/>
    <cellStyle name="60% - Accent4 19 2" xfId="3862" xr:uid="{00000000-0005-0000-0000-0000FA280000}"/>
    <cellStyle name="60% - Accent4 2" xfId="3863" xr:uid="{00000000-0005-0000-0000-0000FB280000}"/>
    <cellStyle name="60% - Accent4 2 2" xfId="3864" xr:uid="{00000000-0005-0000-0000-0000FC280000}"/>
    <cellStyle name="60% - Accent4 2 3" xfId="3865" xr:uid="{00000000-0005-0000-0000-0000FD280000}"/>
    <cellStyle name="60% - Accent4 2 3 2" xfId="3866" xr:uid="{00000000-0005-0000-0000-0000FE280000}"/>
    <cellStyle name="60% - Accent4 2 3 3" xfId="3867" xr:uid="{00000000-0005-0000-0000-0000FF280000}"/>
    <cellStyle name="60% - Accent4 2 3 4" xfId="3868" xr:uid="{00000000-0005-0000-0000-000000290000}"/>
    <cellStyle name="60% - Accent4 2 4" xfId="39644" xr:uid="{00000000-0005-0000-0000-000001290000}"/>
    <cellStyle name="60% - Accent4 2_PwrTax 51040" xfId="3869" xr:uid="{00000000-0005-0000-0000-000002290000}"/>
    <cellStyle name="60% - Accent4 20" xfId="3870" xr:uid="{00000000-0005-0000-0000-000003290000}"/>
    <cellStyle name="60% - Accent4 21" xfId="3871" xr:uid="{00000000-0005-0000-0000-000004290000}"/>
    <cellStyle name="60% - Accent4 22" xfId="3872" xr:uid="{00000000-0005-0000-0000-000005290000}"/>
    <cellStyle name="60% - Accent4 23" xfId="3873" xr:uid="{00000000-0005-0000-0000-000006290000}"/>
    <cellStyle name="60% - Accent4 24" xfId="3874" xr:uid="{00000000-0005-0000-0000-000007290000}"/>
    <cellStyle name="60% - Accent4 25" xfId="3875" xr:uid="{00000000-0005-0000-0000-000008290000}"/>
    <cellStyle name="60% - Accent4 26" xfId="3876" xr:uid="{00000000-0005-0000-0000-000009290000}"/>
    <cellStyle name="60% - Accent4 27" xfId="3877" xr:uid="{00000000-0005-0000-0000-00000A290000}"/>
    <cellStyle name="60% - Accent4 28" xfId="3878" xr:uid="{00000000-0005-0000-0000-00000B290000}"/>
    <cellStyle name="60% - Accent4 29" xfId="3879" xr:uid="{00000000-0005-0000-0000-00000C290000}"/>
    <cellStyle name="60% - Accent4 3" xfId="3880" xr:uid="{00000000-0005-0000-0000-00000D290000}"/>
    <cellStyle name="60% - Accent4 3 2" xfId="3881" xr:uid="{00000000-0005-0000-0000-00000E290000}"/>
    <cellStyle name="60% - Accent4 3 3" xfId="3882" xr:uid="{00000000-0005-0000-0000-00000F290000}"/>
    <cellStyle name="60% - Accent4 3 3 2" xfId="3883" xr:uid="{00000000-0005-0000-0000-000010290000}"/>
    <cellStyle name="60% - Accent4 3 3 3" xfId="3884" xr:uid="{00000000-0005-0000-0000-000011290000}"/>
    <cellStyle name="60% - Accent4 3 4" xfId="39645" xr:uid="{00000000-0005-0000-0000-000012290000}"/>
    <cellStyle name="60% - Accent4 30" xfId="3885" xr:uid="{00000000-0005-0000-0000-000013290000}"/>
    <cellStyle name="60% - Accent4 31" xfId="3886" xr:uid="{00000000-0005-0000-0000-000014290000}"/>
    <cellStyle name="60% - Accent4 32" xfId="3887" xr:uid="{00000000-0005-0000-0000-000015290000}"/>
    <cellStyle name="60% - Accent4 33" xfId="3888" xr:uid="{00000000-0005-0000-0000-000016290000}"/>
    <cellStyle name="60% - Accent4 34" xfId="3889" xr:uid="{00000000-0005-0000-0000-000017290000}"/>
    <cellStyle name="60% - Accent4 35" xfId="3890" xr:uid="{00000000-0005-0000-0000-000018290000}"/>
    <cellStyle name="60% - Accent4 36" xfId="3891" xr:uid="{00000000-0005-0000-0000-000019290000}"/>
    <cellStyle name="60% - Accent4 37" xfId="39646" xr:uid="{00000000-0005-0000-0000-00001A290000}"/>
    <cellStyle name="60% - Accent4 38" xfId="39647" xr:uid="{00000000-0005-0000-0000-00001B290000}"/>
    <cellStyle name="60% - Accent4 4" xfId="3892" xr:uid="{00000000-0005-0000-0000-00001C290000}"/>
    <cellStyle name="60% - Accent4 4 2" xfId="3893" xr:uid="{00000000-0005-0000-0000-00001D290000}"/>
    <cellStyle name="60% - Accent4 4 3" xfId="3894" xr:uid="{00000000-0005-0000-0000-00001E290000}"/>
    <cellStyle name="60% - Accent4 5" xfId="3895" xr:uid="{00000000-0005-0000-0000-00001F290000}"/>
    <cellStyle name="60% - Accent4 5 2" xfId="3896" xr:uid="{00000000-0005-0000-0000-000020290000}"/>
    <cellStyle name="60% - Accent4 5 3" xfId="3897" xr:uid="{00000000-0005-0000-0000-000021290000}"/>
    <cellStyle name="60% - Accent4 6" xfId="3898" xr:uid="{00000000-0005-0000-0000-000022290000}"/>
    <cellStyle name="60% - Accent4 6 2" xfId="3899" xr:uid="{00000000-0005-0000-0000-000023290000}"/>
    <cellStyle name="60% - Accent4 6 3" xfId="3900" xr:uid="{00000000-0005-0000-0000-000024290000}"/>
    <cellStyle name="60% - Accent4 7" xfId="3901" xr:uid="{00000000-0005-0000-0000-000025290000}"/>
    <cellStyle name="60% - Accent4 7 2" xfId="3902" xr:uid="{00000000-0005-0000-0000-000026290000}"/>
    <cellStyle name="60% - Accent4 7 3" xfId="3903" xr:uid="{00000000-0005-0000-0000-000027290000}"/>
    <cellStyle name="60% - Accent4 8" xfId="3904" xr:uid="{00000000-0005-0000-0000-000028290000}"/>
    <cellStyle name="60% - Accent4 8 2" xfId="3905" xr:uid="{00000000-0005-0000-0000-000029290000}"/>
    <cellStyle name="60% - Accent4 8 3" xfId="3906" xr:uid="{00000000-0005-0000-0000-00002A290000}"/>
    <cellStyle name="60% - Accent4 9" xfId="3907" xr:uid="{00000000-0005-0000-0000-00002B290000}"/>
    <cellStyle name="60% - Accent4 9 2" xfId="3908" xr:uid="{00000000-0005-0000-0000-00002C290000}"/>
    <cellStyle name="60% - Accent4 9 3" xfId="3909" xr:uid="{00000000-0005-0000-0000-00002D290000}"/>
    <cellStyle name="60% - Accent5" xfId="17" builtinId="48" customBuiltin="1"/>
    <cellStyle name="60% - Accent5 10" xfId="3910" xr:uid="{00000000-0005-0000-0000-00002F290000}"/>
    <cellStyle name="60% - Accent5 10 2" xfId="3911" xr:uid="{00000000-0005-0000-0000-000030290000}"/>
    <cellStyle name="60% - Accent5 10 3" xfId="3912" xr:uid="{00000000-0005-0000-0000-000031290000}"/>
    <cellStyle name="60% - Accent5 11" xfId="3913" xr:uid="{00000000-0005-0000-0000-000032290000}"/>
    <cellStyle name="60% - Accent5 11 2" xfId="3914" xr:uid="{00000000-0005-0000-0000-000033290000}"/>
    <cellStyle name="60% - Accent5 11 3" xfId="3915" xr:uid="{00000000-0005-0000-0000-000034290000}"/>
    <cellStyle name="60% - Accent5 12" xfId="3916" xr:uid="{00000000-0005-0000-0000-000035290000}"/>
    <cellStyle name="60% - Accent5 12 2" xfId="3917" xr:uid="{00000000-0005-0000-0000-000036290000}"/>
    <cellStyle name="60% - Accent5 13" xfId="3918" xr:uid="{00000000-0005-0000-0000-000037290000}"/>
    <cellStyle name="60% - Accent5 13 2" xfId="3919" xr:uid="{00000000-0005-0000-0000-000038290000}"/>
    <cellStyle name="60% - Accent5 14" xfId="3920" xr:uid="{00000000-0005-0000-0000-000039290000}"/>
    <cellStyle name="60% - Accent5 14 2" xfId="3921" xr:uid="{00000000-0005-0000-0000-00003A290000}"/>
    <cellStyle name="60% - Accent5 15" xfId="3922" xr:uid="{00000000-0005-0000-0000-00003B290000}"/>
    <cellStyle name="60% - Accent5 15 2" xfId="3923" xr:uid="{00000000-0005-0000-0000-00003C290000}"/>
    <cellStyle name="60% - Accent5 16" xfId="3924" xr:uid="{00000000-0005-0000-0000-00003D290000}"/>
    <cellStyle name="60% - Accent5 16 2" xfId="3925" xr:uid="{00000000-0005-0000-0000-00003E290000}"/>
    <cellStyle name="60% - Accent5 17" xfId="3926" xr:uid="{00000000-0005-0000-0000-00003F290000}"/>
    <cellStyle name="60% - Accent5 17 2" xfId="3927" xr:uid="{00000000-0005-0000-0000-000040290000}"/>
    <cellStyle name="60% - Accent5 18" xfId="3928" xr:uid="{00000000-0005-0000-0000-000041290000}"/>
    <cellStyle name="60% - Accent5 18 2" xfId="3929" xr:uid="{00000000-0005-0000-0000-000042290000}"/>
    <cellStyle name="60% - Accent5 19" xfId="3930" xr:uid="{00000000-0005-0000-0000-000043290000}"/>
    <cellStyle name="60% - Accent5 19 2" xfId="3931" xr:uid="{00000000-0005-0000-0000-000044290000}"/>
    <cellStyle name="60% - Accent5 2" xfId="3932" xr:uid="{00000000-0005-0000-0000-000045290000}"/>
    <cellStyle name="60% - Accent5 2 2" xfId="3933" xr:uid="{00000000-0005-0000-0000-000046290000}"/>
    <cellStyle name="60% - Accent5 2 3" xfId="3934" xr:uid="{00000000-0005-0000-0000-000047290000}"/>
    <cellStyle name="60% - Accent5 2 3 2" xfId="3935" xr:uid="{00000000-0005-0000-0000-000048290000}"/>
    <cellStyle name="60% - Accent5 2 3 3" xfId="3936" xr:uid="{00000000-0005-0000-0000-000049290000}"/>
    <cellStyle name="60% - Accent5 2 4" xfId="39648" xr:uid="{00000000-0005-0000-0000-00004A290000}"/>
    <cellStyle name="60% - Accent5 2_PwrTax 51040" xfId="3937" xr:uid="{00000000-0005-0000-0000-00004B290000}"/>
    <cellStyle name="60% - Accent5 20" xfId="3938" xr:uid="{00000000-0005-0000-0000-00004C290000}"/>
    <cellStyle name="60% - Accent5 21" xfId="3939" xr:uid="{00000000-0005-0000-0000-00004D290000}"/>
    <cellStyle name="60% - Accent5 22" xfId="3940" xr:uid="{00000000-0005-0000-0000-00004E290000}"/>
    <cellStyle name="60% - Accent5 23" xfId="3941" xr:uid="{00000000-0005-0000-0000-00004F290000}"/>
    <cellStyle name="60% - Accent5 24" xfId="3942" xr:uid="{00000000-0005-0000-0000-000050290000}"/>
    <cellStyle name="60% - Accent5 25" xfId="3943" xr:uid="{00000000-0005-0000-0000-000051290000}"/>
    <cellStyle name="60% - Accent5 26" xfId="3944" xr:uid="{00000000-0005-0000-0000-000052290000}"/>
    <cellStyle name="60% - Accent5 27" xfId="3945" xr:uid="{00000000-0005-0000-0000-000053290000}"/>
    <cellStyle name="60% - Accent5 28" xfId="3946" xr:uid="{00000000-0005-0000-0000-000054290000}"/>
    <cellStyle name="60% - Accent5 29" xfId="3947" xr:uid="{00000000-0005-0000-0000-000055290000}"/>
    <cellStyle name="60% - Accent5 3" xfId="3948" xr:uid="{00000000-0005-0000-0000-000056290000}"/>
    <cellStyle name="60% - Accent5 3 2" xfId="3949" xr:uid="{00000000-0005-0000-0000-000057290000}"/>
    <cellStyle name="60% - Accent5 3 3" xfId="3950" xr:uid="{00000000-0005-0000-0000-000058290000}"/>
    <cellStyle name="60% - Accent5 3 3 2" xfId="3951" xr:uid="{00000000-0005-0000-0000-000059290000}"/>
    <cellStyle name="60% - Accent5 3 3 3" xfId="3952" xr:uid="{00000000-0005-0000-0000-00005A290000}"/>
    <cellStyle name="60% - Accent5 3 4" xfId="39649" xr:uid="{00000000-0005-0000-0000-00005B290000}"/>
    <cellStyle name="60% - Accent5 30" xfId="3953" xr:uid="{00000000-0005-0000-0000-00005C290000}"/>
    <cellStyle name="60% - Accent5 31" xfId="3954" xr:uid="{00000000-0005-0000-0000-00005D290000}"/>
    <cellStyle name="60% - Accent5 32" xfId="3955" xr:uid="{00000000-0005-0000-0000-00005E290000}"/>
    <cellStyle name="60% - Accent5 33" xfId="3956" xr:uid="{00000000-0005-0000-0000-00005F290000}"/>
    <cellStyle name="60% - Accent5 34" xfId="3957" xr:uid="{00000000-0005-0000-0000-000060290000}"/>
    <cellStyle name="60% - Accent5 35" xfId="3958" xr:uid="{00000000-0005-0000-0000-000061290000}"/>
    <cellStyle name="60% - Accent5 36" xfId="3959" xr:uid="{00000000-0005-0000-0000-000062290000}"/>
    <cellStyle name="60% - Accent5 37" xfId="39650" xr:uid="{00000000-0005-0000-0000-000063290000}"/>
    <cellStyle name="60% - Accent5 4" xfId="3960" xr:uid="{00000000-0005-0000-0000-000064290000}"/>
    <cellStyle name="60% - Accent5 4 2" xfId="3961" xr:uid="{00000000-0005-0000-0000-000065290000}"/>
    <cellStyle name="60% - Accent5 4 3" xfId="3962" xr:uid="{00000000-0005-0000-0000-000066290000}"/>
    <cellStyle name="60% - Accent5 5" xfId="3963" xr:uid="{00000000-0005-0000-0000-000067290000}"/>
    <cellStyle name="60% - Accent5 5 2" xfId="3964" xr:uid="{00000000-0005-0000-0000-000068290000}"/>
    <cellStyle name="60% - Accent5 5 3" xfId="3965" xr:uid="{00000000-0005-0000-0000-000069290000}"/>
    <cellStyle name="60% - Accent5 6" xfId="3966" xr:uid="{00000000-0005-0000-0000-00006A290000}"/>
    <cellStyle name="60% - Accent5 6 2" xfId="3967" xr:uid="{00000000-0005-0000-0000-00006B290000}"/>
    <cellStyle name="60% - Accent5 6 3" xfId="3968" xr:uid="{00000000-0005-0000-0000-00006C290000}"/>
    <cellStyle name="60% - Accent5 7" xfId="3969" xr:uid="{00000000-0005-0000-0000-00006D290000}"/>
    <cellStyle name="60% - Accent5 7 2" xfId="3970" xr:uid="{00000000-0005-0000-0000-00006E290000}"/>
    <cellStyle name="60% - Accent5 7 3" xfId="3971" xr:uid="{00000000-0005-0000-0000-00006F290000}"/>
    <cellStyle name="60% - Accent5 8" xfId="3972" xr:uid="{00000000-0005-0000-0000-000070290000}"/>
    <cellStyle name="60% - Accent5 8 2" xfId="3973" xr:uid="{00000000-0005-0000-0000-000071290000}"/>
    <cellStyle name="60% - Accent5 8 3" xfId="3974" xr:uid="{00000000-0005-0000-0000-000072290000}"/>
    <cellStyle name="60% - Accent5 9" xfId="3975" xr:uid="{00000000-0005-0000-0000-000073290000}"/>
    <cellStyle name="60% - Accent5 9 2" xfId="3976" xr:uid="{00000000-0005-0000-0000-000074290000}"/>
    <cellStyle name="60% - Accent5 9 3" xfId="3977" xr:uid="{00000000-0005-0000-0000-000075290000}"/>
    <cellStyle name="60% - Accent6" xfId="18" builtinId="52" customBuiltin="1"/>
    <cellStyle name="60% - Accent6 10" xfId="3978" xr:uid="{00000000-0005-0000-0000-000077290000}"/>
    <cellStyle name="60% - Accent6 10 2" xfId="3979" xr:uid="{00000000-0005-0000-0000-000078290000}"/>
    <cellStyle name="60% - Accent6 10 3" xfId="3980" xr:uid="{00000000-0005-0000-0000-000079290000}"/>
    <cellStyle name="60% - Accent6 11" xfId="3981" xr:uid="{00000000-0005-0000-0000-00007A290000}"/>
    <cellStyle name="60% - Accent6 11 2" xfId="3982" xr:uid="{00000000-0005-0000-0000-00007B290000}"/>
    <cellStyle name="60% - Accent6 11 3" xfId="3983" xr:uid="{00000000-0005-0000-0000-00007C290000}"/>
    <cellStyle name="60% - Accent6 12" xfId="3984" xr:uid="{00000000-0005-0000-0000-00007D290000}"/>
    <cellStyle name="60% - Accent6 12 2" xfId="3985" xr:uid="{00000000-0005-0000-0000-00007E290000}"/>
    <cellStyle name="60% - Accent6 13" xfId="3986" xr:uid="{00000000-0005-0000-0000-00007F290000}"/>
    <cellStyle name="60% - Accent6 13 2" xfId="3987" xr:uid="{00000000-0005-0000-0000-000080290000}"/>
    <cellStyle name="60% - Accent6 14" xfId="3988" xr:uid="{00000000-0005-0000-0000-000081290000}"/>
    <cellStyle name="60% - Accent6 14 2" xfId="3989" xr:uid="{00000000-0005-0000-0000-000082290000}"/>
    <cellStyle name="60% - Accent6 15" xfId="3990" xr:uid="{00000000-0005-0000-0000-000083290000}"/>
    <cellStyle name="60% - Accent6 15 2" xfId="3991" xr:uid="{00000000-0005-0000-0000-000084290000}"/>
    <cellStyle name="60% - Accent6 16" xfId="3992" xr:uid="{00000000-0005-0000-0000-000085290000}"/>
    <cellStyle name="60% - Accent6 16 2" xfId="3993" xr:uid="{00000000-0005-0000-0000-000086290000}"/>
    <cellStyle name="60% - Accent6 17" xfId="3994" xr:uid="{00000000-0005-0000-0000-000087290000}"/>
    <cellStyle name="60% - Accent6 17 2" xfId="3995" xr:uid="{00000000-0005-0000-0000-000088290000}"/>
    <cellStyle name="60% - Accent6 18" xfId="3996" xr:uid="{00000000-0005-0000-0000-000089290000}"/>
    <cellStyle name="60% - Accent6 18 2" xfId="3997" xr:uid="{00000000-0005-0000-0000-00008A290000}"/>
    <cellStyle name="60% - Accent6 19" xfId="3998" xr:uid="{00000000-0005-0000-0000-00008B290000}"/>
    <cellStyle name="60% - Accent6 19 2" xfId="3999" xr:uid="{00000000-0005-0000-0000-00008C290000}"/>
    <cellStyle name="60% - Accent6 2" xfId="4000" xr:uid="{00000000-0005-0000-0000-00008D290000}"/>
    <cellStyle name="60% - Accent6 2 2" xfId="4001" xr:uid="{00000000-0005-0000-0000-00008E290000}"/>
    <cellStyle name="60% - Accent6 2 3" xfId="4002" xr:uid="{00000000-0005-0000-0000-00008F290000}"/>
    <cellStyle name="60% - Accent6 2 3 2" xfId="4003" xr:uid="{00000000-0005-0000-0000-000090290000}"/>
    <cellStyle name="60% - Accent6 2 3 3" xfId="4004" xr:uid="{00000000-0005-0000-0000-000091290000}"/>
    <cellStyle name="60% - Accent6 2 3 4" xfId="4005" xr:uid="{00000000-0005-0000-0000-000092290000}"/>
    <cellStyle name="60% - Accent6 2 4" xfId="39651" xr:uid="{00000000-0005-0000-0000-000093290000}"/>
    <cellStyle name="60% - Accent6 2_PwrTax 51040" xfId="4006" xr:uid="{00000000-0005-0000-0000-000094290000}"/>
    <cellStyle name="60% - Accent6 20" xfId="4007" xr:uid="{00000000-0005-0000-0000-000095290000}"/>
    <cellStyle name="60% - Accent6 21" xfId="4008" xr:uid="{00000000-0005-0000-0000-000096290000}"/>
    <cellStyle name="60% - Accent6 22" xfId="4009" xr:uid="{00000000-0005-0000-0000-000097290000}"/>
    <cellStyle name="60% - Accent6 23" xfId="4010" xr:uid="{00000000-0005-0000-0000-000098290000}"/>
    <cellStyle name="60% - Accent6 24" xfId="4011" xr:uid="{00000000-0005-0000-0000-000099290000}"/>
    <cellStyle name="60% - Accent6 25" xfId="4012" xr:uid="{00000000-0005-0000-0000-00009A290000}"/>
    <cellStyle name="60% - Accent6 26" xfId="4013" xr:uid="{00000000-0005-0000-0000-00009B290000}"/>
    <cellStyle name="60% - Accent6 27" xfId="4014" xr:uid="{00000000-0005-0000-0000-00009C290000}"/>
    <cellStyle name="60% - Accent6 28" xfId="4015" xr:uid="{00000000-0005-0000-0000-00009D290000}"/>
    <cellStyle name="60% - Accent6 29" xfId="4016" xr:uid="{00000000-0005-0000-0000-00009E290000}"/>
    <cellStyle name="60% - Accent6 3" xfId="4017" xr:uid="{00000000-0005-0000-0000-00009F290000}"/>
    <cellStyle name="60% - Accent6 3 2" xfId="4018" xr:uid="{00000000-0005-0000-0000-0000A0290000}"/>
    <cellStyle name="60% - Accent6 3 3" xfId="4019" xr:uid="{00000000-0005-0000-0000-0000A1290000}"/>
    <cellStyle name="60% - Accent6 3 3 2" xfId="4020" xr:uid="{00000000-0005-0000-0000-0000A2290000}"/>
    <cellStyle name="60% - Accent6 3 3 3" xfId="4021" xr:uid="{00000000-0005-0000-0000-0000A3290000}"/>
    <cellStyle name="60% - Accent6 3 4" xfId="39652" xr:uid="{00000000-0005-0000-0000-0000A4290000}"/>
    <cellStyle name="60% - Accent6 30" xfId="4022" xr:uid="{00000000-0005-0000-0000-0000A5290000}"/>
    <cellStyle name="60% - Accent6 31" xfId="4023" xr:uid="{00000000-0005-0000-0000-0000A6290000}"/>
    <cellStyle name="60% - Accent6 32" xfId="4024" xr:uid="{00000000-0005-0000-0000-0000A7290000}"/>
    <cellStyle name="60% - Accent6 33" xfId="4025" xr:uid="{00000000-0005-0000-0000-0000A8290000}"/>
    <cellStyle name="60% - Accent6 34" xfId="4026" xr:uid="{00000000-0005-0000-0000-0000A9290000}"/>
    <cellStyle name="60% - Accent6 35" xfId="4027" xr:uid="{00000000-0005-0000-0000-0000AA290000}"/>
    <cellStyle name="60% - Accent6 36" xfId="4028" xr:uid="{00000000-0005-0000-0000-0000AB290000}"/>
    <cellStyle name="60% - Accent6 37" xfId="39653" xr:uid="{00000000-0005-0000-0000-0000AC290000}"/>
    <cellStyle name="60% - Accent6 38" xfId="39654" xr:uid="{00000000-0005-0000-0000-0000AD290000}"/>
    <cellStyle name="60% - Accent6 4" xfId="4029" xr:uid="{00000000-0005-0000-0000-0000AE290000}"/>
    <cellStyle name="60% - Accent6 4 2" xfId="4030" xr:uid="{00000000-0005-0000-0000-0000AF290000}"/>
    <cellStyle name="60% - Accent6 4 3" xfId="4031" xr:uid="{00000000-0005-0000-0000-0000B0290000}"/>
    <cellStyle name="60% - Accent6 5" xfId="4032" xr:uid="{00000000-0005-0000-0000-0000B1290000}"/>
    <cellStyle name="60% - Accent6 5 2" xfId="4033" xr:uid="{00000000-0005-0000-0000-0000B2290000}"/>
    <cellStyle name="60% - Accent6 5 3" xfId="4034" xr:uid="{00000000-0005-0000-0000-0000B3290000}"/>
    <cellStyle name="60% - Accent6 6" xfId="4035" xr:uid="{00000000-0005-0000-0000-0000B4290000}"/>
    <cellStyle name="60% - Accent6 6 2" xfId="4036" xr:uid="{00000000-0005-0000-0000-0000B5290000}"/>
    <cellStyle name="60% - Accent6 6 3" xfId="4037" xr:uid="{00000000-0005-0000-0000-0000B6290000}"/>
    <cellStyle name="60% - Accent6 7" xfId="4038" xr:uid="{00000000-0005-0000-0000-0000B7290000}"/>
    <cellStyle name="60% - Accent6 7 2" xfId="4039" xr:uid="{00000000-0005-0000-0000-0000B8290000}"/>
    <cellStyle name="60% - Accent6 7 3" xfId="4040" xr:uid="{00000000-0005-0000-0000-0000B9290000}"/>
    <cellStyle name="60% - Accent6 8" xfId="4041" xr:uid="{00000000-0005-0000-0000-0000BA290000}"/>
    <cellStyle name="60% - Accent6 8 2" xfId="4042" xr:uid="{00000000-0005-0000-0000-0000BB290000}"/>
    <cellStyle name="60% - Accent6 8 3" xfId="4043" xr:uid="{00000000-0005-0000-0000-0000BC290000}"/>
    <cellStyle name="60% - Accent6 9" xfId="4044" xr:uid="{00000000-0005-0000-0000-0000BD290000}"/>
    <cellStyle name="60% - Accent6 9 2" xfId="4045" xr:uid="{00000000-0005-0000-0000-0000BE290000}"/>
    <cellStyle name="60% - Accent6 9 3" xfId="4046" xr:uid="{00000000-0005-0000-0000-0000BF290000}"/>
    <cellStyle name="Accent1" xfId="19" builtinId="29" customBuiltin="1"/>
    <cellStyle name="Accent1 - 20%" xfId="4047" xr:uid="{00000000-0005-0000-0000-0000C1290000}"/>
    <cellStyle name="Accent1 - 20% 2" xfId="39655" xr:uid="{00000000-0005-0000-0000-0000C2290000}"/>
    <cellStyle name="Accent1 - 40%" xfId="4048" xr:uid="{00000000-0005-0000-0000-0000C3290000}"/>
    <cellStyle name="Accent1 - 40% 2" xfId="39656" xr:uid="{00000000-0005-0000-0000-0000C4290000}"/>
    <cellStyle name="Accent1 - 60%" xfId="4049" xr:uid="{00000000-0005-0000-0000-0000C5290000}"/>
    <cellStyle name="Accent1 10" xfId="4050" xr:uid="{00000000-0005-0000-0000-0000C6290000}"/>
    <cellStyle name="Accent1 10 2" xfId="4051" xr:uid="{00000000-0005-0000-0000-0000C7290000}"/>
    <cellStyle name="Accent1 10 3" xfId="4052" xr:uid="{00000000-0005-0000-0000-0000C8290000}"/>
    <cellStyle name="Accent1 100" xfId="39657" xr:uid="{00000000-0005-0000-0000-0000C9290000}"/>
    <cellStyle name="Accent1 101" xfId="39658" xr:uid="{00000000-0005-0000-0000-0000CA290000}"/>
    <cellStyle name="Accent1 102" xfId="39659" xr:uid="{00000000-0005-0000-0000-0000CB290000}"/>
    <cellStyle name="Accent1 103" xfId="39660" xr:uid="{00000000-0005-0000-0000-0000CC290000}"/>
    <cellStyle name="Accent1 104" xfId="39661" xr:uid="{00000000-0005-0000-0000-0000CD290000}"/>
    <cellStyle name="Accent1 105" xfId="39662" xr:uid="{00000000-0005-0000-0000-0000CE290000}"/>
    <cellStyle name="Accent1 106" xfId="39663" xr:uid="{00000000-0005-0000-0000-0000CF290000}"/>
    <cellStyle name="Accent1 107" xfId="39664" xr:uid="{00000000-0005-0000-0000-0000D0290000}"/>
    <cellStyle name="Accent1 108" xfId="39665" xr:uid="{00000000-0005-0000-0000-0000D1290000}"/>
    <cellStyle name="Accent1 109" xfId="39666" xr:uid="{00000000-0005-0000-0000-0000D2290000}"/>
    <cellStyle name="Accent1 11" xfId="4053" xr:uid="{00000000-0005-0000-0000-0000D3290000}"/>
    <cellStyle name="Accent1 11 2" xfId="4054" xr:uid="{00000000-0005-0000-0000-0000D4290000}"/>
    <cellStyle name="Accent1 11 3" xfId="4055" xr:uid="{00000000-0005-0000-0000-0000D5290000}"/>
    <cellStyle name="Accent1 110" xfId="39667" xr:uid="{00000000-0005-0000-0000-0000D6290000}"/>
    <cellStyle name="Accent1 111" xfId="39668" xr:uid="{00000000-0005-0000-0000-0000D7290000}"/>
    <cellStyle name="Accent1 112" xfId="39669" xr:uid="{00000000-0005-0000-0000-0000D8290000}"/>
    <cellStyle name="Accent1 113" xfId="39670" xr:uid="{00000000-0005-0000-0000-0000D9290000}"/>
    <cellStyle name="Accent1 114" xfId="39671" xr:uid="{00000000-0005-0000-0000-0000DA290000}"/>
    <cellStyle name="Accent1 115" xfId="39672" xr:uid="{00000000-0005-0000-0000-0000DB290000}"/>
    <cellStyle name="Accent1 116" xfId="39673" xr:uid="{00000000-0005-0000-0000-0000DC290000}"/>
    <cellStyle name="Accent1 117" xfId="39674" xr:uid="{00000000-0005-0000-0000-0000DD290000}"/>
    <cellStyle name="Accent1 118" xfId="39675" xr:uid="{00000000-0005-0000-0000-0000DE290000}"/>
    <cellStyle name="Accent1 119" xfId="39676" xr:uid="{00000000-0005-0000-0000-0000DF290000}"/>
    <cellStyle name="Accent1 12" xfId="4056" xr:uid="{00000000-0005-0000-0000-0000E0290000}"/>
    <cellStyle name="Accent1 12 2" xfId="4057" xr:uid="{00000000-0005-0000-0000-0000E1290000}"/>
    <cellStyle name="Accent1 120" xfId="39677" xr:uid="{00000000-0005-0000-0000-0000E2290000}"/>
    <cellStyle name="Accent1 121" xfId="39678" xr:uid="{00000000-0005-0000-0000-0000E3290000}"/>
    <cellStyle name="Accent1 122" xfId="39679" xr:uid="{00000000-0005-0000-0000-0000E4290000}"/>
    <cellStyle name="Accent1 123" xfId="39680" xr:uid="{00000000-0005-0000-0000-0000E5290000}"/>
    <cellStyle name="Accent1 124" xfId="39681" xr:uid="{00000000-0005-0000-0000-0000E6290000}"/>
    <cellStyle name="Accent1 125" xfId="39682" xr:uid="{00000000-0005-0000-0000-0000E7290000}"/>
    <cellStyle name="Accent1 126" xfId="39683" xr:uid="{00000000-0005-0000-0000-0000E8290000}"/>
    <cellStyle name="Accent1 127" xfId="39684" xr:uid="{00000000-0005-0000-0000-0000E9290000}"/>
    <cellStyle name="Accent1 128" xfId="39685" xr:uid="{00000000-0005-0000-0000-0000EA290000}"/>
    <cellStyle name="Accent1 129" xfId="39686" xr:uid="{00000000-0005-0000-0000-0000EB290000}"/>
    <cellStyle name="Accent1 13" xfId="4058" xr:uid="{00000000-0005-0000-0000-0000EC290000}"/>
    <cellStyle name="Accent1 13 2" xfId="4059" xr:uid="{00000000-0005-0000-0000-0000ED290000}"/>
    <cellStyle name="Accent1 130" xfId="39687" xr:uid="{00000000-0005-0000-0000-0000EE290000}"/>
    <cellStyle name="Accent1 131" xfId="39688" xr:uid="{00000000-0005-0000-0000-0000EF290000}"/>
    <cellStyle name="Accent1 132" xfId="39689" xr:uid="{00000000-0005-0000-0000-0000F0290000}"/>
    <cellStyle name="Accent1 133" xfId="39690" xr:uid="{00000000-0005-0000-0000-0000F1290000}"/>
    <cellStyle name="Accent1 134" xfId="39691" xr:uid="{00000000-0005-0000-0000-0000F2290000}"/>
    <cellStyle name="Accent1 135" xfId="39692" xr:uid="{00000000-0005-0000-0000-0000F3290000}"/>
    <cellStyle name="Accent1 136" xfId="39693" xr:uid="{00000000-0005-0000-0000-0000F4290000}"/>
    <cellStyle name="Accent1 137" xfId="39694" xr:uid="{00000000-0005-0000-0000-0000F5290000}"/>
    <cellStyle name="Accent1 138" xfId="39695" xr:uid="{00000000-0005-0000-0000-0000F6290000}"/>
    <cellStyle name="Accent1 139" xfId="39696" xr:uid="{00000000-0005-0000-0000-0000F7290000}"/>
    <cellStyle name="Accent1 14" xfId="4060" xr:uid="{00000000-0005-0000-0000-0000F8290000}"/>
    <cellStyle name="Accent1 14 2" xfId="4061" xr:uid="{00000000-0005-0000-0000-0000F9290000}"/>
    <cellStyle name="Accent1 140" xfId="39697" xr:uid="{00000000-0005-0000-0000-0000FA290000}"/>
    <cellStyle name="Accent1 141" xfId="39698" xr:uid="{00000000-0005-0000-0000-0000FB290000}"/>
    <cellStyle name="Accent1 142" xfId="39699" xr:uid="{00000000-0005-0000-0000-0000FC290000}"/>
    <cellStyle name="Accent1 143" xfId="39700" xr:uid="{00000000-0005-0000-0000-0000FD290000}"/>
    <cellStyle name="Accent1 144" xfId="39701" xr:uid="{00000000-0005-0000-0000-0000FE290000}"/>
    <cellStyle name="Accent1 145" xfId="39702" xr:uid="{00000000-0005-0000-0000-0000FF290000}"/>
    <cellStyle name="Accent1 146" xfId="39703" xr:uid="{00000000-0005-0000-0000-0000002A0000}"/>
    <cellStyle name="Accent1 147" xfId="39704" xr:uid="{00000000-0005-0000-0000-0000012A0000}"/>
    <cellStyle name="Accent1 148" xfId="39705" xr:uid="{00000000-0005-0000-0000-0000022A0000}"/>
    <cellStyle name="Accent1 149" xfId="39706" xr:uid="{00000000-0005-0000-0000-0000032A0000}"/>
    <cellStyle name="Accent1 15" xfId="4062" xr:uid="{00000000-0005-0000-0000-0000042A0000}"/>
    <cellStyle name="Accent1 15 2" xfId="4063" xr:uid="{00000000-0005-0000-0000-0000052A0000}"/>
    <cellStyle name="Accent1 150" xfId="39707" xr:uid="{00000000-0005-0000-0000-0000062A0000}"/>
    <cellStyle name="Accent1 151" xfId="39708" xr:uid="{00000000-0005-0000-0000-0000072A0000}"/>
    <cellStyle name="Accent1 152" xfId="39709" xr:uid="{00000000-0005-0000-0000-0000082A0000}"/>
    <cellStyle name="Accent1 153" xfId="39710" xr:uid="{00000000-0005-0000-0000-0000092A0000}"/>
    <cellStyle name="Accent1 154" xfId="39711" xr:uid="{00000000-0005-0000-0000-00000A2A0000}"/>
    <cellStyle name="Accent1 155" xfId="39712" xr:uid="{00000000-0005-0000-0000-00000B2A0000}"/>
    <cellStyle name="Accent1 156" xfId="39713" xr:uid="{00000000-0005-0000-0000-00000C2A0000}"/>
    <cellStyle name="Accent1 157" xfId="39714" xr:uid="{00000000-0005-0000-0000-00000D2A0000}"/>
    <cellStyle name="Accent1 158" xfId="39715" xr:uid="{00000000-0005-0000-0000-00000E2A0000}"/>
    <cellStyle name="Accent1 159" xfId="39716" xr:uid="{00000000-0005-0000-0000-00000F2A0000}"/>
    <cellStyle name="Accent1 16" xfId="4064" xr:uid="{00000000-0005-0000-0000-0000102A0000}"/>
    <cellStyle name="Accent1 16 2" xfId="4065" xr:uid="{00000000-0005-0000-0000-0000112A0000}"/>
    <cellStyle name="Accent1 160" xfId="39717" xr:uid="{00000000-0005-0000-0000-0000122A0000}"/>
    <cellStyle name="Accent1 161" xfId="39718" xr:uid="{00000000-0005-0000-0000-0000132A0000}"/>
    <cellStyle name="Accent1 162" xfId="39719" xr:uid="{00000000-0005-0000-0000-0000142A0000}"/>
    <cellStyle name="Accent1 163" xfId="39720" xr:uid="{00000000-0005-0000-0000-0000152A0000}"/>
    <cellStyle name="Accent1 164" xfId="39721" xr:uid="{00000000-0005-0000-0000-0000162A0000}"/>
    <cellStyle name="Accent1 165" xfId="39722" xr:uid="{00000000-0005-0000-0000-0000172A0000}"/>
    <cellStyle name="Accent1 166" xfId="39723" xr:uid="{00000000-0005-0000-0000-0000182A0000}"/>
    <cellStyle name="Accent1 167" xfId="39724" xr:uid="{00000000-0005-0000-0000-0000192A0000}"/>
    <cellStyle name="Accent1 168" xfId="39725" xr:uid="{00000000-0005-0000-0000-00001A2A0000}"/>
    <cellStyle name="Accent1 169" xfId="39726" xr:uid="{00000000-0005-0000-0000-00001B2A0000}"/>
    <cellStyle name="Accent1 17" xfId="4066" xr:uid="{00000000-0005-0000-0000-00001C2A0000}"/>
    <cellStyle name="Accent1 17 2" xfId="4067" xr:uid="{00000000-0005-0000-0000-00001D2A0000}"/>
    <cellStyle name="Accent1 170" xfId="39727" xr:uid="{00000000-0005-0000-0000-00001E2A0000}"/>
    <cellStyle name="Accent1 171" xfId="39728" xr:uid="{00000000-0005-0000-0000-00001F2A0000}"/>
    <cellStyle name="Accent1 172" xfId="39729" xr:uid="{00000000-0005-0000-0000-0000202A0000}"/>
    <cellStyle name="Accent1 173" xfId="39730" xr:uid="{00000000-0005-0000-0000-0000212A0000}"/>
    <cellStyle name="Accent1 174" xfId="39731" xr:uid="{00000000-0005-0000-0000-0000222A0000}"/>
    <cellStyle name="Accent1 175" xfId="39732" xr:uid="{00000000-0005-0000-0000-0000232A0000}"/>
    <cellStyle name="Accent1 176" xfId="39733" xr:uid="{00000000-0005-0000-0000-0000242A0000}"/>
    <cellStyle name="Accent1 177" xfId="43363" xr:uid="{00000000-0005-0000-0000-0000252A0000}"/>
    <cellStyle name="Accent1 178" xfId="43389" xr:uid="{00000000-0005-0000-0000-0000262A0000}"/>
    <cellStyle name="Accent1 179" xfId="43393" xr:uid="{00000000-0005-0000-0000-0000272A0000}"/>
    <cellStyle name="Accent1 18" xfId="4068" xr:uid="{00000000-0005-0000-0000-0000282A0000}"/>
    <cellStyle name="Accent1 18 2" xfId="4069" xr:uid="{00000000-0005-0000-0000-0000292A0000}"/>
    <cellStyle name="Accent1 180" xfId="43467" xr:uid="{00000000-0005-0000-0000-00002A2A0000}"/>
    <cellStyle name="Accent1 181" xfId="43485" xr:uid="{DE04CC8E-3E82-4FBD-B1BC-D88CA819AAD6}"/>
    <cellStyle name="Accent1 19" xfId="4070" xr:uid="{00000000-0005-0000-0000-00002B2A0000}"/>
    <cellStyle name="Accent1 19 2" xfId="4071" xr:uid="{00000000-0005-0000-0000-00002C2A0000}"/>
    <cellStyle name="Accent1 2" xfId="4072" xr:uid="{00000000-0005-0000-0000-00002D2A0000}"/>
    <cellStyle name="Accent1 2 2" xfId="4073" xr:uid="{00000000-0005-0000-0000-00002E2A0000}"/>
    <cellStyle name="Accent1 2 3" xfId="4074" xr:uid="{00000000-0005-0000-0000-00002F2A0000}"/>
    <cellStyle name="Accent1 2 3 2" xfId="4075" xr:uid="{00000000-0005-0000-0000-0000302A0000}"/>
    <cellStyle name="Accent1 2 3 3" xfId="4076" xr:uid="{00000000-0005-0000-0000-0000312A0000}"/>
    <cellStyle name="Accent1 2 4" xfId="39734" xr:uid="{00000000-0005-0000-0000-0000322A0000}"/>
    <cellStyle name="Accent1 2_PwrTax 51040" xfId="4077" xr:uid="{00000000-0005-0000-0000-0000332A0000}"/>
    <cellStyle name="Accent1 20" xfId="4078" xr:uid="{00000000-0005-0000-0000-0000342A0000}"/>
    <cellStyle name="Accent1 20 2" xfId="4079" xr:uid="{00000000-0005-0000-0000-0000352A0000}"/>
    <cellStyle name="Accent1 21" xfId="4080" xr:uid="{00000000-0005-0000-0000-0000362A0000}"/>
    <cellStyle name="Accent1 21 2" xfId="4081" xr:uid="{00000000-0005-0000-0000-0000372A0000}"/>
    <cellStyle name="Accent1 22" xfId="4082" xr:uid="{00000000-0005-0000-0000-0000382A0000}"/>
    <cellStyle name="Accent1 22 2" xfId="4083" xr:uid="{00000000-0005-0000-0000-0000392A0000}"/>
    <cellStyle name="Accent1 23" xfId="4084" xr:uid="{00000000-0005-0000-0000-00003A2A0000}"/>
    <cellStyle name="Accent1 23 2" xfId="4085" xr:uid="{00000000-0005-0000-0000-00003B2A0000}"/>
    <cellStyle name="Accent1 24" xfId="4086" xr:uid="{00000000-0005-0000-0000-00003C2A0000}"/>
    <cellStyle name="Accent1 24 2" xfId="4087" xr:uid="{00000000-0005-0000-0000-00003D2A0000}"/>
    <cellStyle name="Accent1 25" xfId="4088" xr:uid="{00000000-0005-0000-0000-00003E2A0000}"/>
    <cellStyle name="Accent1 26" xfId="4089" xr:uid="{00000000-0005-0000-0000-00003F2A0000}"/>
    <cellStyle name="Accent1 27" xfId="4090" xr:uid="{00000000-0005-0000-0000-0000402A0000}"/>
    <cellStyle name="Accent1 28" xfId="4091" xr:uid="{00000000-0005-0000-0000-0000412A0000}"/>
    <cellStyle name="Accent1 29" xfId="4092" xr:uid="{00000000-0005-0000-0000-0000422A0000}"/>
    <cellStyle name="Accent1 3" xfId="4093" xr:uid="{00000000-0005-0000-0000-0000432A0000}"/>
    <cellStyle name="Accent1 3 2" xfId="4094" xr:uid="{00000000-0005-0000-0000-0000442A0000}"/>
    <cellStyle name="Accent1 3 3" xfId="4095" xr:uid="{00000000-0005-0000-0000-0000452A0000}"/>
    <cellStyle name="Accent1 3 3 2" xfId="4096" xr:uid="{00000000-0005-0000-0000-0000462A0000}"/>
    <cellStyle name="Accent1 3 3 3" xfId="4097" xr:uid="{00000000-0005-0000-0000-0000472A0000}"/>
    <cellStyle name="Accent1 3 4" xfId="4098" xr:uid="{00000000-0005-0000-0000-0000482A0000}"/>
    <cellStyle name="Accent1 3_PwrTax 51040" xfId="4099" xr:uid="{00000000-0005-0000-0000-0000492A0000}"/>
    <cellStyle name="Accent1 30" xfId="4100" xr:uid="{00000000-0005-0000-0000-00004A2A0000}"/>
    <cellStyle name="Accent1 31" xfId="4101" xr:uid="{00000000-0005-0000-0000-00004B2A0000}"/>
    <cellStyle name="Accent1 32" xfId="4102" xr:uid="{00000000-0005-0000-0000-00004C2A0000}"/>
    <cellStyle name="Accent1 33" xfId="4103" xr:uid="{00000000-0005-0000-0000-00004D2A0000}"/>
    <cellStyle name="Accent1 34" xfId="4104" xr:uid="{00000000-0005-0000-0000-00004E2A0000}"/>
    <cellStyle name="Accent1 35" xfId="4105" xr:uid="{00000000-0005-0000-0000-00004F2A0000}"/>
    <cellStyle name="Accent1 36" xfId="4106" xr:uid="{00000000-0005-0000-0000-0000502A0000}"/>
    <cellStyle name="Accent1 37" xfId="4107" xr:uid="{00000000-0005-0000-0000-0000512A0000}"/>
    <cellStyle name="Accent1 37 2" xfId="4108" xr:uid="{00000000-0005-0000-0000-0000522A0000}"/>
    <cellStyle name="Accent1 38" xfId="4109" xr:uid="{00000000-0005-0000-0000-0000532A0000}"/>
    <cellStyle name="Accent1 38 2" xfId="4110" xr:uid="{00000000-0005-0000-0000-0000542A0000}"/>
    <cellStyle name="Accent1 39" xfId="4111" xr:uid="{00000000-0005-0000-0000-0000552A0000}"/>
    <cellStyle name="Accent1 39 2" xfId="4112" xr:uid="{00000000-0005-0000-0000-0000562A0000}"/>
    <cellStyle name="Accent1 4" xfId="4113" xr:uid="{00000000-0005-0000-0000-0000572A0000}"/>
    <cellStyle name="Accent1 4 2" xfId="4114" xr:uid="{00000000-0005-0000-0000-0000582A0000}"/>
    <cellStyle name="Accent1 4 3" xfId="4115" xr:uid="{00000000-0005-0000-0000-0000592A0000}"/>
    <cellStyle name="Accent1 40" xfId="4116" xr:uid="{00000000-0005-0000-0000-00005A2A0000}"/>
    <cellStyle name="Accent1 40 2" xfId="4117" xr:uid="{00000000-0005-0000-0000-00005B2A0000}"/>
    <cellStyle name="Accent1 41" xfId="4118" xr:uid="{00000000-0005-0000-0000-00005C2A0000}"/>
    <cellStyle name="Accent1 41 2" xfId="4119" xr:uid="{00000000-0005-0000-0000-00005D2A0000}"/>
    <cellStyle name="Accent1 42" xfId="4120" xr:uid="{00000000-0005-0000-0000-00005E2A0000}"/>
    <cellStyle name="Accent1 42 2" xfId="4121" xr:uid="{00000000-0005-0000-0000-00005F2A0000}"/>
    <cellStyle name="Accent1 43" xfId="4122" xr:uid="{00000000-0005-0000-0000-0000602A0000}"/>
    <cellStyle name="Accent1 43 2" xfId="4123" xr:uid="{00000000-0005-0000-0000-0000612A0000}"/>
    <cellStyle name="Accent1 44" xfId="4124" xr:uid="{00000000-0005-0000-0000-0000622A0000}"/>
    <cellStyle name="Accent1 44 2" xfId="4125" xr:uid="{00000000-0005-0000-0000-0000632A0000}"/>
    <cellStyle name="Accent1 45" xfId="4126" xr:uid="{00000000-0005-0000-0000-0000642A0000}"/>
    <cellStyle name="Accent1 45 2" xfId="4127" xr:uid="{00000000-0005-0000-0000-0000652A0000}"/>
    <cellStyle name="Accent1 46" xfId="4128" xr:uid="{00000000-0005-0000-0000-0000662A0000}"/>
    <cellStyle name="Accent1 46 2" xfId="4129" xr:uid="{00000000-0005-0000-0000-0000672A0000}"/>
    <cellStyle name="Accent1 47" xfId="4130" xr:uid="{00000000-0005-0000-0000-0000682A0000}"/>
    <cellStyle name="Accent1 48" xfId="4131" xr:uid="{00000000-0005-0000-0000-0000692A0000}"/>
    <cellStyle name="Accent1 49" xfId="4132" xr:uid="{00000000-0005-0000-0000-00006A2A0000}"/>
    <cellStyle name="Accent1 49 2" xfId="39735" xr:uid="{00000000-0005-0000-0000-00006B2A0000}"/>
    <cellStyle name="Accent1 5" xfId="4133" xr:uid="{00000000-0005-0000-0000-00006C2A0000}"/>
    <cellStyle name="Accent1 5 2" xfId="4134" xr:uid="{00000000-0005-0000-0000-00006D2A0000}"/>
    <cellStyle name="Accent1 5 3" xfId="4135" xr:uid="{00000000-0005-0000-0000-00006E2A0000}"/>
    <cellStyle name="Accent1 50" xfId="4136" xr:uid="{00000000-0005-0000-0000-00006F2A0000}"/>
    <cellStyle name="Accent1 50 2" xfId="39736" xr:uid="{00000000-0005-0000-0000-0000702A0000}"/>
    <cellStyle name="Accent1 51" xfId="4137" xr:uid="{00000000-0005-0000-0000-0000712A0000}"/>
    <cellStyle name="Accent1 51 2" xfId="39737" xr:uid="{00000000-0005-0000-0000-0000722A0000}"/>
    <cellStyle name="Accent1 52" xfId="4138" xr:uid="{00000000-0005-0000-0000-0000732A0000}"/>
    <cellStyle name="Accent1 53" xfId="4139" xr:uid="{00000000-0005-0000-0000-0000742A0000}"/>
    <cellStyle name="Accent1 54" xfId="4140" xr:uid="{00000000-0005-0000-0000-0000752A0000}"/>
    <cellStyle name="Accent1 55" xfId="4141" xr:uid="{00000000-0005-0000-0000-0000762A0000}"/>
    <cellStyle name="Accent1 56" xfId="4142" xr:uid="{00000000-0005-0000-0000-0000772A0000}"/>
    <cellStyle name="Accent1 57" xfId="4143" xr:uid="{00000000-0005-0000-0000-0000782A0000}"/>
    <cellStyle name="Accent1 58" xfId="4144" xr:uid="{00000000-0005-0000-0000-0000792A0000}"/>
    <cellStyle name="Accent1 59" xfId="4145" xr:uid="{00000000-0005-0000-0000-00007A2A0000}"/>
    <cellStyle name="Accent1 6" xfId="4146" xr:uid="{00000000-0005-0000-0000-00007B2A0000}"/>
    <cellStyle name="Accent1 6 2" xfId="4147" xr:uid="{00000000-0005-0000-0000-00007C2A0000}"/>
    <cellStyle name="Accent1 6 3" xfId="4148" xr:uid="{00000000-0005-0000-0000-00007D2A0000}"/>
    <cellStyle name="Accent1 60" xfId="4149" xr:uid="{00000000-0005-0000-0000-00007E2A0000}"/>
    <cellStyle name="Accent1 60 2" xfId="4150" xr:uid="{00000000-0005-0000-0000-00007F2A0000}"/>
    <cellStyle name="Accent1 61" xfId="4151" xr:uid="{00000000-0005-0000-0000-0000802A0000}"/>
    <cellStyle name="Accent1 62" xfId="4152" xr:uid="{00000000-0005-0000-0000-0000812A0000}"/>
    <cellStyle name="Accent1 63" xfId="4153" xr:uid="{00000000-0005-0000-0000-0000822A0000}"/>
    <cellStyle name="Accent1 64" xfId="4154" xr:uid="{00000000-0005-0000-0000-0000832A0000}"/>
    <cellStyle name="Accent1 65" xfId="4155" xr:uid="{00000000-0005-0000-0000-0000842A0000}"/>
    <cellStyle name="Accent1 66" xfId="4156" xr:uid="{00000000-0005-0000-0000-0000852A0000}"/>
    <cellStyle name="Accent1 67" xfId="4157" xr:uid="{00000000-0005-0000-0000-0000862A0000}"/>
    <cellStyle name="Accent1 68" xfId="4158" xr:uid="{00000000-0005-0000-0000-0000872A0000}"/>
    <cellStyle name="Accent1 69" xfId="4159" xr:uid="{00000000-0005-0000-0000-0000882A0000}"/>
    <cellStyle name="Accent1 7" xfId="4160" xr:uid="{00000000-0005-0000-0000-0000892A0000}"/>
    <cellStyle name="Accent1 7 2" xfId="4161" xr:uid="{00000000-0005-0000-0000-00008A2A0000}"/>
    <cellStyle name="Accent1 7 3" xfId="4162" xr:uid="{00000000-0005-0000-0000-00008B2A0000}"/>
    <cellStyle name="Accent1 70" xfId="4163" xr:uid="{00000000-0005-0000-0000-00008C2A0000}"/>
    <cellStyle name="Accent1 71" xfId="4164" xr:uid="{00000000-0005-0000-0000-00008D2A0000}"/>
    <cellStyle name="Accent1 72" xfId="4165" xr:uid="{00000000-0005-0000-0000-00008E2A0000}"/>
    <cellStyle name="Accent1 73" xfId="39738" xr:uid="{00000000-0005-0000-0000-00008F2A0000}"/>
    <cellStyle name="Accent1 74" xfId="39739" xr:uid="{00000000-0005-0000-0000-0000902A0000}"/>
    <cellStyle name="Accent1 75" xfId="39740" xr:uid="{00000000-0005-0000-0000-0000912A0000}"/>
    <cellStyle name="Accent1 76" xfId="39741" xr:uid="{00000000-0005-0000-0000-0000922A0000}"/>
    <cellStyle name="Accent1 77" xfId="39742" xr:uid="{00000000-0005-0000-0000-0000932A0000}"/>
    <cellStyle name="Accent1 78" xfId="39743" xr:uid="{00000000-0005-0000-0000-0000942A0000}"/>
    <cellStyle name="Accent1 79" xfId="39744" xr:uid="{00000000-0005-0000-0000-0000952A0000}"/>
    <cellStyle name="Accent1 8" xfId="4166" xr:uid="{00000000-0005-0000-0000-0000962A0000}"/>
    <cellStyle name="Accent1 8 2" xfId="4167" xr:uid="{00000000-0005-0000-0000-0000972A0000}"/>
    <cellStyle name="Accent1 8 3" xfId="4168" xr:uid="{00000000-0005-0000-0000-0000982A0000}"/>
    <cellStyle name="Accent1 80" xfId="39745" xr:uid="{00000000-0005-0000-0000-0000992A0000}"/>
    <cellStyle name="Accent1 81" xfId="39746" xr:uid="{00000000-0005-0000-0000-00009A2A0000}"/>
    <cellStyle name="Accent1 82" xfId="39747" xr:uid="{00000000-0005-0000-0000-00009B2A0000}"/>
    <cellStyle name="Accent1 83" xfId="39748" xr:uid="{00000000-0005-0000-0000-00009C2A0000}"/>
    <cellStyle name="Accent1 84" xfId="39749" xr:uid="{00000000-0005-0000-0000-00009D2A0000}"/>
    <cellStyle name="Accent1 85" xfId="39750" xr:uid="{00000000-0005-0000-0000-00009E2A0000}"/>
    <cellStyle name="Accent1 86" xfId="39751" xr:uid="{00000000-0005-0000-0000-00009F2A0000}"/>
    <cellStyle name="Accent1 87" xfId="39752" xr:uid="{00000000-0005-0000-0000-0000A02A0000}"/>
    <cellStyle name="Accent1 88" xfId="39753" xr:uid="{00000000-0005-0000-0000-0000A12A0000}"/>
    <cellStyle name="Accent1 89" xfId="39754" xr:uid="{00000000-0005-0000-0000-0000A22A0000}"/>
    <cellStyle name="Accent1 9" xfId="4169" xr:uid="{00000000-0005-0000-0000-0000A32A0000}"/>
    <cellStyle name="Accent1 9 2" xfId="4170" xr:uid="{00000000-0005-0000-0000-0000A42A0000}"/>
    <cellStyle name="Accent1 9 3" xfId="4171" xr:uid="{00000000-0005-0000-0000-0000A52A0000}"/>
    <cellStyle name="Accent1 90" xfId="39755" xr:uid="{00000000-0005-0000-0000-0000A62A0000}"/>
    <cellStyle name="Accent1 91" xfId="39756" xr:uid="{00000000-0005-0000-0000-0000A72A0000}"/>
    <cellStyle name="Accent1 92" xfId="39757" xr:uid="{00000000-0005-0000-0000-0000A82A0000}"/>
    <cellStyle name="Accent1 93" xfId="39758" xr:uid="{00000000-0005-0000-0000-0000A92A0000}"/>
    <cellStyle name="Accent1 94" xfId="39759" xr:uid="{00000000-0005-0000-0000-0000AA2A0000}"/>
    <cellStyle name="Accent1 95" xfId="39760" xr:uid="{00000000-0005-0000-0000-0000AB2A0000}"/>
    <cellStyle name="Accent1 96" xfId="39761" xr:uid="{00000000-0005-0000-0000-0000AC2A0000}"/>
    <cellStyle name="Accent1 97" xfId="39762" xr:uid="{00000000-0005-0000-0000-0000AD2A0000}"/>
    <cellStyle name="Accent1 98" xfId="39763" xr:uid="{00000000-0005-0000-0000-0000AE2A0000}"/>
    <cellStyle name="Accent1 99" xfId="39764" xr:uid="{00000000-0005-0000-0000-0000AF2A0000}"/>
    <cellStyle name="Accent2" xfId="20" builtinId="33" customBuiltin="1"/>
    <cellStyle name="Accent2 - 20%" xfId="4172" xr:uid="{00000000-0005-0000-0000-0000B12A0000}"/>
    <cellStyle name="Accent2 - 20% 2" xfId="39765" xr:uid="{00000000-0005-0000-0000-0000B22A0000}"/>
    <cellStyle name="Accent2 - 40%" xfId="4173" xr:uid="{00000000-0005-0000-0000-0000B32A0000}"/>
    <cellStyle name="Accent2 - 40% 2" xfId="39766" xr:uid="{00000000-0005-0000-0000-0000B42A0000}"/>
    <cellStyle name="Accent2 - 60%" xfId="4174" xr:uid="{00000000-0005-0000-0000-0000B52A0000}"/>
    <cellStyle name="Accent2 10" xfId="4175" xr:uid="{00000000-0005-0000-0000-0000B62A0000}"/>
    <cellStyle name="Accent2 10 2" xfId="4176" xr:uid="{00000000-0005-0000-0000-0000B72A0000}"/>
    <cellStyle name="Accent2 10 3" xfId="4177" xr:uid="{00000000-0005-0000-0000-0000B82A0000}"/>
    <cellStyle name="Accent2 100" xfId="39767" xr:uid="{00000000-0005-0000-0000-0000B92A0000}"/>
    <cellStyle name="Accent2 101" xfId="39768" xr:uid="{00000000-0005-0000-0000-0000BA2A0000}"/>
    <cellStyle name="Accent2 102" xfId="39769" xr:uid="{00000000-0005-0000-0000-0000BB2A0000}"/>
    <cellStyle name="Accent2 103" xfId="39770" xr:uid="{00000000-0005-0000-0000-0000BC2A0000}"/>
    <cellStyle name="Accent2 104" xfId="39771" xr:uid="{00000000-0005-0000-0000-0000BD2A0000}"/>
    <cellStyle name="Accent2 105" xfId="39772" xr:uid="{00000000-0005-0000-0000-0000BE2A0000}"/>
    <cellStyle name="Accent2 106" xfId="39773" xr:uid="{00000000-0005-0000-0000-0000BF2A0000}"/>
    <cellStyle name="Accent2 107" xfId="39774" xr:uid="{00000000-0005-0000-0000-0000C02A0000}"/>
    <cellStyle name="Accent2 108" xfId="39775" xr:uid="{00000000-0005-0000-0000-0000C12A0000}"/>
    <cellStyle name="Accent2 109" xfId="39776" xr:uid="{00000000-0005-0000-0000-0000C22A0000}"/>
    <cellStyle name="Accent2 11" xfId="4178" xr:uid="{00000000-0005-0000-0000-0000C32A0000}"/>
    <cellStyle name="Accent2 11 2" xfId="4179" xr:uid="{00000000-0005-0000-0000-0000C42A0000}"/>
    <cellStyle name="Accent2 11 3" xfId="4180" xr:uid="{00000000-0005-0000-0000-0000C52A0000}"/>
    <cellStyle name="Accent2 110" xfId="39777" xr:uid="{00000000-0005-0000-0000-0000C62A0000}"/>
    <cellStyle name="Accent2 111" xfId="39778" xr:uid="{00000000-0005-0000-0000-0000C72A0000}"/>
    <cellStyle name="Accent2 112" xfId="39779" xr:uid="{00000000-0005-0000-0000-0000C82A0000}"/>
    <cellStyle name="Accent2 113" xfId="39780" xr:uid="{00000000-0005-0000-0000-0000C92A0000}"/>
    <cellStyle name="Accent2 114" xfId="39781" xr:uid="{00000000-0005-0000-0000-0000CA2A0000}"/>
    <cellStyle name="Accent2 115" xfId="39782" xr:uid="{00000000-0005-0000-0000-0000CB2A0000}"/>
    <cellStyle name="Accent2 116" xfId="39783" xr:uid="{00000000-0005-0000-0000-0000CC2A0000}"/>
    <cellStyle name="Accent2 117" xfId="39784" xr:uid="{00000000-0005-0000-0000-0000CD2A0000}"/>
    <cellStyle name="Accent2 118" xfId="39785" xr:uid="{00000000-0005-0000-0000-0000CE2A0000}"/>
    <cellStyle name="Accent2 119" xfId="39786" xr:uid="{00000000-0005-0000-0000-0000CF2A0000}"/>
    <cellStyle name="Accent2 12" xfId="4181" xr:uid="{00000000-0005-0000-0000-0000D02A0000}"/>
    <cellStyle name="Accent2 12 2" xfId="4182" xr:uid="{00000000-0005-0000-0000-0000D12A0000}"/>
    <cellStyle name="Accent2 120" xfId="39787" xr:uid="{00000000-0005-0000-0000-0000D22A0000}"/>
    <cellStyle name="Accent2 121" xfId="39788" xr:uid="{00000000-0005-0000-0000-0000D32A0000}"/>
    <cellStyle name="Accent2 122" xfId="39789" xr:uid="{00000000-0005-0000-0000-0000D42A0000}"/>
    <cellStyle name="Accent2 123" xfId="39790" xr:uid="{00000000-0005-0000-0000-0000D52A0000}"/>
    <cellStyle name="Accent2 124" xfId="39791" xr:uid="{00000000-0005-0000-0000-0000D62A0000}"/>
    <cellStyle name="Accent2 125" xfId="39792" xr:uid="{00000000-0005-0000-0000-0000D72A0000}"/>
    <cellStyle name="Accent2 126" xfId="39793" xr:uid="{00000000-0005-0000-0000-0000D82A0000}"/>
    <cellStyle name="Accent2 127" xfId="39794" xr:uid="{00000000-0005-0000-0000-0000D92A0000}"/>
    <cellStyle name="Accent2 128" xfId="39795" xr:uid="{00000000-0005-0000-0000-0000DA2A0000}"/>
    <cellStyle name="Accent2 129" xfId="39796" xr:uid="{00000000-0005-0000-0000-0000DB2A0000}"/>
    <cellStyle name="Accent2 13" xfId="4183" xr:uid="{00000000-0005-0000-0000-0000DC2A0000}"/>
    <cellStyle name="Accent2 13 2" xfId="4184" xr:uid="{00000000-0005-0000-0000-0000DD2A0000}"/>
    <cellStyle name="Accent2 130" xfId="39797" xr:uid="{00000000-0005-0000-0000-0000DE2A0000}"/>
    <cellStyle name="Accent2 131" xfId="39798" xr:uid="{00000000-0005-0000-0000-0000DF2A0000}"/>
    <cellStyle name="Accent2 132" xfId="39799" xr:uid="{00000000-0005-0000-0000-0000E02A0000}"/>
    <cellStyle name="Accent2 133" xfId="39800" xr:uid="{00000000-0005-0000-0000-0000E12A0000}"/>
    <cellStyle name="Accent2 134" xfId="39801" xr:uid="{00000000-0005-0000-0000-0000E22A0000}"/>
    <cellStyle name="Accent2 135" xfId="39802" xr:uid="{00000000-0005-0000-0000-0000E32A0000}"/>
    <cellStyle name="Accent2 136" xfId="39803" xr:uid="{00000000-0005-0000-0000-0000E42A0000}"/>
    <cellStyle name="Accent2 137" xfId="39804" xr:uid="{00000000-0005-0000-0000-0000E52A0000}"/>
    <cellStyle name="Accent2 138" xfId="39805" xr:uid="{00000000-0005-0000-0000-0000E62A0000}"/>
    <cellStyle name="Accent2 139" xfId="39806" xr:uid="{00000000-0005-0000-0000-0000E72A0000}"/>
    <cellStyle name="Accent2 14" xfId="4185" xr:uid="{00000000-0005-0000-0000-0000E82A0000}"/>
    <cellStyle name="Accent2 14 2" xfId="4186" xr:uid="{00000000-0005-0000-0000-0000E92A0000}"/>
    <cellStyle name="Accent2 140" xfId="39807" xr:uid="{00000000-0005-0000-0000-0000EA2A0000}"/>
    <cellStyle name="Accent2 141" xfId="39808" xr:uid="{00000000-0005-0000-0000-0000EB2A0000}"/>
    <cellStyle name="Accent2 142" xfId="39809" xr:uid="{00000000-0005-0000-0000-0000EC2A0000}"/>
    <cellStyle name="Accent2 143" xfId="39810" xr:uid="{00000000-0005-0000-0000-0000ED2A0000}"/>
    <cellStyle name="Accent2 144" xfId="39811" xr:uid="{00000000-0005-0000-0000-0000EE2A0000}"/>
    <cellStyle name="Accent2 145" xfId="39812" xr:uid="{00000000-0005-0000-0000-0000EF2A0000}"/>
    <cellStyle name="Accent2 146" xfId="39813" xr:uid="{00000000-0005-0000-0000-0000F02A0000}"/>
    <cellStyle name="Accent2 147" xfId="39814" xr:uid="{00000000-0005-0000-0000-0000F12A0000}"/>
    <cellStyle name="Accent2 148" xfId="39815" xr:uid="{00000000-0005-0000-0000-0000F22A0000}"/>
    <cellStyle name="Accent2 149" xfId="39816" xr:uid="{00000000-0005-0000-0000-0000F32A0000}"/>
    <cellStyle name="Accent2 15" xfId="4187" xr:uid="{00000000-0005-0000-0000-0000F42A0000}"/>
    <cellStyle name="Accent2 15 2" xfId="4188" xr:uid="{00000000-0005-0000-0000-0000F52A0000}"/>
    <cellStyle name="Accent2 150" xfId="39817" xr:uid="{00000000-0005-0000-0000-0000F62A0000}"/>
    <cellStyle name="Accent2 151" xfId="39818" xr:uid="{00000000-0005-0000-0000-0000F72A0000}"/>
    <cellStyle name="Accent2 152" xfId="39819" xr:uid="{00000000-0005-0000-0000-0000F82A0000}"/>
    <cellStyle name="Accent2 153" xfId="39820" xr:uid="{00000000-0005-0000-0000-0000F92A0000}"/>
    <cellStyle name="Accent2 154" xfId="39821" xr:uid="{00000000-0005-0000-0000-0000FA2A0000}"/>
    <cellStyle name="Accent2 155" xfId="39822" xr:uid="{00000000-0005-0000-0000-0000FB2A0000}"/>
    <cellStyle name="Accent2 156" xfId="39823" xr:uid="{00000000-0005-0000-0000-0000FC2A0000}"/>
    <cellStyle name="Accent2 157" xfId="39824" xr:uid="{00000000-0005-0000-0000-0000FD2A0000}"/>
    <cellStyle name="Accent2 158" xfId="39825" xr:uid="{00000000-0005-0000-0000-0000FE2A0000}"/>
    <cellStyle name="Accent2 159" xfId="39826" xr:uid="{00000000-0005-0000-0000-0000FF2A0000}"/>
    <cellStyle name="Accent2 16" xfId="4189" xr:uid="{00000000-0005-0000-0000-0000002B0000}"/>
    <cellStyle name="Accent2 16 2" xfId="4190" xr:uid="{00000000-0005-0000-0000-0000012B0000}"/>
    <cellStyle name="Accent2 160" xfId="39827" xr:uid="{00000000-0005-0000-0000-0000022B0000}"/>
    <cellStyle name="Accent2 161" xfId="39828" xr:uid="{00000000-0005-0000-0000-0000032B0000}"/>
    <cellStyle name="Accent2 162" xfId="39829" xr:uid="{00000000-0005-0000-0000-0000042B0000}"/>
    <cellStyle name="Accent2 163" xfId="39830" xr:uid="{00000000-0005-0000-0000-0000052B0000}"/>
    <cellStyle name="Accent2 164" xfId="39831" xr:uid="{00000000-0005-0000-0000-0000062B0000}"/>
    <cellStyle name="Accent2 165" xfId="39832" xr:uid="{00000000-0005-0000-0000-0000072B0000}"/>
    <cellStyle name="Accent2 166" xfId="39833" xr:uid="{00000000-0005-0000-0000-0000082B0000}"/>
    <cellStyle name="Accent2 167" xfId="39834" xr:uid="{00000000-0005-0000-0000-0000092B0000}"/>
    <cellStyle name="Accent2 168" xfId="39835" xr:uid="{00000000-0005-0000-0000-00000A2B0000}"/>
    <cellStyle name="Accent2 169" xfId="39836" xr:uid="{00000000-0005-0000-0000-00000B2B0000}"/>
    <cellStyle name="Accent2 17" xfId="4191" xr:uid="{00000000-0005-0000-0000-00000C2B0000}"/>
    <cellStyle name="Accent2 17 2" xfId="4192" xr:uid="{00000000-0005-0000-0000-00000D2B0000}"/>
    <cellStyle name="Accent2 170" xfId="39837" xr:uid="{00000000-0005-0000-0000-00000E2B0000}"/>
    <cellStyle name="Accent2 171" xfId="39838" xr:uid="{00000000-0005-0000-0000-00000F2B0000}"/>
    <cellStyle name="Accent2 172" xfId="39839" xr:uid="{00000000-0005-0000-0000-0000102B0000}"/>
    <cellStyle name="Accent2 173" xfId="39840" xr:uid="{00000000-0005-0000-0000-0000112B0000}"/>
    <cellStyle name="Accent2 174" xfId="39841" xr:uid="{00000000-0005-0000-0000-0000122B0000}"/>
    <cellStyle name="Accent2 175" xfId="39842" xr:uid="{00000000-0005-0000-0000-0000132B0000}"/>
    <cellStyle name="Accent2 176" xfId="39843" xr:uid="{00000000-0005-0000-0000-0000142B0000}"/>
    <cellStyle name="Accent2 177" xfId="43366" xr:uid="{00000000-0005-0000-0000-0000152B0000}"/>
    <cellStyle name="Accent2 178" xfId="43392" xr:uid="{00000000-0005-0000-0000-0000162B0000}"/>
    <cellStyle name="Accent2 179" xfId="43474" xr:uid="{00000000-0005-0000-0000-0000172B0000}"/>
    <cellStyle name="Accent2 18" xfId="4193" xr:uid="{00000000-0005-0000-0000-0000182B0000}"/>
    <cellStyle name="Accent2 18 2" xfId="4194" xr:uid="{00000000-0005-0000-0000-0000192B0000}"/>
    <cellStyle name="Accent2 180" xfId="43470" xr:uid="{00000000-0005-0000-0000-00001A2B0000}"/>
    <cellStyle name="Accent2 181" xfId="43488" xr:uid="{18893E65-B4C1-4ECF-A42F-28E40E9B7576}"/>
    <cellStyle name="Accent2 19" xfId="4195" xr:uid="{00000000-0005-0000-0000-00001B2B0000}"/>
    <cellStyle name="Accent2 19 2" xfId="4196" xr:uid="{00000000-0005-0000-0000-00001C2B0000}"/>
    <cellStyle name="Accent2 2" xfId="4197" xr:uid="{00000000-0005-0000-0000-00001D2B0000}"/>
    <cellStyle name="Accent2 2 2" xfId="4198" xr:uid="{00000000-0005-0000-0000-00001E2B0000}"/>
    <cellStyle name="Accent2 2 3" xfId="4199" xr:uid="{00000000-0005-0000-0000-00001F2B0000}"/>
    <cellStyle name="Accent2 2 3 2" xfId="4200" xr:uid="{00000000-0005-0000-0000-0000202B0000}"/>
    <cellStyle name="Accent2 2 3 3" xfId="4201" xr:uid="{00000000-0005-0000-0000-0000212B0000}"/>
    <cellStyle name="Accent2 2 4" xfId="39844" xr:uid="{00000000-0005-0000-0000-0000222B0000}"/>
    <cellStyle name="Accent2 2_PwrTax 51040" xfId="4202" xr:uid="{00000000-0005-0000-0000-0000232B0000}"/>
    <cellStyle name="Accent2 20" xfId="4203" xr:uid="{00000000-0005-0000-0000-0000242B0000}"/>
    <cellStyle name="Accent2 20 2" xfId="4204" xr:uid="{00000000-0005-0000-0000-0000252B0000}"/>
    <cellStyle name="Accent2 21" xfId="4205" xr:uid="{00000000-0005-0000-0000-0000262B0000}"/>
    <cellStyle name="Accent2 21 2" xfId="4206" xr:uid="{00000000-0005-0000-0000-0000272B0000}"/>
    <cellStyle name="Accent2 22" xfId="4207" xr:uid="{00000000-0005-0000-0000-0000282B0000}"/>
    <cellStyle name="Accent2 22 2" xfId="4208" xr:uid="{00000000-0005-0000-0000-0000292B0000}"/>
    <cellStyle name="Accent2 23" xfId="4209" xr:uid="{00000000-0005-0000-0000-00002A2B0000}"/>
    <cellStyle name="Accent2 23 2" xfId="4210" xr:uid="{00000000-0005-0000-0000-00002B2B0000}"/>
    <cellStyle name="Accent2 24" xfId="4211" xr:uid="{00000000-0005-0000-0000-00002C2B0000}"/>
    <cellStyle name="Accent2 24 2" xfId="4212" xr:uid="{00000000-0005-0000-0000-00002D2B0000}"/>
    <cellStyle name="Accent2 25" xfId="4213" xr:uid="{00000000-0005-0000-0000-00002E2B0000}"/>
    <cellStyle name="Accent2 26" xfId="4214" xr:uid="{00000000-0005-0000-0000-00002F2B0000}"/>
    <cellStyle name="Accent2 27" xfId="4215" xr:uid="{00000000-0005-0000-0000-0000302B0000}"/>
    <cellStyle name="Accent2 28" xfId="4216" xr:uid="{00000000-0005-0000-0000-0000312B0000}"/>
    <cellStyle name="Accent2 29" xfId="4217" xr:uid="{00000000-0005-0000-0000-0000322B0000}"/>
    <cellStyle name="Accent2 3" xfId="4218" xr:uid="{00000000-0005-0000-0000-0000332B0000}"/>
    <cellStyle name="Accent2 3 2" xfId="4219" xr:uid="{00000000-0005-0000-0000-0000342B0000}"/>
    <cellStyle name="Accent2 3 3" xfId="4220" xr:uid="{00000000-0005-0000-0000-0000352B0000}"/>
    <cellStyle name="Accent2 3 3 2" xfId="4221" xr:uid="{00000000-0005-0000-0000-0000362B0000}"/>
    <cellStyle name="Accent2 3 3 3" xfId="4222" xr:uid="{00000000-0005-0000-0000-0000372B0000}"/>
    <cellStyle name="Accent2 3 4" xfId="4223" xr:uid="{00000000-0005-0000-0000-0000382B0000}"/>
    <cellStyle name="Accent2 3_PwrTax 51040" xfId="4224" xr:uid="{00000000-0005-0000-0000-0000392B0000}"/>
    <cellStyle name="Accent2 30" xfId="4225" xr:uid="{00000000-0005-0000-0000-00003A2B0000}"/>
    <cellStyle name="Accent2 31" xfId="4226" xr:uid="{00000000-0005-0000-0000-00003B2B0000}"/>
    <cellStyle name="Accent2 32" xfId="4227" xr:uid="{00000000-0005-0000-0000-00003C2B0000}"/>
    <cellStyle name="Accent2 33" xfId="4228" xr:uid="{00000000-0005-0000-0000-00003D2B0000}"/>
    <cellStyle name="Accent2 34" xfId="4229" xr:uid="{00000000-0005-0000-0000-00003E2B0000}"/>
    <cellStyle name="Accent2 35" xfId="4230" xr:uid="{00000000-0005-0000-0000-00003F2B0000}"/>
    <cellStyle name="Accent2 36" xfId="4231" xr:uid="{00000000-0005-0000-0000-0000402B0000}"/>
    <cellStyle name="Accent2 37" xfId="4232" xr:uid="{00000000-0005-0000-0000-0000412B0000}"/>
    <cellStyle name="Accent2 37 2" xfId="4233" xr:uid="{00000000-0005-0000-0000-0000422B0000}"/>
    <cellStyle name="Accent2 38" xfId="4234" xr:uid="{00000000-0005-0000-0000-0000432B0000}"/>
    <cellStyle name="Accent2 38 2" xfId="4235" xr:uid="{00000000-0005-0000-0000-0000442B0000}"/>
    <cellStyle name="Accent2 39" xfId="4236" xr:uid="{00000000-0005-0000-0000-0000452B0000}"/>
    <cellStyle name="Accent2 39 2" xfId="4237" xr:uid="{00000000-0005-0000-0000-0000462B0000}"/>
    <cellStyle name="Accent2 4" xfId="4238" xr:uid="{00000000-0005-0000-0000-0000472B0000}"/>
    <cellStyle name="Accent2 4 2" xfId="4239" xr:uid="{00000000-0005-0000-0000-0000482B0000}"/>
    <cellStyle name="Accent2 4 3" xfId="4240" xr:uid="{00000000-0005-0000-0000-0000492B0000}"/>
    <cellStyle name="Accent2 40" xfId="4241" xr:uid="{00000000-0005-0000-0000-00004A2B0000}"/>
    <cellStyle name="Accent2 40 2" xfId="4242" xr:uid="{00000000-0005-0000-0000-00004B2B0000}"/>
    <cellStyle name="Accent2 41" xfId="4243" xr:uid="{00000000-0005-0000-0000-00004C2B0000}"/>
    <cellStyle name="Accent2 41 2" xfId="4244" xr:uid="{00000000-0005-0000-0000-00004D2B0000}"/>
    <cellStyle name="Accent2 42" xfId="4245" xr:uid="{00000000-0005-0000-0000-00004E2B0000}"/>
    <cellStyle name="Accent2 42 2" xfId="4246" xr:uid="{00000000-0005-0000-0000-00004F2B0000}"/>
    <cellStyle name="Accent2 43" xfId="4247" xr:uid="{00000000-0005-0000-0000-0000502B0000}"/>
    <cellStyle name="Accent2 43 2" xfId="4248" xr:uid="{00000000-0005-0000-0000-0000512B0000}"/>
    <cellStyle name="Accent2 44" xfId="4249" xr:uid="{00000000-0005-0000-0000-0000522B0000}"/>
    <cellStyle name="Accent2 44 2" xfId="4250" xr:uid="{00000000-0005-0000-0000-0000532B0000}"/>
    <cellStyle name="Accent2 45" xfId="4251" xr:uid="{00000000-0005-0000-0000-0000542B0000}"/>
    <cellStyle name="Accent2 45 2" xfId="4252" xr:uid="{00000000-0005-0000-0000-0000552B0000}"/>
    <cellStyle name="Accent2 46" xfId="4253" xr:uid="{00000000-0005-0000-0000-0000562B0000}"/>
    <cellStyle name="Accent2 46 2" xfId="4254" xr:uid="{00000000-0005-0000-0000-0000572B0000}"/>
    <cellStyle name="Accent2 47" xfId="4255" xr:uid="{00000000-0005-0000-0000-0000582B0000}"/>
    <cellStyle name="Accent2 48" xfId="4256" xr:uid="{00000000-0005-0000-0000-0000592B0000}"/>
    <cellStyle name="Accent2 49" xfId="4257" xr:uid="{00000000-0005-0000-0000-00005A2B0000}"/>
    <cellStyle name="Accent2 49 2" xfId="39845" xr:uid="{00000000-0005-0000-0000-00005B2B0000}"/>
    <cellStyle name="Accent2 5" xfId="4258" xr:uid="{00000000-0005-0000-0000-00005C2B0000}"/>
    <cellStyle name="Accent2 5 2" xfId="4259" xr:uid="{00000000-0005-0000-0000-00005D2B0000}"/>
    <cellStyle name="Accent2 5 3" xfId="4260" xr:uid="{00000000-0005-0000-0000-00005E2B0000}"/>
    <cellStyle name="Accent2 50" xfId="4261" xr:uid="{00000000-0005-0000-0000-00005F2B0000}"/>
    <cellStyle name="Accent2 50 2" xfId="39846" xr:uid="{00000000-0005-0000-0000-0000602B0000}"/>
    <cellStyle name="Accent2 51" xfId="4262" xr:uid="{00000000-0005-0000-0000-0000612B0000}"/>
    <cellStyle name="Accent2 51 2" xfId="39847" xr:uid="{00000000-0005-0000-0000-0000622B0000}"/>
    <cellStyle name="Accent2 52" xfId="4263" xr:uid="{00000000-0005-0000-0000-0000632B0000}"/>
    <cellStyle name="Accent2 53" xfId="4264" xr:uid="{00000000-0005-0000-0000-0000642B0000}"/>
    <cellStyle name="Accent2 54" xfId="4265" xr:uid="{00000000-0005-0000-0000-0000652B0000}"/>
    <cellStyle name="Accent2 55" xfId="4266" xr:uid="{00000000-0005-0000-0000-0000662B0000}"/>
    <cellStyle name="Accent2 56" xfId="4267" xr:uid="{00000000-0005-0000-0000-0000672B0000}"/>
    <cellStyle name="Accent2 57" xfId="4268" xr:uid="{00000000-0005-0000-0000-0000682B0000}"/>
    <cellStyle name="Accent2 58" xfId="4269" xr:uid="{00000000-0005-0000-0000-0000692B0000}"/>
    <cellStyle name="Accent2 59" xfId="4270" xr:uid="{00000000-0005-0000-0000-00006A2B0000}"/>
    <cellStyle name="Accent2 6" xfId="4271" xr:uid="{00000000-0005-0000-0000-00006B2B0000}"/>
    <cellStyle name="Accent2 6 2" xfId="4272" xr:uid="{00000000-0005-0000-0000-00006C2B0000}"/>
    <cellStyle name="Accent2 6 3" xfId="4273" xr:uid="{00000000-0005-0000-0000-00006D2B0000}"/>
    <cellStyle name="Accent2 60" xfId="4274" xr:uid="{00000000-0005-0000-0000-00006E2B0000}"/>
    <cellStyle name="Accent2 60 2" xfId="4275" xr:uid="{00000000-0005-0000-0000-00006F2B0000}"/>
    <cellStyle name="Accent2 61" xfId="4276" xr:uid="{00000000-0005-0000-0000-0000702B0000}"/>
    <cellStyle name="Accent2 62" xfId="4277" xr:uid="{00000000-0005-0000-0000-0000712B0000}"/>
    <cellStyle name="Accent2 63" xfId="4278" xr:uid="{00000000-0005-0000-0000-0000722B0000}"/>
    <cellStyle name="Accent2 64" xfId="4279" xr:uid="{00000000-0005-0000-0000-0000732B0000}"/>
    <cellStyle name="Accent2 65" xfId="4280" xr:uid="{00000000-0005-0000-0000-0000742B0000}"/>
    <cellStyle name="Accent2 66" xfId="4281" xr:uid="{00000000-0005-0000-0000-0000752B0000}"/>
    <cellStyle name="Accent2 67" xfId="4282" xr:uid="{00000000-0005-0000-0000-0000762B0000}"/>
    <cellStyle name="Accent2 68" xfId="4283" xr:uid="{00000000-0005-0000-0000-0000772B0000}"/>
    <cellStyle name="Accent2 69" xfId="4284" xr:uid="{00000000-0005-0000-0000-0000782B0000}"/>
    <cellStyle name="Accent2 7" xfId="4285" xr:uid="{00000000-0005-0000-0000-0000792B0000}"/>
    <cellStyle name="Accent2 7 2" xfId="4286" xr:uid="{00000000-0005-0000-0000-00007A2B0000}"/>
    <cellStyle name="Accent2 7 3" xfId="4287" xr:uid="{00000000-0005-0000-0000-00007B2B0000}"/>
    <cellStyle name="Accent2 70" xfId="4288" xr:uid="{00000000-0005-0000-0000-00007C2B0000}"/>
    <cellStyle name="Accent2 71" xfId="4289" xr:uid="{00000000-0005-0000-0000-00007D2B0000}"/>
    <cellStyle name="Accent2 72" xfId="4290" xr:uid="{00000000-0005-0000-0000-00007E2B0000}"/>
    <cellStyle name="Accent2 73" xfId="39848" xr:uid="{00000000-0005-0000-0000-00007F2B0000}"/>
    <cellStyle name="Accent2 74" xfId="39849" xr:uid="{00000000-0005-0000-0000-0000802B0000}"/>
    <cellStyle name="Accent2 75" xfId="39850" xr:uid="{00000000-0005-0000-0000-0000812B0000}"/>
    <cellStyle name="Accent2 76" xfId="39851" xr:uid="{00000000-0005-0000-0000-0000822B0000}"/>
    <cellStyle name="Accent2 77" xfId="39852" xr:uid="{00000000-0005-0000-0000-0000832B0000}"/>
    <cellStyle name="Accent2 78" xfId="39853" xr:uid="{00000000-0005-0000-0000-0000842B0000}"/>
    <cellStyle name="Accent2 79" xfId="39854" xr:uid="{00000000-0005-0000-0000-0000852B0000}"/>
    <cellStyle name="Accent2 8" xfId="4291" xr:uid="{00000000-0005-0000-0000-0000862B0000}"/>
    <cellStyle name="Accent2 8 2" xfId="4292" xr:uid="{00000000-0005-0000-0000-0000872B0000}"/>
    <cellStyle name="Accent2 8 3" xfId="4293" xr:uid="{00000000-0005-0000-0000-0000882B0000}"/>
    <cellStyle name="Accent2 80" xfId="39855" xr:uid="{00000000-0005-0000-0000-0000892B0000}"/>
    <cellStyle name="Accent2 81" xfId="39856" xr:uid="{00000000-0005-0000-0000-00008A2B0000}"/>
    <cellStyle name="Accent2 82" xfId="39857" xr:uid="{00000000-0005-0000-0000-00008B2B0000}"/>
    <cellStyle name="Accent2 83" xfId="39858" xr:uid="{00000000-0005-0000-0000-00008C2B0000}"/>
    <cellStyle name="Accent2 84" xfId="39859" xr:uid="{00000000-0005-0000-0000-00008D2B0000}"/>
    <cellStyle name="Accent2 85" xfId="39860" xr:uid="{00000000-0005-0000-0000-00008E2B0000}"/>
    <cellStyle name="Accent2 86" xfId="39861" xr:uid="{00000000-0005-0000-0000-00008F2B0000}"/>
    <cellStyle name="Accent2 87" xfId="39862" xr:uid="{00000000-0005-0000-0000-0000902B0000}"/>
    <cellStyle name="Accent2 88" xfId="39863" xr:uid="{00000000-0005-0000-0000-0000912B0000}"/>
    <cellStyle name="Accent2 89" xfId="39864" xr:uid="{00000000-0005-0000-0000-0000922B0000}"/>
    <cellStyle name="Accent2 9" xfId="4294" xr:uid="{00000000-0005-0000-0000-0000932B0000}"/>
    <cellStyle name="Accent2 9 2" xfId="4295" xr:uid="{00000000-0005-0000-0000-0000942B0000}"/>
    <cellStyle name="Accent2 9 3" xfId="4296" xr:uid="{00000000-0005-0000-0000-0000952B0000}"/>
    <cellStyle name="Accent2 90" xfId="39865" xr:uid="{00000000-0005-0000-0000-0000962B0000}"/>
    <cellStyle name="Accent2 91" xfId="39866" xr:uid="{00000000-0005-0000-0000-0000972B0000}"/>
    <cellStyle name="Accent2 92" xfId="39867" xr:uid="{00000000-0005-0000-0000-0000982B0000}"/>
    <cellStyle name="Accent2 93" xfId="39868" xr:uid="{00000000-0005-0000-0000-0000992B0000}"/>
    <cellStyle name="Accent2 94" xfId="39869" xr:uid="{00000000-0005-0000-0000-00009A2B0000}"/>
    <cellStyle name="Accent2 95" xfId="39870" xr:uid="{00000000-0005-0000-0000-00009B2B0000}"/>
    <cellStyle name="Accent2 96" xfId="39871" xr:uid="{00000000-0005-0000-0000-00009C2B0000}"/>
    <cellStyle name="Accent2 97" xfId="39872" xr:uid="{00000000-0005-0000-0000-00009D2B0000}"/>
    <cellStyle name="Accent2 98" xfId="39873" xr:uid="{00000000-0005-0000-0000-00009E2B0000}"/>
    <cellStyle name="Accent2 99" xfId="39874" xr:uid="{00000000-0005-0000-0000-00009F2B0000}"/>
    <cellStyle name="Accent3" xfId="21" builtinId="37" customBuiltin="1"/>
    <cellStyle name="Accent3 - 20%" xfId="4297" xr:uid="{00000000-0005-0000-0000-0000A12B0000}"/>
    <cellStyle name="Accent3 - 20% 2" xfId="39875" xr:uid="{00000000-0005-0000-0000-0000A22B0000}"/>
    <cellStyle name="Accent3 - 40%" xfId="4298" xr:uid="{00000000-0005-0000-0000-0000A32B0000}"/>
    <cellStyle name="Accent3 - 40% 2" xfId="39876" xr:uid="{00000000-0005-0000-0000-0000A42B0000}"/>
    <cellStyle name="Accent3 - 60%" xfId="4299" xr:uid="{00000000-0005-0000-0000-0000A52B0000}"/>
    <cellStyle name="Accent3 10" xfId="4300" xr:uid="{00000000-0005-0000-0000-0000A62B0000}"/>
    <cellStyle name="Accent3 10 2" xfId="4301" xr:uid="{00000000-0005-0000-0000-0000A72B0000}"/>
    <cellStyle name="Accent3 10 3" xfId="4302" xr:uid="{00000000-0005-0000-0000-0000A82B0000}"/>
    <cellStyle name="Accent3 100" xfId="39877" xr:uid="{00000000-0005-0000-0000-0000A92B0000}"/>
    <cellStyle name="Accent3 101" xfId="39878" xr:uid="{00000000-0005-0000-0000-0000AA2B0000}"/>
    <cellStyle name="Accent3 102" xfId="39879" xr:uid="{00000000-0005-0000-0000-0000AB2B0000}"/>
    <cellStyle name="Accent3 103" xfId="39880" xr:uid="{00000000-0005-0000-0000-0000AC2B0000}"/>
    <cellStyle name="Accent3 104" xfId="39881" xr:uid="{00000000-0005-0000-0000-0000AD2B0000}"/>
    <cellStyle name="Accent3 105" xfId="39882" xr:uid="{00000000-0005-0000-0000-0000AE2B0000}"/>
    <cellStyle name="Accent3 106" xfId="39883" xr:uid="{00000000-0005-0000-0000-0000AF2B0000}"/>
    <cellStyle name="Accent3 107" xfId="39884" xr:uid="{00000000-0005-0000-0000-0000B02B0000}"/>
    <cellStyle name="Accent3 108" xfId="39885" xr:uid="{00000000-0005-0000-0000-0000B12B0000}"/>
    <cellStyle name="Accent3 109" xfId="39886" xr:uid="{00000000-0005-0000-0000-0000B22B0000}"/>
    <cellStyle name="Accent3 11" xfId="4303" xr:uid="{00000000-0005-0000-0000-0000B32B0000}"/>
    <cellStyle name="Accent3 11 2" xfId="4304" xr:uid="{00000000-0005-0000-0000-0000B42B0000}"/>
    <cellStyle name="Accent3 11 3" xfId="4305" xr:uid="{00000000-0005-0000-0000-0000B52B0000}"/>
    <cellStyle name="Accent3 110" xfId="39887" xr:uid="{00000000-0005-0000-0000-0000B62B0000}"/>
    <cellStyle name="Accent3 111" xfId="39888" xr:uid="{00000000-0005-0000-0000-0000B72B0000}"/>
    <cellStyle name="Accent3 112" xfId="39889" xr:uid="{00000000-0005-0000-0000-0000B82B0000}"/>
    <cellStyle name="Accent3 113" xfId="39890" xr:uid="{00000000-0005-0000-0000-0000B92B0000}"/>
    <cellStyle name="Accent3 114" xfId="39891" xr:uid="{00000000-0005-0000-0000-0000BA2B0000}"/>
    <cellStyle name="Accent3 115" xfId="39892" xr:uid="{00000000-0005-0000-0000-0000BB2B0000}"/>
    <cellStyle name="Accent3 116" xfId="39893" xr:uid="{00000000-0005-0000-0000-0000BC2B0000}"/>
    <cellStyle name="Accent3 117" xfId="39894" xr:uid="{00000000-0005-0000-0000-0000BD2B0000}"/>
    <cellStyle name="Accent3 118" xfId="39895" xr:uid="{00000000-0005-0000-0000-0000BE2B0000}"/>
    <cellStyle name="Accent3 119" xfId="39896" xr:uid="{00000000-0005-0000-0000-0000BF2B0000}"/>
    <cellStyle name="Accent3 12" xfId="4306" xr:uid="{00000000-0005-0000-0000-0000C02B0000}"/>
    <cellStyle name="Accent3 12 2" xfId="4307" xr:uid="{00000000-0005-0000-0000-0000C12B0000}"/>
    <cellStyle name="Accent3 120" xfId="39897" xr:uid="{00000000-0005-0000-0000-0000C22B0000}"/>
    <cellStyle name="Accent3 121" xfId="39898" xr:uid="{00000000-0005-0000-0000-0000C32B0000}"/>
    <cellStyle name="Accent3 122" xfId="39899" xr:uid="{00000000-0005-0000-0000-0000C42B0000}"/>
    <cellStyle name="Accent3 123" xfId="39900" xr:uid="{00000000-0005-0000-0000-0000C52B0000}"/>
    <cellStyle name="Accent3 124" xfId="39901" xr:uid="{00000000-0005-0000-0000-0000C62B0000}"/>
    <cellStyle name="Accent3 125" xfId="39902" xr:uid="{00000000-0005-0000-0000-0000C72B0000}"/>
    <cellStyle name="Accent3 126" xfId="39903" xr:uid="{00000000-0005-0000-0000-0000C82B0000}"/>
    <cellStyle name="Accent3 127" xfId="39904" xr:uid="{00000000-0005-0000-0000-0000C92B0000}"/>
    <cellStyle name="Accent3 128" xfId="39905" xr:uid="{00000000-0005-0000-0000-0000CA2B0000}"/>
    <cellStyle name="Accent3 129" xfId="39906" xr:uid="{00000000-0005-0000-0000-0000CB2B0000}"/>
    <cellStyle name="Accent3 13" xfId="4308" xr:uid="{00000000-0005-0000-0000-0000CC2B0000}"/>
    <cellStyle name="Accent3 13 2" xfId="4309" xr:uid="{00000000-0005-0000-0000-0000CD2B0000}"/>
    <cellStyle name="Accent3 130" xfId="39907" xr:uid="{00000000-0005-0000-0000-0000CE2B0000}"/>
    <cellStyle name="Accent3 131" xfId="39908" xr:uid="{00000000-0005-0000-0000-0000CF2B0000}"/>
    <cellStyle name="Accent3 132" xfId="39909" xr:uid="{00000000-0005-0000-0000-0000D02B0000}"/>
    <cellStyle name="Accent3 133" xfId="39910" xr:uid="{00000000-0005-0000-0000-0000D12B0000}"/>
    <cellStyle name="Accent3 134" xfId="39911" xr:uid="{00000000-0005-0000-0000-0000D22B0000}"/>
    <cellStyle name="Accent3 135" xfId="39912" xr:uid="{00000000-0005-0000-0000-0000D32B0000}"/>
    <cellStyle name="Accent3 136" xfId="39913" xr:uid="{00000000-0005-0000-0000-0000D42B0000}"/>
    <cellStyle name="Accent3 137" xfId="39914" xr:uid="{00000000-0005-0000-0000-0000D52B0000}"/>
    <cellStyle name="Accent3 138" xfId="39915" xr:uid="{00000000-0005-0000-0000-0000D62B0000}"/>
    <cellStyle name="Accent3 139" xfId="39916" xr:uid="{00000000-0005-0000-0000-0000D72B0000}"/>
    <cellStyle name="Accent3 14" xfId="4310" xr:uid="{00000000-0005-0000-0000-0000D82B0000}"/>
    <cellStyle name="Accent3 14 2" xfId="4311" xr:uid="{00000000-0005-0000-0000-0000D92B0000}"/>
    <cellStyle name="Accent3 140" xfId="39917" xr:uid="{00000000-0005-0000-0000-0000DA2B0000}"/>
    <cellStyle name="Accent3 141" xfId="39918" xr:uid="{00000000-0005-0000-0000-0000DB2B0000}"/>
    <cellStyle name="Accent3 142" xfId="39919" xr:uid="{00000000-0005-0000-0000-0000DC2B0000}"/>
    <cellStyle name="Accent3 143" xfId="39920" xr:uid="{00000000-0005-0000-0000-0000DD2B0000}"/>
    <cellStyle name="Accent3 144" xfId="39921" xr:uid="{00000000-0005-0000-0000-0000DE2B0000}"/>
    <cellStyle name="Accent3 145" xfId="39922" xr:uid="{00000000-0005-0000-0000-0000DF2B0000}"/>
    <cellStyle name="Accent3 146" xfId="39923" xr:uid="{00000000-0005-0000-0000-0000E02B0000}"/>
    <cellStyle name="Accent3 147" xfId="39924" xr:uid="{00000000-0005-0000-0000-0000E12B0000}"/>
    <cellStyle name="Accent3 148" xfId="39925" xr:uid="{00000000-0005-0000-0000-0000E22B0000}"/>
    <cellStyle name="Accent3 149" xfId="39926" xr:uid="{00000000-0005-0000-0000-0000E32B0000}"/>
    <cellStyle name="Accent3 15" xfId="4312" xr:uid="{00000000-0005-0000-0000-0000E42B0000}"/>
    <cellStyle name="Accent3 15 2" xfId="4313" xr:uid="{00000000-0005-0000-0000-0000E52B0000}"/>
    <cellStyle name="Accent3 150" xfId="39927" xr:uid="{00000000-0005-0000-0000-0000E62B0000}"/>
    <cellStyle name="Accent3 151" xfId="39928" xr:uid="{00000000-0005-0000-0000-0000E72B0000}"/>
    <cellStyle name="Accent3 152" xfId="39929" xr:uid="{00000000-0005-0000-0000-0000E82B0000}"/>
    <cellStyle name="Accent3 153" xfId="39930" xr:uid="{00000000-0005-0000-0000-0000E92B0000}"/>
    <cellStyle name="Accent3 154" xfId="39931" xr:uid="{00000000-0005-0000-0000-0000EA2B0000}"/>
    <cellStyle name="Accent3 155" xfId="39932" xr:uid="{00000000-0005-0000-0000-0000EB2B0000}"/>
    <cellStyle name="Accent3 156" xfId="39933" xr:uid="{00000000-0005-0000-0000-0000EC2B0000}"/>
    <cellStyle name="Accent3 157" xfId="39934" xr:uid="{00000000-0005-0000-0000-0000ED2B0000}"/>
    <cellStyle name="Accent3 158" xfId="39935" xr:uid="{00000000-0005-0000-0000-0000EE2B0000}"/>
    <cellStyle name="Accent3 159" xfId="39936" xr:uid="{00000000-0005-0000-0000-0000EF2B0000}"/>
    <cellStyle name="Accent3 16" xfId="4314" xr:uid="{00000000-0005-0000-0000-0000F02B0000}"/>
    <cellStyle name="Accent3 16 2" xfId="4315" xr:uid="{00000000-0005-0000-0000-0000F12B0000}"/>
    <cellStyle name="Accent3 160" xfId="39937" xr:uid="{00000000-0005-0000-0000-0000F22B0000}"/>
    <cellStyle name="Accent3 161" xfId="39938" xr:uid="{00000000-0005-0000-0000-0000F32B0000}"/>
    <cellStyle name="Accent3 162" xfId="39939" xr:uid="{00000000-0005-0000-0000-0000F42B0000}"/>
    <cellStyle name="Accent3 163" xfId="39940" xr:uid="{00000000-0005-0000-0000-0000F52B0000}"/>
    <cellStyle name="Accent3 164" xfId="39941" xr:uid="{00000000-0005-0000-0000-0000F62B0000}"/>
    <cellStyle name="Accent3 165" xfId="39942" xr:uid="{00000000-0005-0000-0000-0000F72B0000}"/>
    <cellStyle name="Accent3 166" xfId="39943" xr:uid="{00000000-0005-0000-0000-0000F82B0000}"/>
    <cellStyle name="Accent3 167" xfId="39944" xr:uid="{00000000-0005-0000-0000-0000F92B0000}"/>
    <cellStyle name="Accent3 168" xfId="39945" xr:uid="{00000000-0005-0000-0000-0000FA2B0000}"/>
    <cellStyle name="Accent3 169" xfId="39946" xr:uid="{00000000-0005-0000-0000-0000FB2B0000}"/>
    <cellStyle name="Accent3 17" xfId="4316" xr:uid="{00000000-0005-0000-0000-0000FC2B0000}"/>
    <cellStyle name="Accent3 17 2" xfId="4317" xr:uid="{00000000-0005-0000-0000-0000FD2B0000}"/>
    <cellStyle name="Accent3 170" xfId="39947" xr:uid="{00000000-0005-0000-0000-0000FE2B0000}"/>
    <cellStyle name="Accent3 171" xfId="39948" xr:uid="{00000000-0005-0000-0000-0000FF2B0000}"/>
    <cellStyle name="Accent3 172" xfId="39949" xr:uid="{00000000-0005-0000-0000-0000002C0000}"/>
    <cellStyle name="Accent3 173" xfId="39950" xr:uid="{00000000-0005-0000-0000-0000012C0000}"/>
    <cellStyle name="Accent3 174" xfId="39951" xr:uid="{00000000-0005-0000-0000-0000022C0000}"/>
    <cellStyle name="Accent3 175" xfId="39952" xr:uid="{00000000-0005-0000-0000-0000032C0000}"/>
    <cellStyle name="Accent3 176" xfId="39953" xr:uid="{00000000-0005-0000-0000-0000042C0000}"/>
    <cellStyle name="Accent3 177" xfId="43369" xr:uid="{00000000-0005-0000-0000-0000052C0000}"/>
    <cellStyle name="Accent3 178" xfId="43382" xr:uid="{00000000-0005-0000-0000-0000062C0000}"/>
    <cellStyle name="Accent3 179" xfId="43466" xr:uid="{00000000-0005-0000-0000-0000072C0000}"/>
    <cellStyle name="Accent3 18" xfId="4318" xr:uid="{00000000-0005-0000-0000-0000082C0000}"/>
    <cellStyle name="Accent3 18 2" xfId="4319" xr:uid="{00000000-0005-0000-0000-0000092C0000}"/>
    <cellStyle name="Accent3 180" xfId="43471" xr:uid="{00000000-0005-0000-0000-00000A2C0000}"/>
    <cellStyle name="Accent3 181" xfId="43491" xr:uid="{DD740774-721E-481E-AE8D-5619078E37AB}"/>
    <cellStyle name="Accent3 19" xfId="4320" xr:uid="{00000000-0005-0000-0000-00000B2C0000}"/>
    <cellStyle name="Accent3 19 2" xfId="4321" xr:uid="{00000000-0005-0000-0000-00000C2C0000}"/>
    <cellStyle name="Accent3 2" xfId="4322" xr:uid="{00000000-0005-0000-0000-00000D2C0000}"/>
    <cellStyle name="Accent3 2 2" xfId="4323" xr:uid="{00000000-0005-0000-0000-00000E2C0000}"/>
    <cellStyle name="Accent3 2 3" xfId="4324" xr:uid="{00000000-0005-0000-0000-00000F2C0000}"/>
    <cellStyle name="Accent3 2 3 2" xfId="4325" xr:uid="{00000000-0005-0000-0000-0000102C0000}"/>
    <cellStyle name="Accent3 2 3 3" xfId="4326" xr:uid="{00000000-0005-0000-0000-0000112C0000}"/>
    <cellStyle name="Accent3 2 4" xfId="39954" xr:uid="{00000000-0005-0000-0000-0000122C0000}"/>
    <cellStyle name="Accent3 2_PwrTax 51040" xfId="4327" xr:uid="{00000000-0005-0000-0000-0000132C0000}"/>
    <cellStyle name="Accent3 20" xfId="4328" xr:uid="{00000000-0005-0000-0000-0000142C0000}"/>
    <cellStyle name="Accent3 20 2" xfId="4329" xr:uid="{00000000-0005-0000-0000-0000152C0000}"/>
    <cellStyle name="Accent3 21" xfId="4330" xr:uid="{00000000-0005-0000-0000-0000162C0000}"/>
    <cellStyle name="Accent3 21 2" xfId="4331" xr:uid="{00000000-0005-0000-0000-0000172C0000}"/>
    <cellStyle name="Accent3 22" xfId="4332" xr:uid="{00000000-0005-0000-0000-0000182C0000}"/>
    <cellStyle name="Accent3 22 2" xfId="4333" xr:uid="{00000000-0005-0000-0000-0000192C0000}"/>
    <cellStyle name="Accent3 23" xfId="4334" xr:uid="{00000000-0005-0000-0000-00001A2C0000}"/>
    <cellStyle name="Accent3 23 2" xfId="4335" xr:uid="{00000000-0005-0000-0000-00001B2C0000}"/>
    <cellStyle name="Accent3 24" xfId="4336" xr:uid="{00000000-0005-0000-0000-00001C2C0000}"/>
    <cellStyle name="Accent3 24 2" xfId="4337" xr:uid="{00000000-0005-0000-0000-00001D2C0000}"/>
    <cellStyle name="Accent3 25" xfId="4338" xr:uid="{00000000-0005-0000-0000-00001E2C0000}"/>
    <cellStyle name="Accent3 26" xfId="4339" xr:uid="{00000000-0005-0000-0000-00001F2C0000}"/>
    <cellStyle name="Accent3 27" xfId="4340" xr:uid="{00000000-0005-0000-0000-0000202C0000}"/>
    <cellStyle name="Accent3 28" xfId="4341" xr:uid="{00000000-0005-0000-0000-0000212C0000}"/>
    <cellStyle name="Accent3 29" xfId="4342" xr:uid="{00000000-0005-0000-0000-0000222C0000}"/>
    <cellStyle name="Accent3 3" xfId="4343" xr:uid="{00000000-0005-0000-0000-0000232C0000}"/>
    <cellStyle name="Accent3 3 2" xfId="4344" xr:uid="{00000000-0005-0000-0000-0000242C0000}"/>
    <cellStyle name="Accent3 3 3" xfId="4345" xr:uid="{00000000-0005-0000-0000-0000252C0000}"/>
    <cellStyle name="Accent3 3 3 2" xfId="4346" xr:uid="{00000000-0005-0000-0000-0000262C0000}"/>
    <cellStyle name="Accent3 3 3 3" xfId="4347" xr:uid="{00000000-0005-0000-0000-0000272C0000}"/>
    <cellStyle name="Accent3 3 4" xfId="4348" xr:uid="{00000000-0005-0000-0000-0000282C0000}"/>
    <cellStyle name="Accent3 3_PwrTax 51040" xfId="4349" xr:uid="{00000000-0005-0000-0000-0000292C0000}"/>
    <cellStyle name="Accent3 30" xfId="4350" xr:uid="{00000000-0005-0000-0000-00002A2C0000}"/>
    <cellStyle name="Accent3 31" xfId="4351" xr:uid="{00000000-0005-0000-0000-00002B2C0000}"/>
    <cellStyle name="Accent3 32" xfId="4352" xr:uid="{00000000-0005-0000-0000-00002C2C0000}"/>
    <cellStyle name="Accent3 33" xfId="4353" xr:uid="{00000000-0005-0000-0000-00002D2C0000}"/>
    <cellStyle name="Accent3 34" xfId="4354" xr:uid="{00000000-0005-0000-0000-00002E2C0000}"/>
    <cellStyle name="Accent3 35" xfId="4355" xr:uid="{00000000-0005-0000-0000-00002F2C0000}"/>
    <cellStyle name="Accent3 36" xfId="4356" xr:uid="{00000000-0005-0000-0000-0000302C0000}"/>
    <cellStyle name="Accent3 37" xfId="4357" xr:uid="{00000000-0005-0000-0000-0000312C0000}"/>
    <cellStyle name="Accent3 37 2" xfId="4358" xr:uid="{00000000-0005-0000-0000-0000322C0000}"/>
    <cellStyle name="Accent3 38" xfId="4359" xr:uid="{00000000-0005-0000-0000-0000332C0000}"/>
    <cellStyle name="Accent3 38 2" xfId="4360" xr:uid="{00000000-0005-0000-0000-0000342C0000}"/>
    <cellStyle name="Accent3 39" xfId="4361" xr:uid="{00000000-0005-0000-0000-0000352C0000}"/>
    <cellStyle name="Accent3 39 2" xfId="4362" xr:uid="{00000000-0005-0000-0000-0000362C0000}"/>
    <cellStyle name="Accent3 4" xfId="4363" xr:uid="{00000000-0005-0000-0000-0000372C0000}"/>
    <cellStyle name="Accent3 4 2" xfId="4364" xr:uid="{00000000-0005-0000-0000-0000382C0000}"/>
    <cellStyle name="Accent3 4 3" xfId="4365" xr:uid="{00000000-0005-0000-0000-0000392C0000}"/>
    <cellStyle name="Accent3 40" xfId="4366" xr:uid="{00000000-0005-0000-0000-00003A2C0000}"/>
    <cellStyle name="Accent3 40 2" xfId="4367" xr:uid="{00000000-0005-0000-0000-00003B2C0000}"/>
    <cellStyle name="Accent3 41" xfId="4368" xr:uid="{00000000-0005-0000-0000-00003C2C0000}"/>
    <cellStyle name="Accent3 41 2" xfId="4369" xr:uid="{00000000-0005-0000-0000-00003D2C0000}"/>
    <cellStyle name="Accent3 42" xfId="4370" xr:uid="{00000000-0005-0000-0000-00003E2C0000}"/>
    <cellStyle name="Accent3 42 2" xfId="4371" xr:uid="{00000000-0005-0000-0000-00003F2C0000}"/>
    <cellStyle name="Accent3 43" xfId="4372" xr:uid="{00000000-0005-0000-0000-0000402C0000}"/>
    <cellStyle name="Accent3 43 2" xfId="4373" xr:uid="{00000000-0005-0000-0000-0000412C0000}"/>
    <cellStyle name="Accent3 44" xfId="4374" xr:uid="{00000000-0005-0000-0000-0000422C0000}"/>
    <cellStyle name="Accent3 44 2" xfId="4375" xr:uid="{00000000-0005-0000-0000-0000432C0000}"/>
    <cellStyle name="Accent3 45" xfId="4376" xr:uid="{00000000-0005-0000-0000-0000442C0000}"/>
    <cellStyle name="Accent3 45 2" xfId="4377" xr:uid="{00000000-0005-0000-0000-0000452C0000}"/>
    <cellStyle name="Accent3 46" xfId="4378" xr:uid="{00000000-0005-0000-0000-0000462C0000}"/>
    <cellStyle name="Accent3 46 2" xfId="4379" xr:uid="{00000000-0005-0000-0000-0000472C0000}"/>
    <cellStyle name="Accent3 47" xfId="4380" xr:uid="{00000000-0005-0000-0000-0000482C0000}"/>
    <cellStyle name="Accent3 48" xfId="4381" xr:uid="{00000000-0005-0000-0000-0000492C0000}"/>
    <cellStyle name="Accent3 49" xfId="4382" xr:uid="{00000000-0005-0000-0000-00004A2C0000}"/>
    <cellStyle name="Accent3 49 2" xfId="39955" xr:uid="{00000000-0005-0000-0000-00004B2C0000}"/>
    <cellStyle name="Accent3 5" xfId="4383" xr:uid="{00000000-0005-0000-0000-00004C2C0000}"/>
    <cellStyle name="Accent3 5 2" xfId="4384" xr:uid="{00000000-0005-0000-0000-00004D2C0000}"/>
    <cellStyle name="Accent3 5 3" xfId="4385" xr:uid="{00000000-0005-0000-0000-00004E2C0000}"/>
    <cellStyle name="Accent3 50" xfId="4386" xr:uid="{00000000-0005-0000-0000-00004F2C0000}"/>
    <cellStyle name="Accent3 50 2" xfId="39956" xr:uid="{00000000-0005-0000-0000-0000502C0000}"/>
    <cellStyle name="Accent3 51" xfId="4387" xr:uid="{00000000-0005-0000-0000-0000512C0000}"/>
    <cellStyle name="Accent3 51 2" xfId="39957" xr:uid="{00000000-0005-0000-0000-0000522C0000}"/>
    <cellStyle name="Accent3 52" xfId="4388" xr:uid="{00000000-0005-0000-0000-0000532C0000}"/>
    <cellStyle name="Accent3 53" xfId="4389" xr:uid="{00000000-0005-0000-0000-0000542C0000}"/>
    <cellStyle name="Accent3 54" xfId="4390" xr:uid="{00000000-0005-0000-0000-0000552C0000}"/>
    <cellStyle name="Accent3 55" xfId="4391" xr:uid="{00000000-0005-0000-0000-0000562C0000}"/>
    <cellStyle name="Accent3 56" xfId="4392" xr:uid="{00000000-0005-0000-0000-0000572C0000}"/>
    <cellStyle name="Accent3 57" xfId="4393" xr:uid="{00000000-0005-0000-0000-0000582C0000}"/>
    <cellStyle name="Accent3 58" xfId="4394" xr:uid="{00000000-0005-0000-0000-0000592C0000}"/>
    <cellStyle name="Accent3 59" xfId="4395" xr:uid="{00000000-0005-0000-0000-00005A2C0000}"/>
    <cellStyle name="Accent3 6" xfId="4396" xr:uid="{00000000-0005-0000-0000-00005B2C0000}"/>
    <cellStyle name="Accent3 6 2" xfId="4397" xr:uid="{00000000-0005-0000-0000-00005C2C0000}"/>
    <cellStyle name="Accent3 6 3" xfId="4398" xr:uid="{00000000-0005-0000-0000-00005D2C0000}"/>
    <cellStyle name="Accent3 60" xfId="4399" xr:uid="{00000000-0005-0000-0000-00005E2C0000}"/>
    <cellStyle name="Accent3 60 2" xfId="4400" xr:uid="{00000000-0005-0000-0000-00005F2C0000}"/>
    <cellStyle name="Accent3 61" xfId="4401" xr:uid="{00000000-0005-0000-0000-0000602C0000}"/>
    <cellStyle name="Accent3 62" xfId="4402" xr:uid="{00000000-0005-0000-0000-0000612C0000}"/>
    <cellStyle name="Accent3 63" xfId="4403" xr:uid="{00000000-0005-0000-0000-0000622C0000}"/>
    <cellStyle name="Accent3 64" xfId="4404" xr:uid="{00000000-0005-0000-0000-0000632C0000}"/>
    <cellStyle name="Accent3 65" xfId="4405" xr:uid="{00000000-0005-0000-0000-0000642C0000}"/>
    <cellStyle name="Accent3 66" xfId="4406" xr:uid="{00000000-0005-0000-0000-0000652C0000}"/>
    <cellStyle name="Accent3 67" xfId="4407" xr:uid="{00000000-0005-0000-0000-0000662C0000}"/>
    <cellStyle name="Accent3 68" xfId="4408" xr:uid="{00000000-0005-0000-0000-0000672C0000}"/>
    <cellStyle name="Accent3 69" xfId="4409" xr:uid="{00000000-0005-0000-0000-0000682C0000}"/>
    <cellStyle name="Accent3 7" xfId="4410" xr:uid="{00000000-0005-0000-0000-0000692C0000}"/>
    <cellStyle name="Accent3 7 2" xfId="4411" xr:uid="{00000000-0005-0000-0000-00006A2C0000}"/>
    <cellStyle name="Accent3 7 3" xfId="4412" xr:uid="{00000000-0005-0000-0000-00006B2C0000}"/>
    <cellStyle name="Accent3 70" xfId="4413" xr:uid="{00000000-0005-0000-0000-00006C2C0000}"/>
    <cellStyle name="Accent3 71" xfId="4414" xr:uid="{00000000-0005-0000-0000-00006D2C0000}"/>
    <cellStyle name="Accent3 72" xfId="4415" xr:uid="{00000000-0005-0000-0000-00006E2C0000}"/>
    <cellStyle name="Accent3 73" xfId="39958" xr:uid="{00000000-0005-0000-0000-00006F2C0000}"/>
    <cellStyle name="Accent3 74" xfId="39959" xr:uid="{00000000-0005-0000-0000-0000702C0000}"/>
    <cellStyle name="Accent3 75" xfId="39960" xr:uid="{00000000-0005-0000-0000-0000712C0000}"/>
    <cellStyle name="Accent3 76" xfId="39961" xr:uid="{00000000-0005-0000-0000-0000722C0000}"/>
    <cellStyle name="Accent3 77" xfId="39962" xr:uid="{00000000-0005-0000-0000-0000732C0000}"/>
    <cellStyle name="Accent3 78" xfId="39963" xr:uid="{00000000-0005-0000-0000-0000742C0000}"/>
    <cellStyle name="Accent3 79" xfId="39964" xr:uid="{00000000-0005-0000-0000-0000752C0000}"/>
    <cellStyle name="Accent3 8" xfId="4416" xr:uid="{00000000-0005-0000-0000-0000762C0000}"/>
    <cellStyle name="Accent3 8 2" xfId="4417" xr:uid="{00000000-0005-0000-0000-0000772C0000}"/>
    <cellStyle name="Accent3 8 3" xfId="4418" xr:uid="{00000000-0005-0000-0000-0000782C0000}"/>
    <cellStyle name="Accent3 80" xfId="39965" xr:uid="{00000000-0005-0000-0000-0000792C0000}"/>
    <cellStyle name="Accent3 81" xfId="39966" xr:uid="{00000000-0005-0000-0000-00007A2C0000}"/>
    <cellStyle name="Accent3 82" xfId="39967" xr:uid="{00000000-0005-0000-0000-00007B2C0000}"/>
    <cellStyle name="Accent3 83" xfId="39968" xr:uid="{00000000-0005-0000-0000-00007C2C0000}"/>
    <cellStyle name="Accent3 84" xfId="39969" xr:uid="{00000000-0005-0000-0000-00007D2C0000}"/>
    <cellStyle name="Accent3 85" xfId="39970" xr:uid="{00000000-0005-0000-0000-00007E2C0000}"/>
    <cellStyle name="Accent3 86" xfId="39971" xr:uid="{00000000-0005-0000-0000-00007F2C0000}"/>
    <cellStyle name="Accent3 87" xfId="39972" xr:uid="{00000000-0005-0000-0000-0000802C0000}"/>
    <cellStyle name="Accent3 88" xfId="39973" xr:uid="{00000000-0005-0000-0000-0000812C0000}"/>
    <cellStyle name="Accent3 89" xfId="39974" xr:uid="{00000000-0005-0000-0000-0000822C0000}"/>
    <cellStyle name="Accent3 9" xfId="4419" xr:uid="{00000000-0005-0000-0000-0000832C0000}"/>
    <cellStyle name="Accent3 9 2" xfId="4420" xr:uid="{00000000-0005-0000-0000-0000842C0000}"/>
    <cellStyle name="Accent3 9 3" xfId="4421" xr:uid="{00000000-0005-0000-0000-0000852C0000}"/>
    <cellStyle name="Accent3 90" xfId="39975" xr:uid="{00000000-0005-0000-0000-0000862C0000}"/>
    <cellStyle name="Accent3 91" xfId="39976" xr:uid="{00000000-0005-0000-0000-0000872C0000}"/>
    <cellStyle name="Accent3 92" xfId="39977" xr:uid="{00000000-0005-0000-0000-0000882C0000}"/>
    <cellStyle name="Accent3 93" xfId="39978" xr:uid="{00000000-0005-0000-0000-0000892C0000}"/>
    <cellStyle name="Accent3 94" xfId="39979" xr:uid="{00000000-0005-0000-0000-00008A2C0000}"/>
    <cellStyle name="Accent3 95" xfId="39980" xr:uid="{00000000-0005-0000-0000-00008B2C0000}"/>
    <cellStyle name="Accent3 96" xfId="39981" xr:uid="{00000000-0005-0000-0000-00008C2C0000}"/>
    <cellStyle name="Accent3 97" xfId="39982" xr:uid="{00000000-0005-0000-0000-00008D2C0000}"/>
    <cellStyle name="Accent3 98" xfId="39983" xr:uid="{00000000-0005-0000-0000-00008E2C0000}"/>
    <cellStyle name="Accent3 99" xfId="39984" xr:uid="{00000000-0005-0000-0000-00008F2C0000}"/>
    <cellStyle name="Accent4" xfId="22" builtinId="41" customBuiltin="1"/>
    <cellStyle name="Accent4 - 20%" xfId="4422" xr:uid="{00000000-0005-0000-0000-0000912C0000}"/>
    <cellStyle name="Accent4 - 20% 2" xfId="39985" xr:uid="{00000000-0005-0000-0000-0000922C0000}"/>
    <cellStyle name="Accent4 - 40%" xfId="4423" xr:uid="{00000000-0005-0000-0000-0000932C0000}"/>
    <cellStyle name="Accent4 - 40% 2" xfId="39986" xr:uid="{00000000-0005-0000-0000-0000942C0000}"/>
    <cellStyle name="Accent4 - 60%" xfId="4424" xr:uid="{00000000-0005-0000-0000-0000952C0000}"/>
    <cellStyle name="Accent4 10" xfId="4425" xr:uid="{00000000-0005-0000-0000-0000962C0000}"/>
    <cellStyle name="Accent4 10 2" xfId="4426" xr:uid="{00000000-0005-0000-0000-0000972C0000}"/>
    <cellStyle name="Accent4 10 3" xfId="4427" xr:uid="{00000000-0005-0000-0000-0000982C0000}"/>
    <cellStyle name="Accent4 100" xfId="39987" xr:uid="{00000000-0005-0000-0000-0000992C0000}"/>
    <cellStyle name="Accent4 101" xfId="39988" xr:uid="{00000000-0005-0000-0000-00009A2C0000}"/>
    <cellStyle name="Accent4 102" xfId="39989" xr:uid="{00000000-0005-0000-0000-00009B2C0000}"/>
    <cellStyle name="Accent4 103" xfId="39990" xr:uid="{00000000-0005-0000-0000-00009C2C0000}"/>
    <cellStyle name="Accent4 104" xfId="39991" xr:uid="{00000000-0005-0000-0000-00009D2C0000}"/>
    <cellStyle name="Accent4 105" xfId="39992" xr:uid="{00000000-0005-0000-0000-00009E2C0000}"/>
    <cellStyle name="Accent4 106" xfId="39993" xr:uid="{00000000-0005-0000-0000-00009F2C0000}"/>
    <cellStyle name="Accent4 107" xfId="39994" xr:uid="{00000000-0005-0000-0000-0000A02C0000}"/>
    <cellStyle name="Accent4 108" xfId="39995" xr:uid="{00000000-0005-0000-0000-0000A12C0000}"/>
    <cellStyle name="Accent4 109" xfId="39996" xr:uid="{00000000-0005-0000-0000-0000A22C0000}"/>
    <cellStyle name="Accent4 11" xfId="4428" xr:uid="{00000000-0005-0000-0000-0000A32C0000}"/>
    <cellStyle name="Accent4 11 2" xfId="4429" xr:uid="{00000000-0005-0000-0000-0000A42C0000}"/>
    <cellStyle name="Accent4 11 3" xfId="4430" xr:uid="{00000000-0005-0000-0000-0000A52C0000}"/>
    <cellStyle name="Accent4 110" xfId="39997" xr:uid="{00000000-0005-0000-0000-0000A62C0000}"/>
    <cellStyle name="Accent4 111" xfId="39998" xr:uid="{00000000-0005-0000-0000-0000A72C0000}"/>
    <cellStyle name="Accent4 112" xfId="39999" xr:uid="{00000000-0005-0000-0000-0000A82C0000}"/>
    <cellStyle name="Accent4 113" xfId="40000" xr:uid="{00000000-0005-0000-0000-0000A92C0000}"/>
    <cellStyle name="Accent4 114" xfId="40001" xr:uid="{00000000-0005-0000-0000-0000AA2C0000}"/>
    <cellStyle name="Accent4 115" xfId="40002" xr:uid="{00000000-0005-0000-0000-0000AB2C0000}"/>
    <cellStyle name="Accent4 116" xfId="40003" xr:uid="{00000000-0005-0000-0000-0000AC2C0000}"/>
    <cellStyle name="Accent4 117" xfId="40004" xr:uid="{00000000-0005-0000-0000-0000AD2C0000}"/>
    <cellStyle name="Accent4 118" xfId="40005" xr:uid="{00000000-0005-0000-0000-0000AE2C0000}"/>
    <cellStyle name="Accent4 119" xfId="40006" xr:uid="{00000000-0005-0000-0000-0000AF2C0000}"/>
    <cellStyle name="Accent4 12" xfId="4431" xr:uid="{00000000-0005-0000-0000-0000B02C0000}"/>
    <cellStyle name="Accent4 12 2" xfId="4432" xr:uid="{00000000-0005-0000-0000-0000B12C0000}"/>
    <cellStyle name="Accent4 120" xfId="40007" xr:uid="{00000000-0005-0000-0000-0000B22C0000}"/>
    <cellStyle name="Accent4 121" xfId="40008" xr:uid="{00000000-0005-0000-0000-0000B32C0000}"/>
    <cellStyle name="Accent4 122" xfId="40009" xr:uid="{00000000-0005-0000-0000-0000B42C0000}"/>
    <cellStyle name="Accent4 123" xfId="40010" xr:uid="{00000000-0005-0000-0000-0000B52C0000}"/>
    <cellStyle name="Accent4 124" xfId="40011" xr:uid="{00000000-0005-0000-0000-0000B62C0000}"/>
    <cellStyle name="Accent4 125" xfId="40012" xr:uid="{00000000-0005-0000-0000-0000B72C0000}"/>
    <cellStyle name="Accent4 126" xfId="40013" xr:uid="{00000000-0005-0000-0000-0000B82C0000}"/>
    <cellStyle name="Accent4 127" xfId="40014" xr:uid="{00000000-0005-0000-0000-0000B92C0000}"/>
    <cellStyle name="Accent4 128" xfId="40015" xr:uid="{00000000-0005-0000-0000-0000BA2C0000}"/>
    <cellStyle name="Accent4 129" xfId="40016" xr:uid="{00000000-0005-0000-0000-0000BB2C0000}"/>
    <cellStyle name="Accent4 13" xfId="4433" xr:uid="{00000000-0005-0000-0000-0000BC2C0000}"/>
    <cellStyle name="Accent4 13 2" xfId="4434" xr:uid="{00000000-0005-0000-0000-0000BD2C0000}"/>
    <cellStyle name="Accent4 130" xfId="40017" xr:uid="{00000000-0005-0000-0000-0000BE2C0000}"/>
    <cellStyle name="Accent4 131" xfId="40018" xr:uid="{00000000-0005-0000-0000-0000BF2C0000}"/>
    <cellStyle name="Accent4 132" xfId="40019" xr:uid="{00000000-0005-0000-0000-0000C02C0000}"/>
    <cellStyle name="Accent4 133" xfId="40020" xr:uid="{00000000-0005-0000-0000-0000C12C0000}"/>
    <cellStyle name="Accent4 134" xfId="40021" xr:uid="{00000000-0005-0000-0000-0000C22C0000}"/>
    <cellStyle name="Accent4 135" xfId="40022" xr:uid="{00000000-0005-0000-0000-0000C32C0000}"/>
    <cellStyle name="Accent4 136" xfId="40023" xr:uid="{00000000-0005-0000-0000-0000C42C0000}"/>
    <cellStyle name="Accent4 137" xfId="40024" xr:uid="{00000000-0005-0000-0000-0000C52C0000}"/>
    <cellStyle name="Accent4 138" xfId="40025" xr:uid="{00000000-0005-0000-0000-0000C62C0000}"/>
    <cellStyle name="Accent4 139" xfId="40026" xr:uid="{00000000-0005-0000-0000-0000C72C0000}"/>
    <cellStyle name="Accent4 14" xfId="4435" xr:uid="{00000000-0005-0000-0000-0000C82C0000}"/>
    <cellStyle name="Accent4 14 2" xfId="4436" xr:uid="{00000000-0005-0000-0000-0000C92C0000}"/>
    <cellStyle name="Accent4 140" xfId="40027" xr:uid="{00000000-0005-0000-0000-0000CA2C0000}"/>
    <cellStyle name="Accent4 141" xfId="40028" xr:uid="{00000000-0005-0000-0000-0000CB2C0000}"/>
    <cellStyle name="Accent4 142" xfId="40029" xr:uid="{00000000-0005-0000-0000-0000CC2C0000}"/>
    <cellStyle name="Accent4 143" xfId="40030" xr:uid="{00000000-0005-0000-0000-0000CD2C0000}"/>
    <cellStyle name="Accent4 144" xfId="40031" xr:uid="{00000000-0005-0000-0000-0000CE2C0000}"/>
    <cellStyle name="Accent4 145" xfId="40032" xr:uid="{00000000-0005-0000-0000-0000CF2C0000}"/>
    <cellStyle name="Accent4 146" xfId="40033" xr:uid="{00000000-0005-0000-0000-0000D02C0000}"/>
    <cellStyle name="Accent4 147" xfId="40034" xr:uid="{00000000-0005-0000-0000-0000D12C0000}"/>
    <cellStyle name="Accent4 148" xfId="40035" xr:uid="{00000000-0005-0000-0000-0000D22C0000}"/>
    <cellStyle name="Accent4 149" xfId="40036" xr:uid="{00000000-0005-0000-0000-0000D32C0000}"/>
    <cellStyle name="Accent4 15" xfId="4437" xr:uid="{00000000-0005-0000-0000-0000D42C0000}"/>
    <cellStyle name="Accent4 15 2" xfId="4438" xr:uid="{00000000-0005-0000-0000-0000D52C0000}"/>
    <cellStyle name="Accent4 150" xfId="40037" xr:uid="{00000000-0005-0000-0000-0000D62C0000}"/>
    <cellStyle name="Accent4 151" xfId="40038" xr:uid="{00000000-0005-0000-0000-0000D72C0000}"/>
    <cellStyle name="Accent4 152" xfId="40039" xr:uid="{00000000-0005-0000-0000-0000D82C0000}"/>
    <cellStyle name="Accent4 153" xfId="40040" xr:uid="{00000000-0005-0000-0000-0000D92C0000}"/>
    <cellStyle name="Accent4 154" xfId="40041" xr:uid="{00000000-0005-0000-0000-0000DA2C0000}"/>
    <cellStyle name="Accent4 155" xfId="40042" xr:uid="{00000000-0005-0000-0000-0000DB2C0000}"/>
    <cellStyle name="Accent4 156" xfId="40043" xr:uid="{00000000-0005-0000-0000-0000DC2C0000}"/>
    <cellStyle name="Accent4 157" xfId="40044" xr:uid="{00000000-0005-0000-0000-0000DD2C0000}"/>
    <cellStyle name="Accent4 158" xfId="40045" xr:uid="{00000000-0005-0000-0000-0000DE2C0000}"/>
    <cellStyle name="Accent4 159" xfId="40046" xr:uid="{00000000-0005-0000-0000-0000DF2C0000}"/>
    <cellStyle name="Accent4 16" xfId="4439" xr:uid="{00000000-0005-0000-0000-0000E02C0000}"/>
    <cellStyle name="Accent4 16 2" xfId="4440" xr:uid="{00000000-0005-0000-0000-0000E12C0000}"/>
    <cellStyle name="Accent4 160" xfId="40047" xr:uid="{00000000-0005-0000-0000-0000E22C0000}"/>
    <cellStyle name="Accent4 161" xfId="40048" xr:uid="{00000000-0005-0000-0000-0000E32C0000}"/>
    <cellStyle name="Accent4 162" xfId="40049" xr:uid="{00000000-0005-0000-0000-0000E42C0000}"/>
    <cellStyle name="Accent4 163" xfId="40050" xr:uid="{00000000-0005-0000-0000-0000E52C0000}"/>
    <cellStyle name="Accent4 164" xfId="40051" xr:uid="{00000000-0005-0000-0000-0000E62C0000}"/>
    <cellStyle name="Accent4 165" xfId="40052" xr:uid="{00000000-0005-0000-0000-0000E72C0000}"/>
    <cellStyle name="Accent4 166" xfId="40053" xr:uid="{00000000-0005-0000-0000-0000E82C0000}"/>
    <cellStyle name="Accent4 167" xfId="40054" xr:uid="{00000000-0005-0000-0000-0000E92C0000}"/>
    <cellStyle name="Accent4 168" xfId="40055" xr:uid="{00000000-0005-0000-0000-0000EA2C0000}"/>
    <cellStyle name="Accent4 169" xfId="40056" xr:uid="{00000000-0005-0000-0000-0000EB2C0000}"/>
    <cellStyle name="Accent4 17" xfId="4441" xr:uid="{00000000-0005-0000-0000-0000EC2C0000}"/>
    <cellStyle name="Accent4 17 2" xfId="4442" xr:uid="{00000000-0005-0000-0000-0000ED2C0000}"/>
    <cellStyle name="Accent4 170" xfId="40057" xr:uid="{00000000-0005-0000-0000-0000EE2C0000}"/>
    <cellStyle name="Accent4 171" xfId="40058" xr:uid="{00000000-0005-0000-0000-0000EF2C0000}"/>
    <cellStyle name="Accent4 172" xfId="40059" xr:uid="{00000000-0005-0000-0000-0000F02C0000}"/>
    <cellStyle name="Accent4 173" xfId="40060" xr:uid="{00000000-0005-0000-0000-0000F12C0000}"/>
    <cellStyle name="Accent4 174" xfId="40061" xr:uid="{00000000-0005-0000-0000-0000F22C0000}"/>
    <cellStyle name="Accent4 175" xfId="40062" xr:uid="{00000000-0005-0000-0000-0000F32C0000}"/>
    <cellStyle name="Accent4 176" xfId="40063" xr:uid="{00000000-0005-0000-0000-0000F42C0000}"/>
    <cellStyle name="Accent4 177" xfId="43373" xr:uid="{00000000-0005-0000-0000-0000F52C0000}"/>
    <cellStyle name="Accent4 178" xfId="43388" xr:uid="{00000000-0005-0000-0000-0000F62C0000}"/>
    <cellStyle name="Accent4 179" xfId="43372" xr:uid="{00000000-0005-0000-0000-0000F72C0000}"/>
    <cellStyle name="Accent4 18" xfId="4443" xr:uid="{00000000-0005-0000-0000-0000F82C0000}"/>
    <cellStyle name="Accent4 18 2" xfId="4444" xr:uid="{00000000-0005-0000-0000-0000F92C0000}"/>
    <cellStyle name="Accent4 180" xfId="43468" xr:uid="{00000000-0005-0000-0000-0000FA2C0000}"/>
    <cellStyle name="Accent4 181" xfId="43494" xr:uid="{D6D40F9B-53BB-4EDC-ABBC-DB304489793C}"/>
    <cellStyle name="Accent4 19" xfId="4445" xr:uid="{00000000-0005-0000-0000-0000FB2C0000}"/>
    <cellStyle name="Accent4 19 2" xfId="4446" xr:uid="{00000000-0005-0000-0000-0000FC2C0000}"/>
    <cellStyle name="Accent4 2" xfId="4447" xr:uid="{00000000-0005-0000-0000-0000FD2C0000}"/>
    <cellStyle name="Accent4 2 2" xfId="4448" xr:uid="{00000000-0005-0000-0000-0000FE2C0000}"/>
    <cellStyle name="Accent4 2 3" xfId="4449" xr:uid="{00000000-0005-0000-0000-0000FF2C0000}"/>
    <cellStyle name="Accent4 2 3 2" xfId="4450" xr:uid="{00000000-0005-0000-0000-0000002D0000}"/>
    <cellStyle name="Accent4 2 3 3" xfId="4451" xr:uid="{00000000-0005-0000-0000-0000012D0000}"/>
    <cellStyle name="Accent4 2 4" xfId="40064" xr:uid="{00000000-0005-0000-0000-0000022D0000}"/>
    <cellStyle name="Accent4 2_PwrTax 51040" xfId="4452" xr:uid="{00000000-0005-0000-0000-0000032D0000}"/>
    <cellStyle name="Accent4 20" xfId="4453" xr:uid="{00000000-0005-0000-0000-0000042D0000}"/>
    <cellStyle name="Accent4 20 2" xfId="4454" xr:uid="{00000000-0005-0000-0000-0000052D0000}"/>
    <cellStyle name="Accent4 21" xfId="4455" xr:uid="{00000000-0005-0000-0000-0000062D0000}"/>
    <cellStyle name="Accent4 21 2" xfId="4456" xr:uid="{00000000-0005-0000-0000-0000072D0000}"/>
    <cellStyle name="Accent4 22" xfId="4457" xr:uid="{00000000-0005-0000-0000-0000082D0000}"/>
    <cellStyle name="Accent4 22 2" xfId="4458" xr:uid="{00000000-0005-0000-0000-0000092D0000}"/>
    <cellStyle name="Accent4 23" xfId="4459" xr:uid="{00000000-0005-0000-0000-00000A2D0000}"/>
    <cellStyle name="Accent4 23 2" xfId="4460" xr:uid="{00000000-0005-0000-0000-00000B2D0000}"/>
    <cellStyle name="Accent4 24" xfId="4461" xr:uid="{00000000-0005-0000-0000-00000C2D0000}"/>
    <cellStyle name="Accent4 24 2" xfId="4462" xr:uid="{00000000-0005-0000-0000-00000D2D0000}"/>
    <cellStyle name="Accent4 25" xfId="4463" xr:uid="{00000000-0005-0000-0000-00000E2D0000}"/>
    <cellStyle name="Accent4 26" xfId="4464" xr:uid="{00000000-0005-0000-0000-00000F2D0000}"/>
    <cellStyle name="Accent4 27" xfId="4465" xr:uid="{00000000-0005-0000-0000-0000102D0000}"/>
    <cellStyle name="Accent4 28" xfId="4466" xr:uid="{00000000-0005-0000-0000-0000112D0000}"/>
    <cellStyle name="Accent4 29" xfId="4467" xr:uid="{00000000-0005-0000-0000-0000122D0000}"/>
    <cellStyle name="Accent4 3" xfId="4468" xr:uid="{00000000-0005-0000-0000-0000132D0000}"/>
    <cellStyle name="Accent4 3 2" xfId="4469" xr:uid="{00000000-0005-0000-0000-0000142D0000}"/>
    <cellStyle name="Accent4 3 3" xfId="4470" xr:uid="{00000000-0005-0000-0000-0000152D0000}"/>
    <cellStyle name="Accent4 3 3 2" xfId="4471" xr:uid="{00000000-0005-0000-0000-0000162D0000}"/>
    <cellStyle name="Accent4 3 3 3" xfId="4472" xr:uid="{00000000-0005-0000-0000-0000172D0000}"/>
    <cellStyle name="Accent4 3 4" xfId="4473" xr:uid="{00000000-0005-0000-0000-0000182D0000}"/>
    <cellStyle name="Accent4 3_PwrTax 51040" xfId="4474" xr:uid="{00000000-0005-0000-0000-0000192D0000}"/>
    <cellStyle name="Accent4 30" xfId="4475" xr:uid="{00000000-0005-0000-0000-00001A2D0000}"/>
    <cellStyle name="Accent4 31" xfId="4476" xr:uid="{00000000-0005-0000-0000-00001B2D0000}"/>
    <cellStyle name="Accent4 32" xfId="4477" xr:uid="{00000000-0005-0000-0000-00001C2D0000}"/>
    <cellStyle name="Accent4 33" xfId="4478" xr:uid="{00000000-0005-0000-0000-00001D2D0000}"/>
    <cellStyle name="Accent4 34" xfId="4479" xr:uid="{00000000-0005-0000-0000-00001E2D0000}"/>
    <cellStyle name="Accent4 35" xfId="4480" xr:uid="{00000000-0005-0000-0000-00001F2D0000}"/>
    <cellStyle name="Accent4 36" xfId="4481" xr:uid="{00000000-0005-0000-0000-0000202D0000}"/>
    <cellStyle name="Accent4 37" xfId="4482" xr:uid="{00000000-0005-0000-0000-0000212D0000}"/>
    <cellStyle name="Accent4 37 2" xfId="4483" xr:uid="{00000000-0005-0000-0000-0000222D0000}"/>
    <cellStyle name="Accent4 38" xfId="4484" xr:uid="{00000000-0005-0000-0000-0000232D0000}"/>
    <cellStyle name="Accent4 38 2" xfId="4485" xr:uid="{00000000-0005-0000-0000-0000242D0000}"/>
    <cellStyle name="Accent4 39" xfId="4486" xr:uid="{00000000-0005-0000-0000-0000252D0000}"/>
    <cellStyle name="Accent4 39 2" xfId="4487" xr:uid="{00000000-0005-0000-0000-0000262D0000}"/>
    <cellStyle name="Accent4 4" xfId="4488" xr:uid="{00000000-0005-0000-0000-0000272D0000}"/>
    <cellStyle name="Accent4 4 2" xfId="4489" xr:uid="{00000000-0005-0000-0000-0000282D0000}"/>
    <cellStyle name="Accent4 4 3" xfId="4490" xr:uid="{00000000-0005-0000-0000-0000292D0000}"/>
    <cellStyle name="Accent4 40" xfId="4491" xr:uid="{00000000-0005-0000-0000-00002A2D0000}"/>
    <cellStyle name="Accent4 40 2" xfId="4492" xr:uid="{00000000-0005-0000-0000-00002B2D0000}"/>
    <cellStyle name="Accent4 41" xfId="4493" xr:uid="{00000000-0005-0000-0000-00002C2D0000}"/>
    <cellStyle name="Accent4 41 2" xfId="4494" xr:uid="{00000000-0005-0000-0000-00002D2D0000}"/>
    <cellStyle name="Accent4 42" xfId="4495" xr:uid="{00000000-0005-0000-0000-00002E2D0000}"/>
    <cellStyle name="Accent4 42 2" xfId="4496" xr:uid="{00000000-0005-0000-0000-00002F2D0000}"/>
    <cellStyle name="Accent4 43" xfId="4497" xr:uid="{00000000-0005-0000-0000-0000302D0000}"/>
    <cellStyle name="Accent4 43 2" xfId="4498" xr:uid="{00000000-0005-0000-0000-0000312D0000}"/>
    <cellStyle name="Accent4 44" xfId="4499" xr:uid="{00000000-0005-0000-0000-0000322D0000}"/>
    <cellStyle name="Accent4 44 2" xfId="4500" xr:uid="{00000000-0005-0000-0000-0000332D0000}"/>
    <cellStyle name="Accent4 45" xfId="4501" xr:uid="{00000000-0005-0000-0000-0000342D0000}"/>
    <cellStyle name="Accent4 45 2" xfId="4502" xr:uid="{00000000-0005-0000-0000-0000352D0000}"/>
    <cellStyle name="Accent4 46" xfId="4503" xr:uid="{00000000-0005-0000-0000-0000362D0000}"/>
    <cellStyle name="Accent4 46 2" xfId="4504" xr:uid="{00000000-0005-0000-0000-0000372D0000}"/>
    <cellStyle name="Accent4 47" xfId="4505" xr:uid="{00000000-0005-0000-0000-0000382D0000}"/>
    <cellStyle name="Accent4 48" xfId="4506" xr:uid="{00000000-0005-0000-0000-0000392D0000}"/>
    <cellStyle name="Accent4 49" xfId="4507" xr:uid="{00000000-0005-0000-0000-00003A2D0000}"/>
    <cellStyle name="Accent4 49 2" xfId="40065" xr:uid="{00000000-0005-0000-0000-00003B2D0000}"/>
    <cellStyle name="Accent4 5" xfId="4508" xr:uid="{00000000-0005-0000-0000-00003C2D0000}"/>
    <cellStyle name="Accent4 5 2" xfId="4509" xr:uid="{00000000-0005-0000-0000-00003D2D0000}"/>
    <cellStyle name="Accent4 5 3" xfId="4510" xr:uid="{00000000-0005-0000-0000-00003E2D0000}"/>
    <cellStyle name="Accent4 50" xfId="4511" xr:uid="{00000000-0005-0000-0000-00003F2D0000}"/>
    <cellStyle name="Accent4 50 2" xfId="40066" xr:uid="{00000000-0005-0000-0000-0000402D0000}"/>
    <cellStyle name="Accent4 51" xfId="4512" xr:uid="{00000000-0005-0000-0000-0000412D0000}"/>
    <cellStyle name="Accent4 51 2" xfId="40067" xr:uid="{00000000-0005-0000-0000-0000422D0000}"/>
    <cellStyle name="Accent4 52" xfId="4513" xr:uid="{00000000-0005-0000-0000-0000432D0000}"/>
    <cellStyle name="Accent4 53" xfId="4514" xr:uid="{00000000-0005-0000-0000-0000442D0000}"/>
    <cellStyle name="Accent4 54" xfId="4515" xr:uid="{00000000-0005-0000-0000-0000452D0000}"/>
    <cellStyle name="Accent4 55" xfId="4516" xr:uid="{00000000-0005-0000-0000-0000462D0000}"/>
    <cellStyle name="Accent4 56" xfId="4517" xr:uid="{00000000-0005-0000-0000-0000472D0000}"/>
    <cellStyle name="Accent4 57" xfId="4518" xr:uid="{00000000-0005-0000-0000-0000482D0000}"/>
    <cellStyle name="Accent4 58" xfId="4519" xr:uid="{00000000-0005-0000-0000-0000492D0000}"/>
    <cellStyle name="Accent4 59" xfId="4520" xr:uid="{00000000-0005-0000-0000-00004A2D0000}"/>
    <cellStyle name="Accent4 6" xfId="4521" xr:uid="{00000000-0005-0000-0000-00004B2D0000}"/>
    <cellStyle name="Accent4 6 2" xfId="4522" xr:uid="{00000000-0005-0000-0000-00004C2D0000}"/>
    <cellStyle name="Accent4 6 3" xfId="4523" xr:uid="{00000000-0005-0000-0000-00004D2D0000}"/>
    <cellStyle name="Accent4 60" xfId="4524" xr:uid="{00000000-0005-0000-0000-00004E2D0000}"/>
    <cellStyle name="Accent4 60 2" xfId="4525" xr:uid="{00000000-0005-0000-0000-00004F2D0000}"/>
    <cellStyle name="Accent4 61" xfId="4526" xr:uid="{00000000-0005-0000-0000-0000502D0000}"/>
    <cellStyle name="Accent4 62" xfId="4527" xr:uid="{00000000-0005-0000-0000-0000512D0000}"/>
    <cellStyle name="Accent4 63" xfId="4528" xr:uid="{00000000-0005-0000-0000-0000522D0000}"/>
    <cellStyle name="Accent4 64" xfId="4529" xr:uid="{00000000-0005-0000-0000-0000532D0000}"/>
    <cellStyle name="Accent4 65" xfId="4530" xr:uid="{00000000-0005-0000-0000-0000542D0000}"/>
    <cellStyle name="Accent4 66" xfId="4531" xr:uid="{00000000-0005-0000-0000-0000552D0000}"/>
    <cellStyle name="Accent4 67" xfId="4532" xr:uid="{00000000-0005-0000-0000-0000562D0000}"/>
    <cellStyle name="Accent4 68" xfId="4533" xr:uid="{00000000-0005-0000-0000-0000572D0000}"/>
    <cellStyle name="Accent4 69" xfId="4534" xr:uid="{00000000-0005-0000-0000-0000582D0000}"/>
    <cellStyle name="Accent4 7" xfId="4535" xr:uid="{00000000-0005-0000-0000-0000592D0000}"/>
    <cellStyle name="Accent4 7 2" xfId="4536" xr:uid="{00000000-0005-0000-0000-00005A2D0000}"/>
    <cellStyle name="Accent4 7 3" xfId="4537" xr:uid="{00000000-0005-0000-0000-00005B2D0000}"/>
    <cellStyle name="Accent4 70" xfId="4538" xr:uid="{00000000-0005-0000-0000-00005C2D0000}"/>
    <cellStyle name="Accent4 71" xfId="4539" xr:uid="{00000000-0005-0000-0000-00005D2D0000}"/>
    <cellStyle name="Accent4 72" xfId="4540" xr:uid="{00000000-0005-0000-0000-00005E2D0000}"/>
    <cellStyle name="Accent4 73" xfId="40068" xr:uid="{00000000-0005-0000-0000-00005F2D0000}"/>
    <cellStyle name="Accent4 74" xfId="40069" xr:uid="{00000000-0005-0000-0000-0000602D0000}"/>
    <cellStyle name="Accent4 75" xfId="40070" xr:uid="{00000000-0005-0000-0000-0000612D0000}"/>
    <cellStyle name="Accent4 76" xfId="40071" xr:uid="{00000000-0005-0000-0000-0000622D0000}"/>
    <cellStyle name="Accent4 77" xfId="40072" xr:uid="{00000000-0005-0000-0000-0000632D0000}"/>
    <cellStyle name="Accent4 78" xfId="40073" xr:uid="{00000000-0005-0000-0000-0000642D0000}"/>
    <cellStyle name="Accent4 79" xfId="40074" xr:uid="{00000000-0005-0000-0000-0000652D0000}"/>
    <cellStyle name="Accent4 8" xfId="4541" xr:uid="{00000000-0005-0000-0000-0000662D0000}"/>
    <cellStyle name="Accent4 8 2" xfId="4542" xr:uid="{00000000-0005-0000-0000-0000672D0000}"/>
    <cellStyle name="Accent4 8 3" xfId="4543" xr:uid="{00000000-0005-0000-0000-0000682D0000}"/>
    <cellStyle name="Accent4 80" xfId="40075" xr:uid="{00000000-0005-0000-0000-0000692D0000}"/>
    <cellStyle name="Accent4 81" xfId="40076" xr:uid="{00000000-0005-0000-0000-00006A2D0000}"/>
    <cellStyle name="Accent4 82" xfId="40077" xr:uid="{00000000-0005-0000-0000-00006B2D0000}"/>
    <cellStyle name="Accent4 83" xfId="40078" xr:uid="{00000000-0005-0000-0000-00006C2D0000}"/>
    <cellStyle name="Accent4 84" xfId="40079" xr:uid="{00000000-0005-0000-0000-00006D2D0000}"/>
    <cellStyle name="Accent4 85" xfId="40080" xr:uid="{00000000-0005-0000-0000-00006E2D0000}"/>
    <cellStyle name="Accent4 86" xfId="40081" xr:uid="{00000000-0005-0000-0000-00006F2D0000}"/>
    <cellStyle name="Accent4 87" xfId="40082" xr:uid="{00000000-0005-0000-0000-0000702D0000}"/>
    <cellStyle name="Accent4 88" xfId="40083" xr:uid="{00000000-0005-0000-0000-0000712D0000}"/>
    <cellStyle name="Accent4 89" xfId="40084" xr:uid="{00000000-0005-0000-0000-0000722D0000}"/>
    <cellStyle name="Accent4 9" xfId="4544" xr:uid="{00000000-0005-0000-0000-0000732D0000}"/>
    <cellStyle name="Accent4 9 2" xfId="4545" xr:uid="{00000000-0005-0000-0000-0000742D0000}"/>
    <cellStyle name="Accent4 9 3" xfId="4546" xr:uid="{00000000-0005-0000-0000-0000752D0000}"/>
    <cellStyle name="Accent4 90" xfId="40085" xr:uid="{00000000-0005-0000-0000-0000762D0000}"/>
    <cellStyle name="Accent4 91" xfId="40086" xr:uid="{00000000-0005-0000-0000-0000772D0000}"/>
    <cellStyle name="Accent4 92" xfId="40087" xr:uid="{00000000-0005-0000-0000-0000782D0000}"/>
    <cellStyle name="Accent4 93" xfId="40088" xr:uid="{00000000-0005-0000-0000-0000792D0000}"/>
    <cellStyle name="Accent4 94" xfId="40089" xr:uid="{00000000-0005-0000-0000-00007A2D0000}"/>
    <cellStyle name="Accent4 95" xfId="40090" xr:uid="{00000000-0005-0000-0000-00007B2D0000}"/>
    <cellStyle name="Accent4 96" xfId="40091" xr:uid="{00000000-0005-0000-0000-00007C2D0000}"/>
    <cellStyle name="Accent4 97" xfId="40092" xr:uid="{00000000-0005-0000-0000-00007D2D0000}"/>
    <cellStyle name="Accent4 98" xfId="40093" xr:uid="{00000000-0005-0000-0000-00007E2D0000}"/>
    <cellStyle name="Accent4 99" xfId="40094" xr:uid="{00000000-0005-0000-0000-00007F2D0000}"/>
    <cellStyle name="Accent5" xfId="23" builtinId="45" customBuiltin="1"/>
    <cellStyle name="Accent5 - 20%" xfId="4547" xr:uid="{00000000-0005-0000-0000-0000812D0000}"/>
    <cellStyle name="Accent5 - 20% 2" xfId="40095" xr:uid="{00000000-0005-0000-0000-0000822D0000}"/>
    <cellStyle name="Accent5 - 40%" xfId="4548" xr:uid="{00000000-0005-0000-0000-0000832D0000}"/>
    <cellStyle name="Accent5 - 40% 2" xfId="40096" xr:uid="{00000000-0005-0000-0000-0000842D0000}"/>
    <cellStyle name="Accent5 - 60%" xfId="4549" xr:uid="{00000000-0005-0000-0000-0000852D0000}"/>
    <cellStyle name="Accent5 10" xfId="4550" xr:uid="{00000000-0005-0000-0000-0000862D0000}"/>
    <cellStyle name="Accent5 10 2" xfId="4551" xr:uid="{00000000-0005-0000-0000-0000872D0000}"/>
    <cellStyle name="Accent5 10 3" xfId="4552" xr:uid="{00000000-0005-0000-0000-0000882D0000}"/>
    <cellStyle name="Accent5 100" xfId="40097" xr:uid="{00000000-0005-0000-0000-0000892D0000}"/>
    <cellStyle name="Accent5 101" xfId="40098" xr:uid="{00000000-0005-0000-0000-00008A2D0000}"/>
    <cellStyle name="Accent5 102" xfId="40099" xr:uid="{00000000-0005-0000-0000-00008B2D0000}"/>
    <cellStyle name="Accent5 103" xfId="40100" xr:uid="{00000000-0005-0000-0000-00008C2D0000}"/>
    <cellStyle name="Accent5 104" xfId="40101" xr:uid="{00000000-0005-0000-0000-00008D2D0000}"/>
    <cellStyle name="Accent5 105" xfId="40102" xr:uid="{00000000-0005-0000-0000-00008E2D0000}"/>
    <cellStyle name="Accent5 106" xfId="40103" xr:uid="{00000000-0005-0000-0000-00008F2D0000}"/>
    <cellStyle name="Accent5 107" xfId="40104" xr:uid="{00000000-0005-0000-0000-0000902D0000}"/>
    <cellStyle name="Accent5 108" xfId="40105" xr:uid="{00000000-0005-0000-0000-0000912D0000}"/>
    <cellStyle name="Accent5 109" xfId="40106" xr:uid="{00000000-0005-0000-0000-0000922D0000}"/>
    <cellStyle name="Accent5 11" xfId="4553" xr:uid="{00000000-0005-0000-0000-0000932D0000}"/>
    <cellStyle name="Accent5 11 2" xfId="4554" xr:uid="{00000000-0005-0000-0000-0000942D0000}"/>
    <cellStyle name="Accent5 11 3" xfId="4555" xr:uid="{00000000-0005-0000-0000-0000952D0000}"/>
    <cellStyle name="Accent5 110" xfId="40107" xr:uid="{00000000-0005-0000-0000-0000962D0000}"/>
    <cellStyle name="Accent5 111" xfId="40108" xr:uid="{00000000-0005-0000-0000-0000972D0000}"/>
    <cellStyle name="Accent5 112" xfId="40109" xr:uid="{00000000-0005-0000-0000-0000982D0000}"/>
    <cellStyle name="Accent5 113" xfId="40110" xr:uid="{00000000-0005-0000-0000-0000992D0000}"/>
    <cellStyle name="Accent5 114" xfId="40111" xr:uid="{00000000-0005-0000-0000-00009A2D0000}"/>
    <cellStyle name="Accent5 115" xfId="40112" xr:uid="{00000000-0005-0000-0000-00009B2D0000}"/>
    <cellStyle name="Accent5 116" xfId="40113" xr:uid="{00000000-0005-0000-0000-00009C2D0000}"/>
    <cellStyle name="Accent5 117" xfId="40114" xr:uid="{00000000-0005-0000-0000-00009D2D0000}"/>
    <cellStyle name="Accent5 118" xfId="40115" xr:uid="{00000000-0005-0000-0000-00009E2D0000}"/>
    <cellStyle name="Accent5 119" xfId="40116" xr:uid="{00000000-0005-0000-0000-00009F2D0000}"/>
    <cellStyle name="Accent5 12" xfId="4556" xr:uid="{00000000-0005-0000-0000-0000A02D0000}"/>
    <cellStyle name="Accent5 12 2" xfId="4557" xr:uid="{00000000-0005-0000-0000-0000A12D0000}"/>
    <cellStyle name="Accent5 120" xfId="40117" xr:uid="{00000000-0005-0000-0000-0000A22D0000}"/>
    <cellStyle name="Accent5 121" xfId="40118" xr:uid="{00000000-0005-0000-0000-0000A32D0000}"/>
    <cellStyle name="Accent5 122" xfId="40119" xr:uid="{00000000-0005-0000-0000-0000A42D0000}"/>
    <cellStyle name="Accent5 123" xfId="40120" xr:uid="{00000000-0005-0000-0000-0000A52D0000}"/>
    <cellStyle name="Accent5 124" xfId="40121" xr:uid="{00000000-0005-0000-0000-0000A62D0000}"/>
    <cellStyle name="Accent5 125" xfId="40122" xr:uid="{00000000-0005-0000-0000-0000A72D0000}"/>
    <cellStyle name="Accent5 126" xfId="40123" xr:uid="{00000000-0005-0000-0000-0000A82D0000}"/>
    <cellStyle name="Accent5 127" xfId="40124" xr:uid="{00000000-0005-0000-0000-0000A92D0000}"/>
    <cellStyle name="Accent5 128" xfId="40125" xr:uid="{00000000-0005-0000-0000-0000AA2D0000}"/>
    <cellStyle name="Accent5 129" xfId="40126" xr:uid="{00000000-0005-0000-0000-0000AB2D0000}"/>
    <cellStyle name="Accent5 13" xfId="4558" xr:uid="{00000000-0005-0000-0000-0000AC2D0000}"/>
    <cellStyle name="Accent5 13 2" xfId="4559" xr:uid="{00000000-0005-0000-0000-0000AD2D0000}"/>
    <cellStyle name="Accent5 130" xfId="40127" xr:uid="{00000000-0005-0000-0000-0000AE2D0000}"/>
    <cellStyle name="Accent5 131" xfId="40128" xr:uid="{00000000-0005-0000-0000-0000AF2D0000}"/>
    <cellStyle name="Accent5 132" xfId="40129" xr:uid="{00000000-0005-0000-0000-0000B02D0000}"/>
    <cellStyle name="Accent5 133" xfId="40130" xr:uid="{00000000-0005-0000-0000-0000B12D0000}"/>
    <cellStyle name="Accent5 134" xfId="40131" xr:uid="{00000000-0005-0000-0000-0000B22D0000}"/>
    <cellStyle name="Accent5 135" xfId="40132" xr:uid="{00000000-0005-0000-0000-0000B32D0000}"/>
    <cellStyle name="Accent5 136" xfId="40133" xr:uid="{00000000-0005-0000-0000-0000B42D0000}"/>
    <cellStyle name="Accent5 137" xfId="40134" xr:uid="{00000000-0005-0000-0000-0000B52D0000}"/>
    <cellStyle name="Accent5 138" xfId="40135" xr:uid="{00000000-0005-0000-0000-0000B62D0000}"/>
    <cellStyle name="Accent5 139" xfId="40136" xr:uid="{00000000-0005-0000-0000-0000B72D0000}"/>
    <cellStyle name="Accent5 14" xfId="4560" xr:uid="{00000000-0005-0000-0000-0000B82D0000}"/>
    <cellStyle name="Accent5 14 2" xfId="4561" xr:uid="{00000000-0005-0000-0000-0000B92D0000}"/>
    <cellStyle name="Accent5 140" xfId="40137" xr:uid="{00000000-0005-0000-0000-0000BA2D0000}"/>
    <cellStyle name="Accent5 141" xfId="40138" xr:uid="{00000000-0005-0000-0000-0000BB2D0000}"/>
    <cellStyle name="Accent5 142" xfId="40139" xr:uid="{00000000-0005-0000-0000-0000BC2D0000}"/>
    <cellStyle name="Accent5 143" xfId="40140" xr:uid="{00000000-0005-0000-0000-0000BD2D0000}"/>
    <cellStyle name="Accent5 144" xfId="40141" xr:uid="{00000000-0005-0000-0000-0000BE2D0000}"/>
    <cellStyle name="Accent5 145" xfId="40142" xr:uid="{00000000-0005-0000-0000-0000BF2D0000}"/>
    <cellStyle name="Accent5 146" xfId="40143" xr:uid="{00000000-0005-0000-0000-0000C02D0000}"/>
    <cellStyle name="Accent5 147" xfId="40144" xr:uid="{00000000-0005-0000-0000-0000C12D0000}"/>
    <cellStyle name="Accent5 148" xfId="40145" xr:uid="{00000000-0005-0000-0000-0000C22D0000}"/>
    <cellStyle name="Accent5 149" xfId="40146" xr:uid="{00000000-0005-0000-0000-0000C32D0000}"/>
    <cellStyle name="Accent5 15" xfId="4562" xr:uid="{00000000-0005-0000-0000-0000C42D0000}"/>
    <cellStyle name="Accent5 15 2" xfId="4563" xr:uid="{00000000-0005-0000-0000-0000C52D0000}"/>
    <cellStyle name="Accent5 150" xfId="40147" xr:uid="{00000000-0005-0000-0000-0000C62D0000}"/>
    <cellStyle name="Accent5 151" xfId="40148" xr:uid="{00000000-0005-0000-0000-0000C72D0000}"/>
    <cellStyle name="Accent5 152" xfId="40149" xr:uid="{00000000-0005-0000-0000-0000C82D0000}"/>
    <cellStyle name="Accent5 153" xfId="40150" xr:uid="{00000000-0005-0000-0000-0000C92D0000}"/>
    <cellStyle name="Accent5 154" xfId="40151" xr:uid="{00000000-0005-0000-0000-0000CA2D0000}"/>
    <cellStyle name="Accent5 155" xfId="40152" xr:uid="{00000000-0005-0000-0000-0000CB2D0000}"/>
    <cellStyle name="Accent5 156" xfId="40153" xr:uid="{00000000-0005-0000-0000-0000CC2D0000}"/>
    <cellStyle name="Accent5 157" xfId="40154" xr:uid="{00000000-0005-0000-0000-0000CD2D0000}"/>
    <cellStyle name="Accent5 158" xfId="40155" xr:uid="{00000000-0005-0000-0000-0000CE2D0000}"/>
    <cellStyle name="Accent5 159" xfId="40156" xr:uid="{00000000-0005-0000-0000-0000CF2D0000}"/>
    <cellStyle name="Accent5 16" xfId="4564" xr:uid="{00000000-0005-0000-0000-0000D02D0000}"/>
    <cellStyle name="Accent5 16 2" xfId="4565" xr:uid="{00000000-0005-0000-0000-0000D12D0000}"/>
    <cellStyle name="Accent5 160" xfId="40157" xr:uid="{00000000-0005-0000-0000-0000D22D0000}"/>
    <cellStyle name="Accent5 161" xfId="40158" xr:uid="{00000000-0005-0000-0000-0000D32D0000}"/>
    <cellStyle name="Accent5 162" xfId="40159" xr:uid="{00000000-0005-0000-0000-0000D42D0000}"/>
    <cellStyle name="Accent5 163" xfId="40160" xr:uid="{00000000-0005-0000-0000-0000D52D0000}"/>
    <cellStyle name="Accent5 164" xfId="40161" xr:uid="{00000000-0005-0000-0000-0000D62D0000}"/>
    <cellStyle name="Accent5 165" xfId="40162" xr:uid="{00000000-0005-0000-0000-0000D72D0000}"/>
    <cellStyle name="Accent5 166" xfId="40163" xr:uid="{00000000-0005-0000-0000-0000D82D0000}"/>
    <cellStyle name="Accent5 167" xfId="40164" xr:uid="{00000000-0005-0000-0000-0000D92D0000}"/>
    <cellStyle name="Accent5 168" xfId="40165" xr:uid="{00000000-0005-0000-0000-0000DA2D0000}"/>
    <cellStyle name="Accent5 169" xfId="40166" xr:uid="{00000000-0005-0000-0000-0000DB2D0000}"/>
    <cellStyle name="Accent5 17" xfId="4566" xr:uid="{00000000-0005-0000-0000-0000DC2D0000}"/>
    <cellStyle name="Accent5 17 2" xfId="4567" xr:uid="{00000000-0005-0000-0000-0000DD2D0000}"/>
    <cellStyle name="Accent5 170" xfId="40167" xr:uid="{00000000-0005-0000-0000-0000DE2D0000}"/>
    <cellStyle name="Accent5 171" xfId="40168" xr:uid="{00000000-0005-0000-0000-0000DF2D0000}"/>
    <cellStyle name="Accent5 172" xfId="40169" xr:uid="{00000000-0005-0000-0000-0000E02D0000}"/>
    <cellStyle name="Accent5 173" xfId="40170" xr:uid="{00000000-0005-0000-0000-0000E12D0000}"/>
    <cellStyle name="Accent5 174" xfId="40171" xr:uid="{00000000-0005-0000-0000-0000E22D0000}"/>
    <cellStyle name="Accent5 175" xfId="40172" xr:uid="{00000000-0005-0000-0000-0000E32D0000}"/>
    <cellStyle name="Accent5 176" xfId="40173" xr:uid="{00000000-0005-0000-0000-0000E42D0000}"/>
    <cellStyle name="Accent5 177" xfId="43376" xr:uid="{00000000-0005-0000-0000-0000E52D0000}"/>
    <cellStyle name="Accent5 178" xfId="43359" xr:uid="{00000000-0005-0000-0000-0000E62D0000}"/>
    <cellStyle name="Accent5 179" xfId="43477" xr:uid="{00000000-0005-0000-0000-0000E72D0000}"/>
    <cellStyle name="Accent5 18" xfId="4568" xr:uid="{00000000-0005-0000-0000-0000E82D0000}"/>
    <cellStyle name="Accent5 18 2" xfId="4569" xr:uid="{00000000-0005-0000-0000-0000E92D0000}"/>
    <cellStyle name="Accent5 180" xfId="43478" xr:uid="{00000000-0005-0000-0000-0000EA2D0000}"/>
    <cellStyle name="Accent5 181" xfId="43497" xr:uid="{74C2C03E-F299-4E2C-A34E-74536FD4E5B1}"/>
    <cellStyle name="Accent5 19" xfId="4570" xr:uid="{00000000-0005-0000-0000-0000EB2D0000}"/>
    <cellStyle name="Accent5 19 2" xfId="4571" xr:uid="{00000000-0005-0000-0000-0000EC2D0000}"/>
    <cellStyle name="Accent5 2" xfId="4572" xr:uid="{00000000-0005-0000-0000-0000ED2D0000}"/>
    <cellStyle name="Accent5 2 2" xfId="4573" xr:uid="{00000000-0005-0000-0000-0000EE2D0000}"/>
    <cellStyle name="Accent5 2 3" xfId="4574" xr:uid="{00000000-0005-0000-0000-0000EF2D0000}"/>
    <cellStyle name="Accent5 2 3 2" xfId="4575" xr:uid="{00000000-0005-0000-0000-0000F02D0000}"/>
    <cellStyle name="Accent5 2 3 3" xfId="4576" xr:uid="{00000000-0005-0000-0000-0000F12D0000}"/>
    <cellStyle name="Accent5 2 4" xfId="40174" xr:uid="{00000000-0005-0000-0000-0000F22D0000}"/>
    <cellStyle name="Accent5 2_PwrTax 51040" xfId="4577" xr:uid="{00000000-0005-0000-0000-0000F32D0000}"/>
    <cellStyle name="Accent5 20" xfId="4578" xr:uid="{00000000-0005-0000-0000-0000F42D0000}"/>
    <cellStyle name="Accent5 20 2" xfId="4579" xr:uid="{00000000-0005-0000-0000-0000F52D0000}"/>
    <cellStyle name="Accent5 21" xfId="4580" xr:uid="{00000000-0005-0000-0000-0000F62D0000}"/>
    <cellStyle name="Accent5 21 2" xfId="4581" xr:uid="{00000000-0005-0000-0000-0000F72D0000}"/>
    <cellStyle name="Accent5 22" xfId="4582" xr:uid="{00000000-0005-0000-0000-0000F82D0000}"/>
    <cellStyle name="Accent5 22 2" xfId="4583" xr:uid="{00000000-0005-0000-0000-0000F92D0000}"/>
    <cellStyle name="Accent5 23" xfId="4584" xr:uid="{00000000-0005-0000-0000-0000FA2D0000}"/>
    <cellStyle name="Accent5 23 2" xfId="4585" xr:uid="{00000000-0005-0000-0000-0000FB2D0000}"/>
    <cellStyle name="Accent5 24" xfId="4586" xr:uid="{00000000-0005-0000-0000-0000FC2D0000}"/>
    <cellStyle name="Accent5 24 2" xfId="4587" xr:uid="{00000000-0005-0000-0000-0000FD2D0000}"/>
    <cellStyle name="Accent5 25" xfId="4588" xr:uid="{00000000-0005-0000-0000-0000FE2D0000}"/>
    <cellStyle name="Accent5 26" xfId="4589" xr:uid="{00000000-0005-0000-0000-0000FF2D0000}"/>
    <cellStyle name="Accent5 27" xfId="4590" xr:uid="{00000000-0005-0000-0000-0000002E0000}"/>
    <cellStyle name="Accent5 28" xfId="4591" xr:uid="{00000000-0005-0000-0000-0000012E0000}"/>
    <cellStyle name="Accent5 29" xfId="4592" xr:uid="{00000000-0005-0000-0000-0000022E0000}"/>
    <cellStyle name="Accent5 3" xfId="4593" xr:uid="{00000000-0005-0000-0000-0000032E0000}"/>
    <cellStyle name="Accent5 3 2" xfId="4594" xr:uid="{00000000-0005-0000-0000-0000042E0000}"/>
    <cellStyle name="Accent5 3 3" xfId="4595" xr:uid="{00000000-0005-0000-0000-0000052E0000}"/>
    <cellStyle name="Accent5 3 3 2" xfId="4596" xr:uid="{00000000-0005-0000-0000-0000062E0000}"/>
    <cellStyle name="Accent5 3 3 3" xfId="4597" xr:uid="{00000000-0005-0000-0000-0000072E0000}"/>
    <cellStyle name="Accent5 3 4" xfId="4598" xr:uid="{00000000-0005-0000-0000-0000082E0000}"/>
    <cellStyle name="Accent5 3_PwrTax 51040" xfId="4599" xr:uid="{00000000-0005-0000-0000-0000092E0000}"/>
    <cellStyle name="Accent5 30" xfId="4600" xr:uid="{00000000-0005-0000-0000-00000A2E0000}"/>
    <cellStyle name="Accent5 31" xfId="4601" xr:uid="{00000000-0005-0000-0000-00000B2E0000}"/>
    <cellStyle name="Accent5 32" xfId="4602" xr:uid="{00000000-0005-0000-0000-00000C2E0000}"/>
    <cellStyle name="Accent5 33" xfId="4603" xr:uid="{00000000-0005-0000-0000-00000D2E0000}"/>
    <cellStyle name="Accent5 34" xfId="4604" xr:uid="{00000000-0005-0000-0000-00000E2E0000}"/>
    <cellStyle name="Accent5 35" xfId="4605" xr:uid="{00000000-0005-0000-0000-00000F2E0000}"/>
    <cellStyle name="Accent5 36" xfId="4606" xr:uid="{00000000-0005-0000-0000-0000102E0000}"/>
    <cellStyle name="Accent5 37" xfId="4607" xr:uid="{00000000-0005-0000-0000-0000112E0000}"/>
    <cellStyle name="Accent5 37 2" xfId="4608" xr:uid="{00000000-0005-0000-0000-0000122E0000}"/>
    <cellStyle name="Accent5 38" xfId="4609" xr:uid="{00000000-0005-0000-0000-0000132E0000}"/>
    <cellStyle name="Accent5 38 2" xfId="4610" xr:uid="{00000000-0005-0000-0000-0000142E0000}"/>
    <cellStyle name="Accent5 39" xfId="4611" xr:uid="{00000000-0005-0000-0000-0000152E0000}"/>
    <cellStyle name="Accent5 39 2" xfId="4612" xr:uid="{00000000-0005-0000-0000-0000162E0000}"/>
    <cellStyle name="Accent5 4" xfId="4613" xr:uid="{00000000-0005-0000-0000-0000172E0000}"/>
    <cellStyle name="Accent5 4 2" xfId="4614" xr:uid="{00000000-0005-0000-0000-0000182E0000}"/>
    <cellStyle name="Accent5 4 3" xfId="4615" xr:uid="{00000000-0005-0000-0000-0000192E0000}"/>
    <cellStyle name="Accent5 40" xfId="4616" xr:uid="{00000000-0005-0000-0000-00001A2E0000}"/>
    <cellStyle name="Accent5 40 2" xfId="4617" xr:uid="{00000000-0005-0000-0000-00001B2E0000}"/>
    <cellStyle name="Accent5 41" xfId="4618" xr:uid="{00000000-0005-0000-0000-00001C2E0000}"/>
    <cellStyle name="Accent5 41 2" xfId="4619" xr:uid="{00000000-0005-0000-0000-00001D2E0000}"/>
    <cellStyle name="Accent5 42" xfId="4620" xr:uid="{00000000-0005-0000-0000-00001E2E0000}"/>
    <cellStyle name="Accent5 42 2" xfId="4621" xr:uid="{00000000-0005-0000-0000-00001F2E0000}"/>
    <cellStyle name="Accent5 43" xfId="4622" xr:uid="{00000000-0005-0000-0000-0000202E0000}"/>
    <cellStyle name="Accent5 43 2" xfId="4623" xr:uid="{00000000-0005-0000-0000-0000212E0000}"/>
    <cellStyle name="Accent5 44" xfId="4624" xr:uid="{00000000-0005-0000-0000-0000222E0000}"/>
    <cellStyle name="Accent5 44 2" xfId="4625" xr:uid="{00000000-0005-0000-0000-0000232E0000}"/>
    <cellStyle name="Accent5 45" xfId="4626" xr:uid="{00000000-0005-0000-0000-0000242E0000}"/>
    <cellStyle name="Accent5 45 2" xfId="4627" xr:uid="{00000000-0005-0000-0000-0000252E0000}"/>
    <cellStyle name="Accent5 46" xfId="4628" xr:uid="{00000000-0005-0000-0000-0000262E0000}"/>
    <cellStyle name="Accent5 46 2" xfId="4629" xr:uid="{00000000-0005-0000-0000-0000272E0000}"/>
    <cellStyle name="Accent5 47" xfId="4630" xr:uid="{00000000-0005-0000-0000-0000282E0000}"/>
    <cellStyle name="Accent5 48" xfId="4631" xr:uid="{00000000-0005-0000-0000-0000292E0000}"/>
    <cellStyle name="Accent5 49" xfId="4632" xr:uid="{00000000-0005-0000-0000-00002A2E0000}"/>
    <cellStyle name="Accent5 49 2" xfId="40175" xr:uid="{00000000-0005-0000-0000-00002B2E0000}"/>
    <cellStyle name="Accent5 5" xfId="4633" xr:uid="{00000000-0005-0000-0000-00002C2E0000}"/>
    <cellStyle name="Accent5 5 2" xfId="4634" xr:uid="{00000000-0005-0000-0000-00002D2E0000}"/>
    <cellStyle name="Accent5 5 3" xfId="4635" xr:uid="{00000000-0005-0000-0000-00002E2E0000}"/>
    <cellStyle name="Accent5 50" xfId="4636" xr:uid="{00000000-0005-0000-0000-00002F2E0000}"/>
    <cellStyle name="Accent5 50 2" xfId="40176" xr:uid="{00000000-0005-0000-0000-0000302E0000}"/>
    <cellStyle name="Accent5 51" xfId="4637" xr:uid="{00000000-0005-0000-0000-0000312E0000}"/>
    <cellStyle name="Accent5 51 2" xfId="40177" xr:uid="{00000000-0005-0000-0000-0000322E0000}"/>
    <cellStyle name="Accent5 52" xfId="4638" xr:uid="{00000000-0005-0000-0000-0000332E0000}"/>
    <cellStyle name="Accent5 53" xfId="4639" xr:uid="{00000000-0005-0000-0000-0000342E0000}"/>
    <cellStyle name="Accent5 54" xfId="4640" xr:uid="{00000000-0005-0000-0000-0000352E0000}"/>
    <cellStyle name="Accent5 55" xfId="4641" xr:uid="{00000000-0005-0000-0000-0000362E0000}"/>
    <cellStyle name="Accent5 56" xfId="4642" xr:uid="{00000000-0005-0000-0000-0000372E0000}"/>
    <cellStyle name="Accent5 57" xfId="4643" xr:uid="{00000000-0005-0000-0000-0000382E0000}"/>
    <cellStyle name="Accent5 58" xfId="4644" xr:uid="{00000000-0005-0000-0000-0000392E0000}"/>
    <cellStyle name="Accent5 59" xfId="4645" xr:uid="{00000000-0005-0000-0000-00003A2E0000}"/>
    <cellStyle name="Accent5 6" xfId="4646" xr:uid="{00000000-0005-0000-0000-00003B2E0000}"/>
    <cellStyle name="Accent5 6 2" xfId="4647" xr:uid="{00000000-0005-0000-0000-00003C2E0000}"/>
    <cellStyle name="Accent5 6 3" xfId="4648" xr:uid="{00000000-0005-0000-0000-00003D2E0000}"/>
    <cellStyle name="Accent5 60" xfId="4649" xr:uid="{00000000-0005-0000-0000-00003E2E0000}"/>
    <cellStyle name="Accent5 60 2" xfId="4650" xr:uid="{00000000-0005-0000-0000-00003F2E0000}"/>
    <cellStyle name="Accent5 61" xfId="4651" xr:uid="{00000000-0005-0000-0000-0000402E0000}"/>
    <cellStyle name="Accent5 62" xfId="4652" xr:uid="{00000000-0005-0000-0000-0000412E0000}"/>
    <cellStyle name="Accent5 63" xfId="4653" xr:uid="{00000000-0005-0000-0000-0000422E0000}"/>
    <cellStyle name="Accent5 64" xfId="4654" xr:uid="{00000000-0005-0000-0000-0000432E0000}"/>
    <cellStyle name="Accent5 65" xfId="4655" xr:uid="{00000000-0005-0000-0000-0000442E0000}"/>
    <cellStyle name="Accent5 66" xfId="4656" xr:uid="{00000000-0005-0000-0000-0000452E0000}"/>
    <cellStyle name="Accent5 67" xfId="4657" xr:uid="{00000000-0005-0000-0000-0000462E0000}"/>
    <cellStyle name="Accent5 68" xfId="4658" xr:uid="{00000000-0005-0000-0000-0000472E0000}"/>
    <cellStyle name="Accent5 69" xfId="4659" xr:uid="{00000000-0005-0000-0000-0000482E0000}"/>
    <cellStyle name="Accent5 7" xfId="4660" xr:uid="{00000000-0005-0000-0000-0000492E0000}"/>
    <cellStyle name="Accent5 7 2" xfId="4661" xr:uid="{00000000-0005-0000-0000-00004A2E0000}"/>
    <cellStyle name="Accent5 7 3" xfId="4662" xr:uid="{00000000-0005-0000-0000-00004B2E0000}"/>
    <cellStyle name="Accent5 70" xfId="4663" xr:uid="{00000000-0005-0000-0000-00004C2E0000}"/>
    <cellStyle name="Accent5 71" xfId="4664" xr:uid="{00000000-0005-0000-0000-00004D2E0000}"/>
    <cellStyle name="Accent5 72" xfId="4665" xr:uid="{00000000-0005-0000-0000-00004E2E0000}"/>
    <cellStyle name="Accent5 73" xfId="40178" xr:uid="{00000000-0005-0000-0000-00004F2E0000}"/>
    <cellStyle name="Accent5 74" xfId="40179" xr:uid="{00000000-0005-0000-0000-0000502E0000}"/>
    <cellStyle name="Accent5 75" xfId="40180" xr:uid="{00000000-0005-0000-0000-0000512E0000}"/>
    <cellStyle name="Accent5 76" xfId="40181" xr:uid="{00000000-0005-0000-0000-0000522E0000}"/>
    <cellStyle name="Accent5 77" xfId="40182" xr:uid="{00000000-0005-0000-0000-0000532E0000}"/>
    <cellStyle name="Accent5 78" xfId="40183" xr:uid="{00000000-0005-0000-0000-0000542E0000}"/>
    <cellStyle name="Accent5 79" xfId="40184" xr:uid="{00000000-0005-0000-0000-0000552E0000}"/>
    <cellStyle name="Accent5 8" xfId="4666" xr:uid="{00000000-0005-0000-0000-0000562E0000}"/>
    <cellStyle name="Accent5 8 2" xfId="4667" xr:uid="{00000000-0005-0000-0000-0000572E0000}"/>
    <cellStyle name="Accent5 8 3" xfId="4668" xr:uid="{00000000-0005-0000-0000-0000582E0000}"/>
    <cellStyle name="Accent5 80" xfId="40185" xr:uid="{00000000-0005-0000-0000-0000592E0000}"/>
    <cellStyle name="Accent5 81" xfId="40186" xr:uid="{00000000-0005-0000-0000-00005A2E0000}"/>
    <cellStyle name="Accent5 82" xfId="40187" xr:uid="{00000000-0005-0000-0000-00005B2E0000}"/>
    <cellStyle name="Accent5 83" xfId="40188" xr:uid="{00000000-0005-0000-0000-00005C2E0000}"/>
    <cellStyle name="Accent5 84" xfId="40189" xr:uid="{00000000-0005-0000-0000-00005D2E0000}"/>
    <cellStyle name="Accent5 85" xfId="40190" xr:uid="{00000000-0005-0000-0000-00005E2E0000}"/>
    <cellStyle name="Accent5 86" xfId="40191" xr:uid="{00000000-0005-0000-0000-00005F2E0000}"/>
    <cellStyle name="Accent5 87" xfId="40192" xr:uid="{00000000-0005-0000-0000-0000602E0000}"/>
    <cellStyle name="Accent5 88" xfId="40193" xr:uid="{00000000-0005-0000-0000-0000612E0000}"/>
    <cellStyle name="Accent5 89" xfId="40194" xr:uid="{00000000-0005-0000-0000-0000622E0000}"/>
    <cellStyle name="Accent5 9" xfId="4669" xr:uid="{00000000-0005-0000-0000-0000632E0000}"/>
    <cellStyle name="Accent5 9 2" xfId="4670" xr:uid="{00000000-0005-0000-0000-0000642E0000}"/>
    <cellStyle name="Accent5 9 3" xfId="4671" xr:uid="{00000000-0005-0000-0000-0000652E0000}"/>
    <cellStyle name="Accent5 90" xfId="40195" xr:uid="{00000000-0005-0000-0000-0000662E0000}"/>
    <cellStyle name="Accent5 91" xfId="40196" xr:uid="{00000000-0005-0000-0000-0000672E0000}"/>
    <cellStyle name="Accent5 92" xfId="40197" xr:uid="{00000000-0005-0000-0000-0000682E0000}"/>
    <cellStyle name="Accent5 93" xfId="40198" xr:uid="{00000000-0005-0000-0000-0000692E0000}"/>
    <cellStyle name="Accent5 94" xfId="40199" xr:uid="{00000000-0005-0000-0000-00006A2E0000}"/>
    <cellStyle name="Accent5 95" xfId="40200" xr:uid="{00000000-0005-0000-0000-00006B2E0000}"/>
    <cellStyle name="Accent5 96" xfId="40201" xr:uid="{00000000-0005-0000-0000-00006C2E0000}"/>
    <cellStyle name="Accent5 97" xfId="40202" xr:uid="{00000000-0005-0000-0000-00006D2E0000}"/>
    <cellStyle name="Accent5 98" xfId="40203" xr:uid="{00000000-0005-0000-0000-00006E2E0000}"/>
    <cellStyle name="Accent5 99" xfId="40204" xr:uid="{00000000-0005-0000-0000-00006F2E0000}"/>
    <cellStyle name="Accent6" xfId="24" builtinId="49" customBuiltin="1"/>
    <cellStyle name="Accent6 - 20%" xfId="4672" xr:uid="{00000000-0005-0000-0000-0000712E0000}"/>
    <cellStyle name="Accent6 - 20% 2" xfId="40205" xr:uid="{00000000-0005-0000-0000-0000722E0000}"/>
    <cellStyle name="Accent6 - 40%" xfId="4673" xr:uid="{00000000-0005-0000-0000-0000732E0000}"/>
    <cellStyle name="Accent6 - 40% 2" xfId="40206" xr:uid="{00000000-0005-0000-0000-0000742E0000}"/>
    <cellStyle name="Accent6 - 60%" xfId="4674" xr:uid="{00000000-0005-0000-0000-0000752E0000}"/>
    <cellStyle name="Accent6 10" xfId="4675" xr:uid="{00000000-0005-0000-0000-0000762E0000}"/>
    <cellStyle name="Accent6 10 2" xfId="4676" xr:uid="{00000000-0005-0000-0000-0000772E0000}"/>
    <cellStyle name="Accent6 10 3" xfId="4677" xr:uid="{00000000-0005-0000-0000-0000782E0000}"/>
    <cellStyle name="Accent6 100" xfId="40207" xr:uid="{00000000-0005-0000-0000-0000792E0000}"/>
    <cellStyle name="Accent6 101" xfId="40208" xr:uid="{00000000-0005-0000-0000-00007A2E0000}"/>
    <cellStyle name="Accent6 102" xfId="40209" xr:uid="{00000000-0005-0000-0000-00007B2E0000}"/>
    <cellStyle name="Accent6 103" xfId="40210" xr:uid="{00000000-0005-0000-0000-00007C2E0000}"/>
    <cellStyle name="Accent6 104" xfId="40211" xr:uid="{00000000-0005-0000-0000-00007D2E0000}"/>
    <cellStyle name="Accent6 105" xfId="40212" xr:uid="{00000000-0005-0000-0000-00007E2E0000}"/>
    <cellStyle name="Accent6 106" xfId="40213" xr:uid="{00000000-0005-0000-0000-00007F2E0000}"/>
    <cellStyle name="Accent6 107" xfId="40214" xr:uid="{00000000-0005-0000-0000-0000802E0000}"/>
    <cellStyle name="Accent6 108" xfId="40215" xr:uid="{00000000-0005-0000-0000-0000812E0000}"/>
    <cellStyle name="Accent6 109" xfId="40216" xr:uid="{00000000-0005-0000-0000-0000822E0000}"/>
    <cellStyle name="Accent6 11" xfId="4678" xr:uid="{00000000-0005-0000-0000-0000832E0000}"/>
    <cellStyle name="Accent6 11 2" xfId="4679" xr:uid="{00000000-0005-0000-0000-0000842E0000}"/>
    <cellStyle name="Accent6 11 3" xfId="4680" xr:uid="{00000000-0005-0000-0000-0000852E0000}"/>
    <cellStyle name="Accent6 110" xfId="40217" xr:uid="{00000000-0005-0000-0000-0000862E0000}"/>
    <cellStyle name="Accent6 111" xfId="40218" xr:uid="{00000000-0005-0000-0000-0000872E0000}"/>
    <cellStyle name="Accent6 112" xfId="40219" xr:uid="{00000000-0005-0000-0000-0000882E0000}"/>
    <cellStyle name="Accent6 113" xfId="40220" xr:uid="{00000000-0005-0000-0000-0000892E0000}"/>
    <cellStyle name="Accent6 114" xfId="40221" xr:uid="{00000000-0005-0000-0000-00008A2E0000}"/>
    <cellStyle name="Accent6 115" xfId="40222" xr:uid="{00000000-0005-0000-0000-00008B2E0000}"/>
    <cellStyle name="Accent6 116" xfId="40223" xr:uid="{00000000-0005-0000-0000-00008C2E0000}"/>
    <cellStyle name="Accent6 117" xfId="40224" xr:uid="{00000000-0005-0000-0000-00008D2E0000}"/>
    <cellStyle name="Accent6 118" xfId="40225" xr:uid="{00000000-0005-0000-0000-00008E2E0000}"/>
    <cellStyle name="Accent6 119" xfId="40226" xr:uid="{00000000-0005-0000-0000-00008F2E0000}"/>
    <cellStyle name="Accent6 12" xfId="4681" xr:uid="{00000000-0005-0000-0000-0000902E0000}"/>
    <cellStyle name="Accent6 12 2" xfId="4682" xr:uid="{00000000-0005-0000-0000-0000912E0000}"/>
    <cellStyle name="Accent6 120" xfId="40227" xr:uid="{00000000-0005-0000-0000-0000922E0000}"/>
    <cellStyle name="Accent6 121" xfId="40228" xr:uid="{00000000-0005-0000-0000-0000932E0000}"/>
    <cellStyle name="Accent6 122" xfId="40229" xr:uid="{00000000-0005-0000-0000-0000942E0000}"/>
    <cellStyle name="Accent6 123" xfId="40230" xr:uid="{00000000-0005-0000-0000-0000952E0000}"/>
    <cellStyle name="Accent6 124" xfId="40231" xr:uid="{00000000-0005-0000-0000-0000962E0000}"/>
    <cellStyle name="Accent6 125" xfId="40232" xr:uid="{00000000-0005-0000-0000-0000972E0000}"/>
    <cellStyle name="Accent6 126" xfId="40233" xr:uid="{00000000-0005-0000-0000-0000982E0000}"/>
    <cellStyle name="Accent6 127" xfId="40234" xr:uid="{00000000-0005-0000-0000-0000992E0000}"/>
    <cellStyle name="Accent6 128" xfId="40235" xr:uid="{00000000-0005-0000-0000-00009A2E0000}"/>
    <cellStyle name="Accent6 129" xfId="40236" xr:uid="{00000000-0005-0000-0000-00009B2E0000}"/>
    <cellStyle name="Accent6 13" xfId="4683" xr:uid="{00000000-0005-0000-0000-00009C2E0000}"/>
    <cellStyle name="Accent6 13 2" xfId="4684" xr:uid="{00000000-0005-0000-0000-00009D2E0000}"/>
    <cellStyle name="Accent6 130" xfId="40237" xr:uid="{00000000-0005-0000-0000-00009E2E0000}"/>
    <cellStyle name="Accent6 131" xfId="40238" xr:uid="{00000000-0005-0000-0000-00009F2E0000}"/>
    <cellStyle name="Accent6 132" xfId="40239" xr:uid="{00000000-0005-0000-0000-0000A02E0000}"/>
    <cellStyle name="Accent6 133" xfId="40240" xr:uid="{00000000-0005-0000-0000-0000A12E0000}"/>
    <cellStyle name="Accent6 134" xfId="40241" xr:uid="{00000000-0005-0000-0000-0000A22E0000}"/>
    <cellStyle name="Accent6 135" xfId="40242" xr:uid="{00000000-0005-0000-0000-0000A32E0000}"/>
    <cellStyle name="Accent6 136" xfId="40243" xr:uid="{00000000-0005-0000-0000-0000A42E0000}"/>
    <cellStyle name="Accent6 137" xfId="40244" xr:uid="{00000000-0005-0000-0000-0000A52E0000}"/>
    <cellStyle name="Accent6 138" xfId="40245" xr:uid="{00000000-0005-0000-0000-0000A62E0000}"/>
    <cellStyle name="Accent6 139" xfId="40246" xr:uid="{00000000-0005-0000-0000-0000A72E0000}"/>
    <cellStyle name="Accent6 14" xfId="4685" xr:uid="{00000000-0005-0000-0000-0000A82E0000}"/>
    <cellStyle name="Accent6 14 2" xfId="4686" xr:uid="{00000000-0005-0000-0000-0000A92E0000}"/>
    <cellStyle name="Accent6 140" xfId="40247" xr:uid="{00000000-0005-0000-0000-0000AA2E0000}"/>
    <cellStyle name="Accent6 141" xfId="40248" xr:uid="{00000000-0005-0000-0000-0000AB2E0000}"/>
    <cellStyle name="Accent6 142" xfId="40249" xr:uid="{00000000-0005-0000-0000-0000AC2E0000}"/>
    <cellStyle name="Accent6 143" xfId="40250" xr:uid="{00000000-0005-0000-0000-0000AD2E0000}"/>
    <cellStyle name="Accent6 144" xfId="40251" xr:uid="{00000000-0005-0000-0000-0000AE2E0000}"/>
    <cellStyle name="Accent6 145" xfId="40252" xr:uid="{00000000-0005-0000-0000-0000AF2E0000}"/>
    <cellStyle name="Accent6 146" xfId="40253" xr:uid="{00000000-0005-0000-0000-0000B02E0000}"/>
    <cellStyle name="Accent6 147" xfId="40254" xr:uid="{00000000-0005-0000-0000-0000B12E0000}"/>
    <cellStyle name="Accent6 148" xfId="40255" xr:uid="{00000000-0005-0000-0000-0000B22E0000}"/>
    <cellStyle name="Accent6 149" xfId="40256" xr:uid="{00000000-0005-0000-0000-0000B32E0000}"/>
    <cellStyle name="Accent6 15" xfId="4687" xr:uid="{00000000-0005-0000-0000-0000B42E0000}"/>
    <cellStyle name="Accent6 15 2" xfId="4688" xr:uid="{00000000-0005-0000-0000-0000B52E0000}"/>
    <cellStyle name="Accent6 150" xfId="40257" xr:uid="{00000000-0005-0000-0000-0000B62E0000}"/>
    <cellStyle name="Accent6 151" xfId="40258" xr:uid="{00000000-0005-0000-0000-0000B72E0000}"/>
    <cellStyle name="Accent6 152" xfId="40259" xr:uid="{00000000-0005-0000-0000-0000B82E0000}"/>
    <cellStyle name="Accent6 153" xfId="40260" xr:uid="{00000000-0005-0000-0000-0000B92E0000}"/>
    <cellStyle name="Accent6 154" xfId="40261" xr:uid="{00000000-0005-0000-0000-0000BA2E0000}"/>
    <cellStyle name="Accent6 155" xfId="40262" xr:uid="{00000000-0005-0000-0000-0000BB2E0000}"/>
    <cellStyle name="Accent6 156" xfId="40263" xr:uid="{00000000-0005-0000-0000-0000BC2E0000}"/>
    <cellStyle name="Accent6 157" xfId="40264" xr:uid="{00000000-0005-0000-0000-0000BD2E0000}"/>
    <cellStyle name="Accent6 158" xfId="40265" xr:uid="{00000000-0005-0000-0000-0000BE2E0000}"/>
    <cellStyle name="Accent6 159" xfId="40266" xr:uid="{00000000-0005-0000-0000-0000BF2E0000}"/>
    <cellStyle name="Accent6 16" xfId="4689" xr:uid="{00000000-0005-0000-0000-0000C02E0000}"/>
    <cellStyle name="Accent6 16 2" xfId="4690" xr:uid="{00000000-0005-0000-0000-0000C12E0000}"/>
    <cellStyle name="Accent6 160" xfId="40267" xr:uid="{00000000-0005-0000-0000-0000C22E0000}"/>
    <cellStyle name="Accent6 161" xfId="40268" xr:uid="{00000000-0005-0000-0000-0000C32E0000}"/>
    <cellStyle name="Accent6 162" xfId="40269" xr:uid="{00000000-0005-0000-0000-0000C42E0000}"/>
    <cellStyle name="Accent6 163" xfId="40270" xr:uid="{00000000-0005-0000-0000-0000C52E0000}"/>
    <cellStyle name="Accent6 164" xfId="40271" xr:uid="{00000000-0005-0000-0000-0000C62E0000}"/>
    <cellStyle name="Accent6 165" xfId="40272" xr:uid="{00000000-0005-0000-0000-0000C72E0000}"/>
    <cellStyle name="Accent6 166" xfId="40273" xr:uid="{00000000-0005-0000-0000-0000C82E0000}"/>
    <cellStyle name="Accent6 167" xfId="40274" xr:uid="{00000000-0005-0000-0000-0000C92E0000}"/>
    <cellStyle name="Accent6 168" xfId="40275" xr:uid="{00000000-0005-0000-0000-0000CA2E0000}"/>
    <cellStyle name="Accent6 169" xfId="40276" xr:uid="{00000000-0005-0000-0000-0000CB2E0000}"/>
    <cellStyle name="Accent6 17" xfId="4691" xr:uid="{00000000-0005-0000-0000-0000CC2E0000}"/>
    <cellStyle name="Accent6 17 2" xfId="4692" xr:uid="{00000000-0005-0000-0000-0000CD2E0000}"/>
    <cellStyle name="Accent6 170" xfId="40277" xr:uid="{00000000-0005-0000-0000-0000CE2E0000}"/>
    <cellStyle name="Accent6 171" xfId="40278" xr:uid="{00000000-0005-0000-0000-0000CF2E0000}"/>
    <cellStyle name="Accent6 172" xfId="40279" xr:uid="{00000000-0005-0000-0000-0000D02E0000}"/>
    <cellStyle name="Accent6 173" xfId="40280" xr:uid="{00000000-0005-0000-0000-0000D12E0000}"/>
    <cellStyle name="Accent6 174" xfId="40281" xr:uid="{00000000-0005-0000-0000-0000D22E0000}"/>
    <cellStyle name="Accent6 175" xfId="40282" xr:uid="{00000000-0005-0000-0000-0000D32E0000}"/>
    <cellStyle name="Accent6 176" xfId="40283" xr:uid="{00000000-0005-0000-0000-0000D42E0000}"/>
    <cellStyle name="Accent6 177" xfId="43379" xr:uid="{00000000-0005-0000-0000-0000D52E0000}"/>
    <cellStyle name="Accent6 178" xfId="43358" xr:uid="{00000000-0005-0000-0000-0000D62E0000}"/>
    <cellStyle name="Accent6 179" xfId="43386" xr:uid="{00000000-0005-0000-0000-0000D72E0000}"/>
    <cellStyle name="Accent6 18" xfId="4693" xr:uid="{00000000-0005-0000-0000-0000D82E0000}"/>
    <cellStyle name="Accent6 18 2" xfId="4694" xr:uid="{00000000-0005-0000-0000-0000D92E0000}"/>
    <cellStyle name="Accent6 180" xfId="43394" xr:uid="{00000000-0005-0000-0000-0000DA2E0000}"/>
    <cellStyle name="Accent6 181" xfId="43500" xr:uid="{6CD7FCBF-225D-4E8D-A920-2E37507C37E9}"/>
    <cellStyle name="Accent6 19" xfId="4695" xr:uid="{00000000-0005-0000-0000-0000DB2E0000}"/>
    <cellStyle name="Accent6 19 2" xfId="4696" xr:uid="{00000000-0005-0000-0000-0000DC2E0000}"/>
    <cellStyle name="Accent6 2" xfId="4697" xr:uid="{00000000-0005-0000-0000-0000DD2E0000}"/>
    <cellStyle name="Accent6 2 2" xfId="4698" xr:uid="{00000000-0005-0000-0000-0000DE2E0000}"/>
    <cellStyle name="Accent6 2 3" xfId="4699" xr:uid="{00000000-0005-0000-0000-0000DF2E0000}"/>
    <cellStyle name="Accent6 2 3 2" xfId="4700" xr:uid="{00000000-0005-0000-0000-0000E02E0000}"/>
    <cellStyle name="Accent6 2 3 3" xfId="4701" xr:uid="{00000000-0005-0000-0000-0000E12E0000}"/>
    <cellStyle name="Accent6 2 4" xfId="40284" xr:uid="{00000000-0005-0000-0000-0000E22E0000}"/>
    <cellStyle name="Accent6 2_PwrTax 51040" xfId="4702" xr:uid="{00000000-0005-0000-0000-0000E32E0000}"/>
    <cellStyle name="Accent6 20" xfId="4703" xr:uid="{00000000-0005-0000-0000-0000E42E0000}"/>
    <cellStyle name="Accent6 20 2" xfId="4704" xr:uid="{00000000-0005-0000-0000-0000E52E0000}"/>
    <cellStyle name="Accent6 21" xfId="4705" xr:uid="{00000000-0005-0000-0000-0000E62E0000}"/>
    <cellStyle name="Accent6 21 2" xfId="4706" xr:uid="{00000000-0005-0000-0000-0000E72E0000}"/>
    <cellStyle name="Accent6 22" xfId="4707" xr:uid="{00000000-0005-0000-0000-0000E82E0000}"/>
    <cellStyle name="Accent6 22 2" xfId="4708" xr:uid="{00000000-0005-0000-0000-0000E92E0000}"/>
    <cellStyle name="Accent6 23" xfId="4709" xr:uid="{00000000-0005-0000-0000-0000EA2E0000}"/>
    <cellStyle name="Accent6 23 2" xfId="4710" xr:uid="{00000000-0005-0000-0000-0000EB2E0000}"/>
    <cellStyle name="Accent6 24" xfId="4711" xr:uid="{00000000-0005-0000-0000-0000EC2E0000}"/>
    <cellStyle name="Accent6 24 2" xfId="4712" xr:uid="{00000000-0005-0000-0000-0000ED2E0000}"/>
    <cellStyle name="Accent6 25" xfId="4713" xr:uid="{00000000-0005-0000-0000-0000EE2E0000}"/>
    <cellStyle name="Accent6 26" xfId="4714" xr:uid="{00000000-0005-0000-0000-0000EF2E0000}"/>
    <cellStyle name="Accent6 27" xfId="4715" xr:uid="{00000000-0005-0000-0000-0000F02E0000}"/>
    <cellStyle name="Accent6 28" xfId="4716" xr:uid="{00000000-0005-0000-0000-0000F12E0000}"/>
    <cellStyle name="Accent6 29" xfId="4717" xr:uid="{00000000-0005-0000-0000-0000F22E0000}"/>
    <cellStyle name="Accent6 3" xfId="4718" xr:uid="{00000000-0005-0000-0000-0000F32E0000}"/>
    <cellStyle name="Accent6 3 2" xfId="4719" xr:uid="{00000000-0005-0000-0000-0000F42E0000}"/>
    <cellStyle name="Accent6 3 3" xfId="4720" xr:uid="{00000000-0005-0000-0000-0000F52E0000}"/>
    <cellStyle name="Accent6 3 3 2" xfId="4721" xr:uid="{00000000-0005-0000-0000-0000F62E0000}"/>
    <cellStyle name="Accent6 3 3 3" xfId="4722" xr:uid="{00000000-0005-0000-0000-0000F72E0000}"/>
    <cellStyle name="Accent6 3 4" xfId="4723" xr:uid="{00000000-0005-0000-0000-0000F82E0000}"/>
    <cellStyle name="Accent6 3_PwrTax 51040" xfId="4724" xr:uid="{00000000-0005-0000-0000-0000F92E0000}"/>
    <cellStyle name="Accent6 30" xfId="4725" xr:uid="{00000000-0005-0000-0000-0000FA2E0000}"/>
    <cellStyle name="Accent6 31" xfId="4726" xr:uid="{00000000-0005-0000-0000-0000FB2E0000}"/>
    <cellStyle name="Accent6 32" xfId="4727" xr:uid="{00000000-0005-0000-0000-0000FC2E0000}"/>
    <cellStyle name="Accent6 33" xfId="4728" xr:uid="{00000000-0005-0000-0000-0000FD2E0000}"/>
    <cellStyle name="Accent6 34" xfId="4729" xr:uid="{00000000-0005-0000-0000-0000FE2E0000}"/>
    <cellStyle name="Accent6 35" xfId="4730" xr:uid="{00000000-0005-0000-0000-0000FF2E0000}"/>
    <cellStyle name="Accent6 36" xfId="4731" xr:uid="{00000000-0005-0000-0000-0000002F0000}"/>
    <cellStyle name="Accent6 37" xfId="4732" xr:uid="{00000000-0005-0000-0000-0000012F0000}"/>
    <cellStyle name="Accent6 37 2" xfId="4733" xr:uid="{00000000-0005-0000-0000-0000022F0000}"/>
    <cellStyle name="Accent6 38" xfId="4734" xr:uid="{00000000-0005-0000-0000-0000032F0000}"/>
    <cellStyle name="Accent6 38 2" xfId="4735" xr:uid="{00000000-0005-0000-0000-0000042F0000}"/>
    <cellStyle name="Accent6 39" xfId="4736" xr:uid="{00000000-0005-0000-0000-0000052F0000}"/>
    <cellStyle name="Accent6 39 2" xfId="4737" xr:uid="{00000000-0005-0000-0000-0000062F0000}"/>
    <cellStyle name="Accent6 4" xfId="4738" xr:uid="{00000000-0005-0000-0000-0000072F0000}"/>
    <cellStyle name="Accent6 4 2" xfId="4739" xr:uid="{00000000-0005-0000-0000-0000082F0000}"/>
    <cellStyle name="Accent6 4 3" xfId="4740" xr:uid="{00000000-0005-0000-0000-0000092F0000}"/>
    <cellStyle name="Accent6 40" xfId="4741" xr:uid="{00000000-0005-0000-0000-00000A2F0000}"/>
    <cellStyle name="Accent6 40 2" xfId="4742" xr:uid="{00000000-0005-0000-0000-00000B2F0000}"/>
    <cellStyle name="Accent6 41" xfId="4743" xr:uid="{00000000-0005-0000-0000-00000C2F0000}"/>
    <cellStyle name="Accent6 41 2" xfId="4744" xr:uid="{00000000-0005-0000-0000-00000D2F0000}"/>
    <cellStyle name="Accent6 42" xfId="4745" xr:uid="{00000000-0005-0000-0000-00000E2F0000}"/>
    <cellStyle name="Accent6 42 2" xfId="4746" xr:uid="{00000000-0005-0000-0000-00000F2F0000}"/>
    <cellStyle name="Accent6 43" xfId="4747" xr:uid="{00000000-0005-0000-0000-0000102F0000}"/>
    <cellStyle name="Accent6 43 2" xfId="4748" xr:uid="{00000000-0005-0000-0000-0000112F0000}"/>
    <cellStyle name="Accent6 44" xfId="4749" xr:uid="{00000000-0005-0000-0000-0000122F0000}"/>
    <cellStyle name="Accent6 44 2" xfId="4750" xr:uid="{00000000-0005-0000-0000-0000132F0000}"/>
    <cellStyle name="Accent6 45" xfId="4751" xr:uid="{00000000-0005-0000-0000-0000142F0000}"/>
    <cellStyle name="Accent6 45 2" xfId="4752" xr:uid="{00000000-0005-0000-0000-0000152F0000}"/>
    <cellStyle name="Accent6 46" xfId="4753" xr:uid="{00000000-0005-0000-0000-0000162F0000}"/>
    <cellStyle name="Accent6 46 2" xfId="4754" xr:uid="{00000000-0005-0000-0000-0000172F0000}"/>
    <cellStyle name="Accent6 47" xfId="4755" xr:uid="{00000000-0005-0000-0000-0000182F0000}"/>
    <cellStyle name="Accent6 48" xfId="4756" xr:uid="{00000000-0005-0000-0000-0000192F0000}"/>
    <cellStyle name="Accent6 49" xfId="4757" xr:uid="{00000000-0005-0000-0000-00001A2F0000}"/>
    <cellStyle name="Accent6 49 2" xfId="40285" xr:uid="{00000000-0005-0000-0000-00001B2F0000}"/>
    <cellStyle name="Accent6 5" xfId="4758" xr:uid="{00000000-0005-0000-0000-00001C2F0000}"/>
    <cellStyle name="Accent6 5 2" xfId="4759" xr:uid="{00000000-0005-0000-0000-00001D2F0000}"/>
    <cellStyle name="Accent6 5 3" xfId="4760" xr:uid="{00000000-0005-0000-0000-00001E2F0000}"/>
    <cellStyle name="Accent6 50" xfId="4761" xr:uid="{00000000-0005-0000-0000-00001F2F0000}"/>
    <cellStyle name="Accent6 50 2" xfId="40286" xr:uid="{00000000-0005-0000-0000-0000202F0000}"/>
    <cellStyle name="Accent6 51" xfId="4762" xr:uid="{00000000-0005-0000-0000-0000212F0000}"/>
    <cellStyle name="Accent6 51 2" xfId="40287" xr:uid="{00000000-0005-0000-0000-0000222F0000}"/>
    <cellStyle name="Accent6 52" xfId="4763" xr:uid="{00000000-0005-0000-0000-0000232F0000}"/>
    <cellStyle name="Accent6 53" xfId="4764" xr:uid="{00000000-0005-0000-0000-0000242F0000}"/>
    <cellStyle name="Accent6 54" xfId="4765" xr:uid="{00000000-0005-0000-0000-0000252F0000}"/>
    <cellStyle name="Accent6 55" xfId="4766" xr:uid="{00000000-0005-0000-0000-0000262F0000}"/>
    <cellStyle name="Accent6 56" xfId="4767" xr:uid="{00000000-0005-0000-0000-0000272F0000}"/>
    <cellStyle name="Accent6 57" xfId="4768" xr:uid="{00000000-0005-0000-0000-0000282F0000}"/>
    <cellStyle name="Accent6 58" xfId="4769" xr:uid="{00000000-0005-0000-0000-0000292F0000}"/>
    <cellStyle name="Accent6 59" xfId="4770" xr:uid="{00000000-0005-0000-0000-00002A2F0000}"/>
    <cellStyle name="Accent6 6" xfId="4771" xr:uid="{00000000-0005-0000-0000-00002B2F0000}"/>
    <cellStyle name="Accent6 6 2" xfId="4772" xr:uid="{00000000-0005-0000-0000-00002C2F0000}"/>
    <cellStyle name="Accent6 6 3" xfId="4773" xr:uid="{00000000-0005-0000-0000-00002D2F0000}"/>
    <cellStyle name="Accent6 60" xfId="4774" xr:uid="{00000000-0005-0000-0000-00002E2F0000}"/>
    <cellStyle name="Accent6 60 2" xfId="4775" xr:uid="{00000000-0005-0000-0000-00002F2F0000}"/>
    <cellStyle name="Accent6 61" xfId="4776" xr:uid="{00000000-0005-0000-0000-0000302F0000}"/>
    <cellStyle name="Accent6 62" xfId="4777" xr:uid="{00000000-0005-0000-0000-0000312F0000}"/>
    <cellStyle name="Accent6 63" xfId="4778" xr:uid="{00000000-0005-0000-0000-0000322F0000}"/>
    <cellStyle name="Accent6 64" xfId="4779" xr:uid="{00000000-0005-0000-0000-0000332F0000}"/>
    <cellStyle name="Accent6 65" xfId="4780" xr:uid="{00000000-0005-0000-0000-0000342F0000}"/>
    <cellStyle name="Accent6 66" xfId="4781" xr:uid="{00000000-0005-0000-0000-0000352F0000}"/>
    <cellStyle name="Accent6 67" xfId="4782" xr:uid="{00000000-0005-0000-0000-0000362F0000}"/>
    <cellStyle name="Accent6 68" xfId="4783" xr:uid="{00000000-0005-0000-0000-0000372F0000}"/>
    <cellStyle name="Accent6 69" xfId="4784" xr:uid="{00000000-0005-0000-0000-0000382F0000}"/>
    <cellStyle name="Accent6 7" xfId="4785" xr:uid="{00000000-0005-0000-0000-0000392F0000}"/>
    <cellStyle name="Accent6 7 2" xfId="4786" xr:uid="{00000000-0005-0000-0000-00003A2F0000}"/>
    <cellStyle name="Accent6 7 3" xfId="4787" xr:uid="{00000000-0005-0000-0000-00003B2F0000}"/>
    <cellStyle name="Accent6 70" xfId="4788" xr:uid="{00000000-0005-0000-0000-00003C2F0000}"/>
    <cellStyle name="Accent6 71" xfId="4789" xr:uid="{00000000-0005-0000-0000-00003D2F0000}"/>
    <cellStyle name="Accent6 72" xfId="4790" xr:uid="{00000000-0005-0000-0000-00003E2F0000}"/>
    <cellStyle name="Accent6 73" xfId="40288" xr:uid="{00000000-0005-0000-0000-00003F2F0000}"/>
    <cellStyle name="Accent6 74" xfId="40289" xr:uid="{00000000-0005-0000-0000-0000402F0000}"/>
    <cellStyle name="Accent6 75" xfId="40290" xr:uid="{00000000-0005-0000-0000-0000412F0000}"/>
    <cellStyle name="Accent6 76" xfId="40291" xr:uid="{00000000-0005-0000-0000-0000422F0000}"/>
    <cellStyle name="Accent6 77" xfId="40292" xr:uid="{00000000-0005-0000-0000-0000432F0000}"/>
    <cellStyle name="Accent6 78" xfId="40293" xr:uid="{00000000-0005-0000-0000-0000442F0000}"/>
    <cellStyle name="Accent6 79" xfId="40294" xr:uid="{00000000-0005-0000-0000-0000452F0000}"/>
    <cellStyle name="Accent6 8" xfId="4791" xr:uid="{00000000-0005-0000-0000-0000462F0000}"/>
    <cellStyle name="Accent6 8 2" xfId="4792" xr:uid="{00000000-0005-0000-0000-0000472F0000}"/>
    <cellStyle name="Accent6 8 3" xfId="4793" xr:uid="{00000000-0005-0000-0000-0000482F0000}"/>
    <cellStyle name="Accent6 80" xfId="40295" xr:uid="{00000000-0005-0000-0000-0000492F0000}"/>
    <cellStyle name="Accent6 81" xfId="40296" xr:uid="{00000000-0005-0000-0000-00004A2F0000}"/>
    <cellStyle name="Accent6 82" xfId="40297" xr:uid="{00000000-0005-0000-0000-00004B2F0000}"/>
    <cellStyle name="Accent6 83" xfId="40298" xr:uid="{00000000-0005-0000-0000-00004C2F0000}"/>
    <cellStyle name="Accent6 84" xfId="40299" xr:uid="{00000000-0005-0000-0000-00004D2F0000}"/>
    <cellStyle name="Accent6 85" xfId="40300" xr:uid="{00000000-0005-0000-0000-00004E2F0000}"/>
    <cellStyle name="Accent6 86" xfId="40301" xr:uid="{00000000-0005-0000-0000-00004F2F0000}"/>
    <cellStyle name="Accent6 87" xfId="40302" xr:uid="{00000000-0005-0000-0000-0000502F0000}"/>
    <cellStyle name="Accent6 88" xfId="40303" xr:uid="{00000000-0005-0000-0000-0000512F0000}"/>
    <cellStyle name="Accent6 89" xfId="40304" xr:uid="{00000000-0005-0000-0000-0000522F0000}"/>
    <cellStyle name="Accent6 9" xfId="4794" xr:uid="{00000000-0005-0000-0000-0000532F0000}"/>
    <cellStyle name="Accent6 9 2" xfId="4795" xr:uid="{00000000-0005-0000-0000-0000542F0000}"/>
    <cellStyle name="Accent6 9 3" xfId="4796" xr:uid="{00000000-0005-0000-0000-0000552F0000}"/>
    <cellStyle name="Accent6 90" xfId="40305" xr:uid="{00000000-0005-0000-0000-0000562F0000}"/>
    <cellStyle name="Accent6 91" xfId="40306" xr:uid="{00000000-0005-0000-0000-0000572F0000}"/>
    <cellStyle name="Accent6 92" xfId="40307" xr:uid="{00000000-0005-0000-0000-0000582F0000}"/>
    <cellStyle name="Accent6 93" xfId="40308" xr:uid="{00000000-0005-0000-0000-0000592F0000}"/>
    <cellStyle name="Accent6 94" xfId="40309" xr:uid="{00000000-0005-0000-0000-00005A2F0000}"/>
    <cellStyle name="Accent6 95" xfId="40310" xr:uid="{00000000-0005-0000-0000-00005B2F0000}"/>
    <cellStyle name="Accent6 96" xfId="40311" xr:uid="{00000000-0005-0000-0000-00005C2F0000}"/>
    <cellStyle name="Accent6 97" xfId="40312" xr:uid="{00000000-0005-0000-0000-00005D2F0000}"/>
    <cellStyle name="Accent6 98" xfId="40313" xr:uid="{00000000-0005-0000-0000-00005E2F0000}"/>
    <cellStyle name="Accent6 99" xfId="40314" xr:uid="{00000000-0005-0000-0000-00005F2F0000}"/>
    <cellStyle name="Bad" xfId="25" builtinId="27" customBuiltin="1"/>
    <cellStyle name="Bad 10" xfId="4797" xr:uid="{00000000-0005-0000-0000-0000612F0000}"/>
    <cellStyle name="Bad 10 2" xfId="4798" xr:uid="{00000000-0005-0000-0000-0000622F0000}"/>
    <cellStyle name="Bad 10 3" xfId="4799" xr:uid="{00000000-0005-0000-0000-0000632F0000}"/>
    <cellStyle name="Bad 11" xfId="4800" xr:uid="{00000000-0005-0000-0000-0000642F0000}"/>
    <cellStyle name="Bad 11 2" xfId="4801" xr:uid="{00000000-0005-0000-0000-0000652F0000}"/>
    <cellStyle name="Bad 11 3" xfId="4802" xr:uid="{00000000-0005-0000-0000-0000662F0000}"/>
    <cellStyle name="Bad 12" xfId="4803" xr:uid="{00000000-0005-0000-0000-0000672F0000}"/>
    <cellStyle name="Bad 12 2" xfId="4804" xr:uid="{00000000-0005-0000-0000-0000682F0000}"/>
    <cellStyle name="Bad 13" xfId="4805" xr:uid="{00000000-0005-0000-0000-0000692F0000}"/>
    <cellStyle name="Bad 13 2" xfId="4806" xr:uid="{00000000-0005-0000-0000-00006A2F0000}"/>
    <cellStyle name="Bad 14" xfId="4807" xr:uid="{00000000-0005-0000-0000-00006B2F0000}"/>
    <cellStyle name="Bad 14 2" xfId="4808" xr:uid="{00000000-0005-0000-0000-00006C2F0000}"/>
    <cellStyle name="Bad 15" xfId="4809" xr:uid="{00000000-0005-0000-0000-00006D2F0000}"/>
    <cellStyle name="Bad 15 2" xfId="4810" xr:uid="{00000000-0005-0000-0000-00006E2F0000}"/>
    <cellStyle name="Bad 16" xfId="4811" xr:uid="{00000000-0005-0000-0000-00006F2F0000}"/>
    <cellStyle name="Bad 16 2" xfId="4812" xr:uid="{00000000-0005-0000-0000-0000702F0000}"/>
    <cellStyle name="Bad 17" xfId="4813" xr:uid="{00000000-0005-0000-0000-0000712F0000}"/>
    <cellStyle name="Bad 17 2" xfId="4814" xr:uid="{00000000-0005-0000-0000-0000722F0000}"/>
    <cellStyle name="Bad 18" xfId="4815" xr:uid="{00000000-0005-0000-0000-0000732F0000}"/>
    <cellStyle name="Bad 18 2" xfId="4816" xr:uid="{00000000-0005-0000-0000-0000742F0000}"/>
    <cellStyle name="Bad 19" xfId="4817" xr:uid="{00000000-0005-0000-0000-0000752F0000}"/>
    <cellStyle name="Bad 19 2" xfId="4818" xr:uid="{00000000-0005-0000-0000-0000762F0000}"/>
    <cellStyle name="Bad 2" xfId="4819" xr:uid="{00000000-0005-0000-0000-0000772F0000}"/>
    <cellStyle name="Bad 2 2" xfId="4820" xr:uid="{00000000-0005-0000-0000-0000782F0000}"/>
    <cellStyle name="Bad 2 3" xfId="4821" xr:uid="{00000000-0005-0000-0000-0000792F0000}"/>
    <cellStyle name="Bad 2 3 2" xfId="4822" xr:uid="{00000000-0005-0000-0000-00007A2F0000}"/>
    <cellStyle name="Bad 2 3 3" xfId="4823" xr:uid="{00000000-0005-0000-0000-00007B2F0000}"/>
    <cellStyle name="Bad 2 4" xfId="40315" xr:uid="{00000000-0005-0000-0000-00007C2F0000}"/>
    <cellStyle name="Bad 2_PwrTax 51040" xfId="4824" xr:uid="{00000000-0005-0000-0000-00007D2F0000}"/>
    <cellStyle name="Bad 20" xfId="4825" xr:uid="{00000000-0005-0000-0000-00007E2F0000}"/>
    <cellStyle name="Bad 21" xfId="4826" xr:uid="{00000000-0005-0000-0000-00007F2F0000}"/>
    <cellStyle name="Bad 22" xfId="4827" xr:uid="{00000000-0005-0000-0000-0000802F0000}"/>
    <cellStyle name="Bad 23" xfId="4828" xr:uid="{00000000-0005-0000-0000-0000812F0000}"/>
    <cellStyle name="Bad 24" xfId="4829" xr:uid="{00000000-0005-0000-0000-0000822F0000}"/>
    <cellStyle name="Bad 25" xfId="4830" xr:uid="{00000000-0005-0000-0000-0000832F0000}"/>
    <cellStyle name="Bad 26" xfId="4831" xr:uid="{00000000-0005-0000-0000-0000842F0000}"/>
    <cellStyle name="Bad 27" xfId="4832" xr:uid="{00000000-0005-0000-0000-0000852F0000}"/>
    <cellStyle name="Bad 28" xfId="4833" xr:uid="{00000000-0005-0000-0000-0000862F0000}"/>
    <cellStyle name="Bad 29" xfId="4834" xr:uid="{00000000-0005-0000-0000-0000872F0000}"/>
    <cellStyle name="Bad 3" xfId="4835" xr:uid="{00000000-0005-0000-0000-0000882F0000}"/>
    <cellStyle name="Bad 3 2" xfId="4836" xr:uid="{00000000-0005-0000-0000-0000892F0000}"/>
    <cellStyle name="Bad 3 3" xfId="4837" xr:uid="{00000000-0005-0000-0000-00008A2F0000}"/>
    <cellStyle name="Bad 3 3 2" xfId="4838" xr:uid="{00000000-0005-0000-0000-00008B2F0000}"/>
    <cellStyle name="Bad 3 3 3" xfId="4839" xr:uid="{00000000-0005-0000-0000-00008C2F0000}"/>
    <cellStyle name="Bad 3 4" xfId="40316" xr:uid="{00000000-0005-0000-0000-00008D2F0000}"/>
    <cellStyle name="Bad 30" xfId="4840" xr:uid="{00000000-0005-0000-0000-00008E2F0000}"/>
    <cellStyle name="Bad 31" xfId="4841" xr:uid="{00000000-0005-0000-0000-00008F2F0000}"/>
    <cellStyle name="Bad 32" xfId="4842" xr:uid="{00000000-0005-0000-0000-0000902F0000}"/>
    <cellStyle name="Bad 33" xfId="4843" xr:uid="{00000000-0005-0000-0000-0000912F0000}"/>
    <cellStyle name="Bad 34" xfId="4844" xr:uid="{00000000-0005-0000-0000-0000922F0000}"/>
    <cellStyle name="Bad 35" xfId="4845" xr:uid="{00000000-0005-0000-0000-0000932F0000}"/>
    <cellStyle name="Bad 36" xfId="4846" xr:uid="{00000000-0005-0000-0000-0000942F0000}"/>
    <cellStyle name="Bad 37" xfId="40317" xr:uid="{00000000-0005-0000-0000-0000952F0000}"/>
    <cellStyle name="Bad 4" xfId="4847" xr:uid="{00000000-0005-0000-0000-0000962F0000}"/>
    <cellStyle name="Bad 4 2" xfId="4848" xr:uid="{00000000-0005-0000-0000-0000972F0000}"/>
    <cellStyle name="Bad 4 3" xfId="4849" xr:uid="{00000000-0005-0000-0000-0000982F0000}"/>
    <cellStyle name="Bad 5" xfId="4850" xr:uid="{00000000-0005-0000-0000-0000992F0000}"/>
    <cellStyle name="Bad 5 2" xfId="4851" xr:uid="{00000000-0005-0000-0000-00009A2F0000}"/>
    <cellStyle name="Bad 5 3" xfId="4852" xr:uid="{00000000-0005-0000-0000-00009B2F0000}"/>
    <cellStyle name="Bad 6" xfId="4853" xr:uid="{00000000-0005-0000-0000-00009C2F0000}"/>
    <cellStyle name="Bad 6 2" xfId="4854" xr:uid="{00000000-0005-0000-0000-00009D2F0000}"/>
    <cellStyle name="Bad 6 3" xfId="4855" xr:uid="{00000000-0005-0000-0000-00009E2F0000}"/>
    <cellStyle name="Bad 7" xfId="4856" xr:uid="{00000000-0005-0000-0000-00009F2F0000}"/>
    <cellStyle name="Bad 7 2" xfId="4857" xr:uid="{00000000-0005-0000-0000-0000A02F0000}"/>
    <cellStyle name="Bad 7 3" xfId="4858" xr:uid="{00000000-0005-0000-0000-0000A12F0000}"/>
    <cellStyle name="Bad 8" xfId="4859" xr:uid="{00000000-0005-0000-0000-0000A22F0000}"/>
    <cellStyle name="Bad 8 2" xfId="4860" xr:uid="{00000000-0005-0000-0000-0000A32F0000}"/>
    <cellStyle name="Bad 8 3" xfId="4861" xr:uid="{00000000-0005-0000-0000-0000A42F0000}"/>
    <cellStyle name="Bad 9" xfId="4862" xr:uid="{00000000-0005-0000-0000-0000A52F0000}"/>
    <cellStyle name="Bad 9 2" xfId="4863" xr:uid="{00000000-0005-0000-0000-0000A62F0000}"/>
    <cellStyle name="Bad 9 3" xfId="4864" xr:uid="{00000000-0005-0000-0000-0000A72F0000}"/>
    <cellStyle name="Brand Align Left Text" xfId="40318" xr:uid="{00000000-0005-0000-0000-0000A82F0000}"/>
    <cellStyle name="Brand Default" xfId="40319" xr:uid="{00000000-0005-0000-0000-0000A92F0000}"/>
    <cellStyle name="Brand Percent" xfId="40320" xr:uid="{00000000-0005-0000-0000-0000AA2F0000}"/>
    <cellStyle name="Brand Source" xfId="40321" xr:uid="{00000000-0005-0000-0000-0000AB2F0000}"/>
    <cellStyle name="Brand Subtitle with Underline" xfId="40322" xr:uid="{00000000-0005-0000-0000-0000AC2F0000}"/>
    <cellStyle name="Brand Subtitle with Underline 2" xfId="40323" xr:uid="{00000000-0005-0000-0000-0000AD2F0000}"/>
    <cellStyle name="Brand Subtitle with Underline 3" xfId="40324" xr:uid="{00000000-0005-0000-0000-0000AE2F0000}"/>
    <cellStyle name="Brand Subtitle with Underline 4" xfId="40325" xr:uid="{00000000-0005-0000-0000-0000AF2F0000}"/>
    <cellStyle name="Brand Subtitle without Underline" xfId="40326" xr:uid="{00000000-0005-0000-0000-0000B02F0000}"/>
    <cellStyle name="Brand Title" xfId="40327" xr:uid="{00000000-0005-0000-0000-0000B12F0000}"/>
    <cellStyle name="Calculation" xfId="26" builtinId="22" customBuiltin="1"/>
    <cellStyle name="Calculation 10" xfId="4865" xr:uid="{00000000-0005-0000-0000-0000B32F0000}"/>
    <cellStyle name="Calculation 10 2" xfId="4866" xr:uid="{00000000-0005-0000-0000-0000B42F0000}"/>
    <cellStyle name="Calculation 10 2 2" xfId="4867" xr:uid="{00000000-0005-0000-0000-0000B52F0000}"/>
    <cellStyle name="Calculation 10 2 2 2" xfId="4868" xr:uid="{00000000-0005-0000-0000-0000B62F0000}"/>
    <cellStyle name="Calculation 10 2 2 3" xfId="4869" xr:uid="{00000000-0005-0000-0000-0000B72F0000}"/>
    <cellStyle name="Calculation 10 2 3" xfId="4870" xr:uid="{00000000-0005-0000-0000-0000B82F0000}"/>
    <cellStyle name="Calculation 10 2 3 2" xfId="4871" xr:uid="{00000000-0005-0000-0000-0000B92F0000}"/>
    <cellStyle name="Calculation 10 2 3 3" xfId="4872" xr:uid="{00000000-0005-0000-0000-0000BA2F0000}"/>
    <cellStyle name="Calculation 10 2 4" xfId="4873" xr:uid="{00000000-0005-0000-0000-0000BB2F0000}"/>
    <cellStyle name="Calculation 10 2 5" xfId="4874" xr:uid="{00000000-0005-0000-0000-0000BC2F0000}"/>
    <cellStyle name="Calculation 10 2 6" xfId="4875" xr:uid="{00000000-0005-0000-0000-0000BD2F0000}"/>
    <cellStyle name="Calculation 10 2 7" xfId="4876" xr:uid="{00000000-0005-0000-0000-0000BE2F0000}"/>
    <cellStyle name="Calculation 10 3" xfId="4877" xr:uid="{00000000-0005-0000-0000-0000BF2F0000}"/>
    <cellStyle name="Calculation 10 3 2" xfId="4878" xr:uid="{00000000-0005-0000-0000-0000C02F0000}"/>
    <cellStyle name="Calculation 10 3 2 2" xfId="4879" xr:uid="{00000000-0005-0000-0000-0000C12F0000}"/>
    <cellStyle name="Calculation 10 3 2 3" xfId="4880" xr:uid="{00000000-0005-0000-0000-0000C22F0000}"/>
    <cellStyle name="Calculation 10 3 3" xfId="4881" xr:uid="{00000000-0005-0000-0000-0000C32F0000}"/>
    <cellStyle name="Calculation 10 3 4" xfId="4882" xr:uid="{00000000-0005-0000-0000-0000C42F0000}"/>
    <cellStyle name="Calculation 10 4" xfId="4883" xr:uid="{00000000-0005-0000-0000-0000C52F0000}"/>
    <cellStyle name="Calculation 10 4 2" xfId="4884" xr:uid="{00000000-0005-0000-0000-0000C62F0000}"/>
    <cellStyle name="Calculation 10 4 3" xfId="4885" xr:uid="{00000000-0005-0000-0000-0000C72F0000}"/>
    <cellStyle name="Calculation 10 5" xfId="4886" xr:uid="{00000000-0005-0000-0000-0000C82F0000}"/>
    <cellStyle name="Calculation 10 6" xfId="4887" xr:uid="{00000000-0005-0000-0000-0000C92F0000}"/>
    <cellStyle name="Calculation 10 7" xfId="4888" xr:uid="{00000000-0005-0000-0000-0000CA2F0000}"/>
    <cellStyle name="Calculation 10 8" xfId="4889" xr:uid="{00000000-0005-0000-0000-0000CB2F0000}"/>
    <cellStyle name="Calculation 11" xfId="4890" xr:uid="{00000000-0005-0000-0000-0000CC2F0000}"/>
    <cellStyle name="Calculation 11 2" xfId="4891" xr:uid="{00000000-0005-0000-0000-0000CD2F0000}"/>
    <cellStyle name="Calculation 11 2 2" xfId="4892" xr:uid="{00000000-0005-0000-0000-0000CE2F0000}"/>
    <cellStyle name="Calculation 11 2 2 2" xfId="4893" xr:uid="{00000000-0005-0000-0000-0000CF2F0000}"/>
    <cellStyle name="Calculation 11 2 2 3" xfId="4894" xr:uid="{00000000-0005-0000-0000-0000D02F0000}"/>
    <cellStyle name="Calculation 11 2 3" xfId="4895" xr:uid="{00000000-0005-0000-0000-0000D12F0000}"/>
    <cellStyle name="Calculation 11 2 3 2" xfId="4896" xr:uid="{00000000-0005-0000-0000-0000D22F0000}"/>
    <cellStyle name="Calculation 11 2 3 3" xfId="4897" xr:uid="{00000000-0005-0000-0000-0000D32F0000}"/>
    <cellStyle name="Calculation 11 2 4" xfId="4898" xr:uid="{00000000-0005-0000-0000-0000D42F0000}"/>
    <cellStyle name="Calculation 11 2 5" xfId="4899" xr:uid="{00000000-0005-0000-0000-0000D52F0000}"/>
    <cellStyle name="Calculation 11 2 6" xfId="4900" xr:uid="{00000000-0005-0000-0000-0000D62F0000}"/>
    <cellStyle name="Calculation 11 2 7" xfId="4901" xr:uid="{00000000-0005-0000-0000-0000D72F0000}"/>
    <cellStyle name="Calculation 11 3" xfId="4902" xr:uid="{00000000-0005-0000-0000-0000D82F0000}"/>
    <cellStyle name="Calculation 11 3 2" xfId="4903" xr:uid="{00000000-0005-0000-0000-0000D92F0000}"/>
    <cellStyle name="Calculation 11 3 2 2" xfId="4904" xr:uid="{00000000-0005-0000-0000-0000DA2F0000}"/>
    <cellStyle name="Calculation 11 3 2 3" xfId="4905" xr:uid="{00000000-0005-0000-0000-0000DB2F0000}"/>
    <cellStyle name="Calculation 11 3 3" xfId="4906" xr:uid="{00000000-0005-0000-0000-0000DC2F0000}"/>
    <cellStyle name="Calculation 11 3 4" xfId="4907" xr:uid="{00000000-0005-0000-0000-0000DD2F0000}"/>
    <cellStyle name="Calculation 11 4" xfId="4908" xr:uid="{00000000-0005-0000-0000-0000DE2F0000}"/>
    <cellStyle name="Calculation 11 4 2" xfId="4909" xr:uid="{00000000-0005-0000-0000-0000DF2F0000}"/>
    <cellStyle name="Calculation 11 4 3" xfId="4910" xr:uid="{00000000-0005-0000-0000-0000E02F0000}"/>
    <cellStyle name="Calculation 11 5" xfId="4911" xr:uid="{00000000-0005-0000-0000-0000E12F0000}"/>
    <cellStyle name="Calculation 11 6" xfId="4912" xr:uid="{00000000-0005-0000-0000-0000E22F0000}"/>
    <cellStyle name="Calculation 11 7" xfId="4913" xr:uid="{00000000-0005-0000-0000-0000E32F0000}"/>
    <cellStyle name="Calculation 11 8" xfId="4914" xr:uid="{00000000-0005-0000-0000-0000E42F0000}"/>
    <cellStyle name="Calculation 12" xfId="4915" xr:uid="{00000000-0005-0000-0000-0000E52F0000}"/>
    <cellStyle name="Calculation 12 2" xfId="4916" xr:uid="{00000000-0005-0000-0000-0000E62F0000}"/>
    <cellStyle name="Calculation 12 2 2" xfId="4917" xr:uid="{00000000-0005-0000-0000-0000E72F0000}"/>
    <cellStyle name="Calculation 12 2 2 2" xfId="4918" xr:uid="{00000000-0005-0000-0000-0000E82F0000}"/>
    <cellStyle name="Calculation 12 2 2 3" xfId="4919" xr:uid="{00000000-0005-0000-0000-0000E92F0000}"/>
    <cellStyle name="Calculation 12 2 3" xfId="4920" xr:uid="{00000000-0005-0000-0000-0000EA2F0000}"/>
    <cellStyle name="Calculation 12 2 3 2" xfId="4921" xr:uid="{00000000-0005-0000-0000-0000EB2F0000}"/>
    <cellStyle name="Calculation 12 2 3 3" xfId="4922" xr:uid="{00000000-0005-0000-0000-0000EC2F0000}"/>
    <cellStyle name="Calculation 12 2 4" xfId="4923" xr:uid="{00000000-0005-0000-0000-0000ED2F0000}"/>
    <cellStyle name="Calculation 12 2 5" xfId="4924" xr:uid="{00000000-0005-0000-0000-0000EE2F0000}"/>
    <cellStyle name="Calculation 12 2 6" xfId="4925" xr:uid="{00000000-0005-0000-0000-0000EF2F0000}"/>
    <cellStyle name="Calculation 12 2 7" xfId="4926" xr:uid="{00000000-0005-0000-0000-0000F02F0000}"/>
    <cellStyle name="Calculation 12 3" xfId="4927" xr:uid="{00000000-0005-0000-0000-0000F12F0000}"/>
    <cellStyle name="Calculation 12 3 2" xfId="4928" xr:uid="{00000000-0005-0000-0000-0000F22F0000}"/>
    <cellStyle name="Calculation 12 3 3" xfId="4929" xr:uid="{00000000-0005-0000-0000-0000F32F0000}"/>
    <cellStyle name="Calculation 12 4" xfId="4930" xr:uid="{00000000-0005-0000-0000-0000F42F0000}"/>
    <cellStyle name="Calculation 12 4 2" xfId="4931" xr:uid="{00000000-0005-0000-0000-0000F52F0000}"/>
    <cellStyle name="Calculation 12 4 3" xfId="4932" xr:uid="{00000000-0005-0000-0000-0000F62F0000}"/>
    <cellStyle name="Calculation 12 5" xfId="4933" xr:uid="{00000000-0005-0000-0000-0000F72F0000}"/>
    <cellStyle name="Calculation 12 6" xfId="4934" xr:uid="{00000000-0005-0000-0000-0000F82F0000}"/>
    <cellStyle name="Calculation 12 7" xfId="4935" xr:uid="{00000000-0005-0000-0000-0000F92F0000}"/>
    <cellStyle name="Calculation 12 8" xfId="4936" xr:uid="{00000000-0005-0000-0000-0000FA2F0000}"/>
    <cellStyle name="Calculation 13" xfId="4937" xr:uid="{00000000-0005-0000-0000-0000FB2F0000}"/>
    <cellStyle name="Calculation 13 2" xfId="4938" xr:uid="{00000000-0005-0000-0000-0000FC2F0000}"/>
    <cellStyle name="Calculation 13 2 2" xfId="4939" xr:uid="{00000000-0005-0000-0000-0000FD2F0000}"/>
    <cellStyle name="Calculation 13 2 2 2" xfId="4940" xr:uid="{00000000-0005-0000-0000-0000FE2F0000}"/>
    <cellStyle name="Calculation 13 2 2 3" xfId="4941" xr:uid="{00000000-0005-0000-0000-0000FF2F0000}"/>
    <cellStyle name="Calculation 13 2 3" xfId="4942" xr:uid="{00000000-0005-0000-0000-000000300000}"/>
    <cellStyle name="Calculation 13 2 3 2" xfId="4943" xr:uid="{00000000-0005-0000-0000-000001300000}"/>
    <cellStyle name="Calculation 13 2 3 3" xfId="4944" xr:uid="{00000000-0005-0000-0000-000002300000}"/>
    <cellStyle name="Calculation 13 2 4" xfId="4945" xr:uid="{00000000-0005-0000-0000-000003300000}"/>
    <cellStyle name="Calculation 13 2 5" xfId="4946" xr:uid="{00000000-0005-0000-0000-000004300000}"/>
    <cellStyle name="Calculation 13 2 6" xfId="4947" xr:uid="{00000000-0005-0000-0000-000005300000}"/>
    <cellStyle name="Calculation 13 2 7" xfId="4948" xr:uid="{00000000-0005-0000-0000-000006300000}"/>
    <cellStyle name="Calculation 13 3" xfId="4949" xr:uid="{00000000-0005-0000-0000-000007300000}"/>
    <cellStyle name="Calculation 13 3 2" xfId="4950" xr:uid="{00000000-0005-0000-0000-000008300000}"/>
    <cellStyle name="Calculation 13 3 3" xfId="4951" xr:uid="{00000000-0005-0000-0000-000009300000}"/>
    <cellStyle name="Calculation 13 4" xfId="4952" xr:uid="{00000000-0005-0000-0000-00000A300000}"/>
    <cellStyle name="Calculation 13 4 2" xfId="4953" xr:uid="{00000000-0005-0000-0000-00000B300000}"/>
    <cellStyle name="Calculation 13 4 3" xfId="4954" xr:uid="{00000000-0005-0000-0000-00000C300000}"/>
    <cellStyle name="Calculation 13 5" xfId="4955" xr:uid="{00000000-0005-0000-0000-00000D300000}"/>
    <cellStyle name="Calculation 13 6" xfId="4956" xr:uid="{00000000-0005-0000-0000-00000E300000}"/>
    <cellStyle name="Calculation 13 7" xfId="4957" xr:uid="{00000000-0005-0000-0000-00000F300000}"/>
    <cellStyle name="Calculation 13 8" xfId="4958" xr:uid="{00000000-0005-0000-0000-000010300000}"/>
    <cellStyle name="Calculation 14" xfId="4959" xr:uid="{00000000-0005-0000-0000-000011300000}"/>
    <cellStyle name="Calculation 14 2" xfId="4960" xr:uid="{00000000-0005-0000-0000-000012300000}"/>
    <cellStyle name="Calculation 14 2 2" xfId="4961" xr:uid="{00000000-0005-0000-0000-000013300000}"/>
    <cellStyle name="Calculation 14 2 2 2" xfId="4962" xr:uid="{00000000-0005-0000-0000-000014300000}"/>
    <cellStyle name="Calculation 14 2 2 3" xfId="4963" xr:uid="{00000000-0005-0000-0000-000015300000}"/>
    <cellStyle name="Calculation 14 2 3" xfId="4964" xr:uid="{00000000-0005-0000-0000-000016300000}"/>
    <cellStyle name="Calculation 14 2 3 2" xfId="4965" xr:uid="{00000000-0005-0000-0000-000017300000}"/>
    <cellStyle name="Calculation 14 2 3 3" xfId="4966" xr:uid="{00000000-0005-0000-0000-000018300000}"/>
    <cellStyle name="Calculation 14 2 4" xfId="4967" xr:uid="{00000000-0005-0000-0000-000019300000}"/>
    <cellStyle name="Calculation 14 2 5" xfId="4968" xr:uid="{00000000-0005-0000-0000-00001A300000}"/>
    <cellStyle name="Calculation 14 2 6" xfId="4969" xr:uid="{00000000-0005-0000-0000-00001B300000}"/>
    <cellStyle name="Calculation 14 2 7" xfId="4970" xr:uid="{00000000-0005-0000-0000-00001C300000}"/>
    <cellStyle name="Calculation 14 3" xfId="4971" xr:uid="{00000000-0005-0000-0000-00001D300000}"/>
    <cellStyle name="Calculation 14 3 2" xfId="4972" xr:uid="{00000000-0005-0000-0000-00001E300000}"/>
    <cellStyle name="Calculation 14 3 3" xfId="4973" xr:uid="{00000000-0005-0000-0000-00001F300000}"/>
    <cellStyle name="Calculation 14 4" xfId="4974" xr:uid="{00000000-0005-0000-0000-000020300000}"/>
    <cellStyle name="Calculation 14 4 2" xfId="4975" xr:uid="{00000000-0005-0000-0000-000021300000}"/>
    <cellStyle name="Calculation 14 4 3" xfId="4976" xr:uid="{00000000-0005-0000-0000-000022300000}"/>
    <cellStyle name="Calculation 14 5" xfId="4977" xr:uid="{00000000-0005-0000-0000-000023300000}"/>
    <cellStyle name="Calculation 14 6" xfId="4978" xr:uid="{00000000-0005-0000-0000-000024300000}"/>
    <cellStyle name="Calculation 14 7" xfId="4979" xr:uid="{00000000-0005-0000-0000-000025300000}"/>
    <cellStyle name="Calculation 14 8" xfId="4980" xr:uid="{00000000-0005-0000-0000-000026300000}"/>
    <cellStyle name="Calculation 15" xfId="4981" xr:uid="{00000000-0005-0000-0000-000027300000}"/>
    <cellStyle name="Calculation 15 2" xfId="4982" xr:uid="{00000000-0005-0000-0000-000028300000}"/>
    <cellStyle name="Calculation 15 2 2" xfId="4983" xr:uid="{00000000-0005-0000-0000-000029300000}"/>
    <cellStyle name="Calculation 15 2 2 2" xfId="4984" xr:uid="{00000000-0005-0000-0000-00002A300000}"/>
    <cellStyle name="Calculation 15 2 2 3" xfId="4985" xr:uid="{00000000-0005-0000-0000-00002B300000}"/>
    <cellStyle name="Calculation 15 2 3" xfId="4986" xr:uid="{00000000-0005-0000-0000-00002C300000}"/>
    <cellStyle name="Calculation 15 2 3 2" xfId="4987" xr:uid="{00000000-0005-0000-0000-00002D300000}"/>
    <cellStyle name="Calculation 15 2 3 3" xfId="4988" xr:uid="{00000000-0005-0000-0000-00002E300000}"/>
    <cellStyle name="Calculation 15 2 4" xfId="4989" xr:uid="{00000000-0005-0000-0000-00002F300000}"/>
    <cellStyle name="Calculation 15 2 5" xfId="4990" xr:uid="{00000000-0005-0000-0000-000030300000}"/>
    <cellStyle name="Calculation 15 2 6" xfId="4991" xr:uid="{00000000-0005-0000-0000-000031300000}"/>
    <cellStyle name="Calculation 15 2 7" xfId="4992" xr:uid="{00000000-0005-0000-0000-000032300000}"/>
    <cellStyle name="Calculation 15 3" xfId="4993" xr:uid="{00000000-0005-0000-0000-000033300000}"/>
    <cellStyle name="Calculation 15 3 2" xfId="4994" xr:uid="{00000000-0005-0000-0000-000034300000}"/>
    <cellStyle name="Calculation 15 3 3" xfId="4995" xr:uid="{00000000-0005-0000-0000-000035300000}"/>
    <cellStyle name="Calculation 15 4" xfId="4996" xr:uid="{00000000-0005-0000-0000-000036300000}"/>
    <cellStyle name="Calculation 15 4 2" xfId="4997" xr:uid="{00000000-0005-0000-0000-000037300000}"/>
    <cellStyle name="Calculation 15 4 3" xfId="4998" xr:uid="{00000000-0005-0000-0000-000038300000}"/>
    <cellStyle name="Calculation 15 5" xfId="4999" xr:uid="{00000000-0005-0000-0000-000039300000}"/>
    <cellStyle name="Calculation 15 6" xfId="5000" xr:uid="{00000000-0005-0000-0000-00003A300000}"/>
    <cellStyle name="Calculation 15 7" xfId="5001" xr:uid="{00000000-0005-0000-0000-00003B300000}"/>
    <cellStyle name="Calculation 15 8" xfId="5002" xr:uid="{00000000-0005-0000-0000-00003C300000}"/>
    <cellStyle name="Calculation 16" xfId="5003" xr:uid="{00000000-0005-0000-0000-00003D300000}"/>
    <cellStyle name="Calculation 16 2" xfId="5004" xr:uid="{00000000-0005-0000-0000-00003E300000}"/>
    <cellStyle name="Calculation 16 2 2" xfId="5005" xr:uid="{00000000-0005-0000-0000-00003F300000}"/>
    <cellStyle name="Calculation 16 2 2 2" xfId="5006" xr:uid="{00000000-0005-0000-0000-000040300000}"/>
    <cellStyle name="Calculation 16 2 2 3" xfId="5007" xr:uid="{00000000-0005-0000-0000-000041300000}"/>
    <cellStyle name="Calculation 16 2 3" xfId="5008" xr:uid="{00000000-0005-0000-0000-000042300000}"/>
    <cellStyle name="Calculation 16 2 3 2" xfId="5009" xr:uid="{00000000-0005-0000-0000-000043300000}"/>
    <cellStyle name="Calculation 16 2 3 3" xfId="5010" xr:uid="{00000000-0005-0000-0000-000044300000}"/>
    <cellStyle name="Calculation 16 2 4" xfId="5011" xr:uid="{00000000-0005-0000-0000-000045300000}"/>
    <cellStyle name="Calculation 16 2 5" xfId="5012" xr:uid="{00000000-0005-0000-0000-000046300000}"/>
    <cellStyle name="Calculation 16 2 6" xfId="5013" xr:uid="{00000000-0005-0000-0000-000047300000}"/>
    <cellStyle name="Calculation 16 2 7" xfId="5014" xr:uid="{00000000-0005-0000-0000-000048300000}"/>
    <cellStyle name="Calculation 16 3" xfId="5015" xr:uid="{00000000-0005-0000-0000-000049300000}"/>
    <cellStyle name="Calculation 16 3 2" xfId="5016" xr:uid="{00000000-0005-0000-0000-00004A300000}"/>
    <cellStyle name="Calculation 16 3 3" xfId="5017" xr:uid="{00000000-0005-0000-0000-00004B300000}"/>
    <cellStyle name="Calculation 16 4" xfId="5018" xr:uid="{00000000-0005-0000-0000-00004C300000}"/>
    <cellStyle name="Calculation 16 4 2" xfId="5019" xr:uid="{00000000-0005-0000-0000-00004D300000}"/>
    <cellStyle name="Calculation 16 4 3" xfId="5020" xr:uid="{00000000-0005-0000-0000-00004E300000}"/>
    <cellStyle name="Calculation 16 5" xfId="5021" xr:uid="{00000000-0005-0000-0000-00004F300000}"/>
    <cellStyle name="Calculation 16 6" xfId="5022" xr:uid="{00000000-0005-0000-0000-000050300000}"/>
    <cellStyle name="Calculation 16 7" xfId="5023" xr:uid="{00000000-0005-0000-0000-000051300000}"/>
    <cellStyle name="Calculation 16 8" xfId="5024" xr:uid="{00000000-0005-0000-0000-000052300000}"/>
    <cellStyle name="Calculation 17" xfId="5025" xr:uid="{00000000-0005-0000-0000-000053300000}"/>
    <cellStyle name="Calculation 17 2" xfId="5026" xr:uid="{00000000-0005-0000-0000-000054300000}"/>
    <cellStyle name="Calculation 17 2 2" xfId="5027" xr:uid="{00000000-0005-0000-0000-000055300000}"/>
    <cellStyle name="Calculation 17 2 2 2" xfId="5028" xr:uid="{00000000-0005-0000-0000-000056300000}"/>
    <cellStyle name="Calculation 17 2 2 3" xfId="5029" xr:uid="{00000000-0005-0000-0000-000057300000}"/>
    <cellStyle name="Calculation 17 2 3" xfId="5030" xr:uid="{00000000-0005-0000-0000-000058300000}"/>
    <cellStyle name="Calculation 17 2 3 2" xfId="5031" xr:uid="{00000000-0005-0000-0000-000059300000}"/>
    <cellStyle name="Calculation 17 2 3 3" xfId="5032" xr:uid="{00000000-0005-0000-0000-00005A300000}"/>
    <cellStyle name="Calculation 17 2 4" xfId="5033" xr:uid="{00000000-0005-0000-0000-00005B300000}"/>
    <cellStyle name="Calculation 17 2 5" xfId="5034" xr:uid="{00000000-0005-0000-0000-00005C300000}"/>
    <cellStyle name="Calculation 17 2 6" xfId="5035" xr:uid="{00000000-0005-0000-0000-00005D300000}"/>
    <cellStyle name="Calculation 17 2 7" xfId="5036" xr:uid="{00000000-0005-0000-0000-00005E300000}"/>
    <cellStyle name="Calculation 17 3" xfId="5037" xr:uid="{00000000-0005-0000-0000-00005F300000}"/>
    <cellStyle name="Calculation 17 3 2" xfId="5038" xr:uid="{00000000-0005-0000-0000-000060300000}"/>
    <cellStyle name="Calculation 17 3 3" xfId="5039" xr:uid="{00000000-0005-0000-0000-000061300000}"/>
    <cellStyle name="Calculation 17 4" xfId="5040" xr:uid="{00000000-0005-0000-0000-000062300000}"/>
    <cellStyle name="Calculation 17 4 2" xfId="5041" xr:uid="{00000000-0005-0000-0000-000063300000}"/>
    <cellStyle name="Calculation 17 4 3" xfId="5042" xr:uid="{00000000-0005-0000-0000-000064300000}"/>
    <cellStyle name="Calculation 17 5" xfId="5043" xr:uid="{00000000-0005-0000-0000-000065300000}"/>
    <cellStyle name="Calculation 17 6" xfId="5044" xr:uid="{00000000-0005-0000-0000-000066300000}"/>
    <cellStyle name="Calculation 17 7" xfId="5045" xr:uid="{00000000-0005-0000-0000-000067300000}"/>
    <cellStyle name="Calculation 17 8" xfId="5046" xr:uid="{00000000-0005-0000-0000-000068300000}"/>
    <cellStyle name="Calculation 18" xfId="5047" xr:uid="{00000000-0005-0000-0000-000069300000}"/>
    <cellStyle name="Calculation 18 2" xfId="5048" xr:uid="{00000000-0005-0000-0000-00006A300000}"/>
    <cellStyle name="Calculation 18 2 2" xfId="5049" xr:uid="{00000000-0005-0000-0000-00006B300000}"/>
    <cellStyle name="Calculation 18 2 2 2" xfId="5050" xr:uid="{00000000-0005-0000-0000-00006C300000}"/>
    <cellStyle name="Calculation 18 2 2 3" xfId="5051" xr:uid="{00000000-0005-0000-0000-00006D300000}"/>
    <cellStyle name="Calculation 18 2 3" xfId="5052" xr:uid="{00000000-0005-0000-0000-00006E300000}"/>
    <cellStyle name="Calculation 18 2 3 2" xfId="5053" xr:uid="{00000000-0005-0000-0000-00006F300000}"/>
    <cellStyle name="Calculation 18 2 3 3" xfId="5054" xr:uid="{00000000-0005-0000-0000-000070300000}"/>
    <cellStyle name="Calculation 18 2 4" xfId="5055" xr:uid="{00000000-0005-0000-0000-000071300000}"/>
    <cellStyle name="Calculation 18 2 5" xfId="5056" xr:uid="{00000000-0005-0000-0000-000072300000}"/>
    <cellStyle name="Calculation 18 2 6" xfId="5057" xr:uid="{00000000-0005-0000-0000-000073300000}"/>
    <cellStyle name="Calculation 18 2 7" xfId="5058" xr:uid="{00000000-0005-0000-0000-000074300000}"/>
    <cellStyle name="Calculation 18 3" xfId="5059" xr:uid="{00000000-0005-0000-0000-000075300000}"/>
    <cellStyle name="Calculation 18 3 2" xfId="5060" xr:uid="{00000000-0005-0000-0000-000076300000}"/>
    <cellStyle name="Calculation 18 3 3" xfId="5061" xr:uid="{00000000-0005-0000-0000-000077300000}"/>
    <cellStyle name="Calculation 18 4" xfId="5062" xr:uid="{00000000-0005-0000-0000-000078300000}"/>
    <cellStyle name="Calculation 18 4 2" xfId="5063" xr:uid="{00000000-0005-0000-0000-000079300000}"/>
    <cellStyle name="Calculation 18 4 3" xfId="5064" xr:uid="{00000000-0005-0000-0000-00007A300000}"/>
    <cellStyle name="Calculation 18 5" xfId="5065" xr:uid="{00000000-0005-0000-0000-00007B300000}"/>
    <cellStyle name="Calculation 18 6" xfId="5066" xr:uid="{00000000-0005-0000-0000-00007C300000}"/>
    <cellStyle name="Calculation 18 7" xfId="5067" xr:uid="{00000000-0005-0000-0000-00007D300000}"/>
    <cellStyle name="Calculation 18 8" xfId="5068" xr:uid="{00000000-0005-0000-0000-00007E300000}"/>
    <cellStyle name="Calculation 19" xfId="5069" xr:uid="{00000000-0005-0000-0000-00007F300000}"/>
    <cellStyle name="Calculation 19 2" xfId="5070" xr:uid="{00000000-0005-0000-0000-000080300000}"/>
    <cellStyle name="Calculation 19 2 2" xfId="5071" xr:uid="{00000000-0005-0000-0000-000081300000}"/>
    <cellStyle name="Calculation 19 2 2 2" xfId="5072" xr:uid="{00000000-0005-0000-0000-000082300000}"/>
    <cellStyle name="Calculation 19 2 2 3" xfId="5073" xr:uid="{00000000-0005-0000-0000-000083300000}"/>
    <cellStyle name="Calculation 19 2 3" xfId="5074" xr:uid="{00000000-0005-0000-0000-000084300000}"/>
    <cellStyle name="Calculation 19 2 3 2" xfId="5075" xr:uid="{00000000-0005-0000-0000-000085300000}"/>
    <cellStyle name="Calculation 19 2 3 3" xfId="5076" xr:uid="{00000000-0005-0000-0000-000086300000}"/>
    <cellStyle name="Calculation 19 2 4" xfId="5077" xr:uid="{00000000-0005-0000-0000-000087300000}"/>
    <cellStyle name="Calculation 19 2 5" xfId="5078" xr:uid="{00000000-0005-0000-0000-000088300000}"/>
    <cellStyle name="Calculation 19 2 6" xfId="5079" xr:uid="{00000000-0005-0000-0000-000089300000}"/>
    <cellStyle name="Calculation 19 2 7" xfId="5080" xr:uid="{00000000-0005-0000-0000-00008A300000}"/>
    <cellStyle name="Calculation 19 3" xfId="5081" xr:uid="{00000000-0005-0000-0000-00008B300000}"/>
    <cellStyle name="Calculation 19 3 2" xfId="5082" xr:uid="{00000000-0005-0000-0000-00008C300000}"/>
    <cellStyle name="Calculation 19 3 3" xfId="5083" xr:uid="{00000000-0005-0000-0000-00008D300000}"/>
    <cellStyle name="Calculation 19 4" xfId="5084" xr:uid="{00000000-0005-0000-0000-00008E300000}"/>
    <cellStyle name="Calculation 19 4 2" xfId="5085" xr:uid="{00000000-0005-0000-0000-00008F300000}"/>
    <cellStyle name="Calculation 19 4 3" xfId="5086" xr:uid="{00000000-0005-0000-0000-000090300000}"/>
    <cellStyle name="Calculation 19 5" xfId="5087" xr:uid="{00000000-0005-0000-0000-000091300000}"/>
    <cellStyle name="Calculation 19 6" xfId="5088" xr:uid="{00000000-0005-0000-0000-000092300000}"/>
    <cellStyle name="Calculation 19 7" xfId="5089" xr:uid="{00000000-0005-0000-0000-000093300000}"/>
    <cellStyle name="Calculation 19 8" xfId="5090" xr:uid="{00000000-0005-0000-0000-000094300000}"/>
    <cellStyle name="Calculation 2" xfId="5091" xr:uid="{00000000-0005-0000-0000-000095300000}"/>
    <cellStyle name="Calculation 2 10" xfId="5092" xr:uid="{00000000-0005-0000-0000-000096300000}"/>
    <cellStyle name="Calculation 2 11" xfId="5093" xr:uid="{00000000-0005-0000-0000-000097300000}"/>
    <cellStyle name="Calculation 2 12" xfId="5094" xr:uid="{00000000-0005-0000-0000-000098300000}"/>
    <cellStyle name="Calculation 2 13" xfId="5095" xr:uid="{00000000-0005-0000-0000-000099300000}"/>
    <cellStyle name="Calculation 2 2" xfId="5096" xr:uid="{00000000-0005-0000-0000-00009A300000}"/>
    <cellStyle name="Calculation 2 2 2" xfId="5097" xr:uid="{00000000-0005-0000-0000-00009B300000}"/>
    <cellStyle name="Calculation 2 2 2 2" xfId="5098" xr:uid="{00000000-0005-0000-0000-00009C300000}"/>
    <cellStyle name="Calculation 2 2 2 3" xfId="5099" xr:uid="{00000000-0005-0000-0000-00009D300000}"/>
    <cellStyle name="Calculation 2 2 3" xfId="5100" xr:uid="{00000000-0005-0000-0000-00009E300000}"/>
    <cellStyle name="Calculation 2 2 3 2" xfId="5101" xr:uid="{00000000-0005-0000-0000-00009F300000}"/>
    <cellStyle name="Calculation 2 2 3 3" xfId="5102" xr:uid="{00000000-0005-0000-0000-0000A0300000}"/>
    <cellStyle name="Calculation 2 2 4" xfId="5103" xr:uid="{00000000-0005-0000-0000-0000A1300000}"/>
    <cellStyle name="Calculation 2 2 5" xfId="5104" xr:uid="{00000000-0005-0000-0000-0000A2300000}"/>
    <cellStyle name="Calculation 2 2 6" xfId="5105" xr:uid="{00000000-0005-0000-0000-0000A3300000}"/>
    <cellStyle name="Calculation 2 2 7" xfId="5106" xr:uid="{00000000-0005-0000-0000-0000A4300000}"/>
    <cellStyle name="Calculation 2 2 8" xfId="5107" xr:uid="{00000000-0005-0000-0000-0000A5300000}"/>
    <cellStyle name="Calculation 2 3" xfId="5108" xr:uid="{00000000-0005-0000-0000-0000A6300000}"/>
    <cellStyle name="Calculation 2 3 2" xfId="5109" xr:uid="{00000000-0005-0000-0000-0000A7300000}"/>
    <cellStyle name="Calculation 2 3 3" xfId="5110" xr:uid="{00000000-0005-0000-0000-0000A8300000}"/>
    <cellStyle name="Calculation 2 3 3 2" xfId="5111" xr:uid="{00000000-0005-0000-0000-0000A9300000}"/>
    <cellStyle name="Calculation 2 3 3 3" xfId="5112" xr:uid="{00000000-0005-0000-0000-0000AA300000}"/>
    <cellStyle name="Calculation 2 3 4" xfId="5113" xr:uid="{00000000-0005-0000-0000-0000AB300000}"/>
    <cellStyle name="Calculation 2 3 5" xfId="5114" xr:uid="{00000000-0005-0000-0000-0000AC300000}"/>
    <cellStyle name="Calculation 2 4" xfId="5115" xr:uid="{00000000-0005-0000-0000-0000AD300000}"/>
    <cellStyle name="Calculation 2 4 2" xfId="5116" xr:uid="{00000000-0005-0000-0000-0000AE300000}"/>
    <cellStyle name="Calculation 2 4 3" xfId="5117" xr:uid="{00000000-0005-0000-0000-0000AF300000}"/>
    <cellStyle name="Calculation 2 4 4" xfId="5118" xr:uid="{00000000-0005-0000-0000-0000B0300000}"/>
    <cellStyle name="Calculation 2 5" xfId="5119" xr:uid="{00000000-0005-0000-0000-0000B1300000}"/>
    <cellStyle name="Calculation 2 6" xfId="5120" xr:uid="{00000000-0005-0000-0000-0000B2300000}"/>
    <cellStyle name="Calculation 2 7" xfId="5121" xr:uid="{00000000-0005-0000-0000-0000B3300000}"/>
    <cellStyle name="Calculation 2 8" xfId="5122" xr:uid="{00000000-0005-0000-0000-0000B4300000}"/>
    <cellStyle name="Calculation 2 9" xfId="5123" xr:uid="{00000000-0005-0000-0000-0000B5300000}"/>
    <cellStyle name="Calculation 2_PwrTax 51040" xfId="5124" xr:uid="{00000000-0005-0000-0000-0000B6300000}"/>
    <cellStyle name="Calculation 20" xfId="5125" xr:uid="{00000000-0005-0000-0000-0000B7300000}"/>
    <cellStyle name="Calculation 20 2" xfId="5126" xr:uid="{00000000-0005-0000-0000-0000B8300000}"/>
    <cellStyle name="Calculation 20 2 2" xfId="5127" xr:uid="{00000000-0005-0000-0000-0000B9300000}"/>
    <cellStyle name="Calculation 20 2 3" xfId="5128" xr:uid="{00000000-0005-0000-0000-0000BA300000}"/>
    <cellStyle name="Calculation 20 3" xfId="5129" xr:uid="{00000000-0005-0000-0000-0000BB300000}"/>
    <cellStyle name="Calculation 20 3 2" xfId="5130" xr:uid="{00000000-0005-0000-0000-0000BC300000}"/>
    <cellStyle name="Calculation 20 3 3" xfId="5131" xr:uid="{00000000-0005-0000-0000-0000BD300000}"/>
    <cellStyle name="Calculation 20 4" xfId="5132" xr:uid="{00000000-0005-0000-0000-0000BE300000}"/>
    <cellStyle name="Calculation 20 5" xfId="5133" xr:uid="{00000000-0005-0000-0000-0000BF300000}"/>
    <cellStyle name="Calculation 20 6" xfId="5134" xr:uid="{00000000-0005-0000-0000-0000C0300000}"/>
    <cellStyle name="Calculation 20 7" xfId="5135" xr:uid="{00000000-0005-0000-0000-0000C1300000}"/>
    <cellStyle name="Calculation 21" xfId="5136" xr:uid="{00000000-0005-0000-0000-0000C2300000}"/>
    <cellStyle name="Calculation 21 2" xfId="5137" xr:uid="{00000000-0005-0000-0000-0000C3300000}"/>
    <cellStyle name="Calculation 21 2 2" xfId="5138" xr:uid="{00000000-0005-0000-0000-0000C4300000}"/>
    <cellStyle name="Calculation 21 2 3" xfId="5139" xr:uid="{00000000-0005-0000-0000-0000C5300000}"/>
    <cellStyle name="Calculation 21 3" xfId="5140" xr:uid="{00000000-0005-0000-0000-0000C6300000}"/>
    <cellStyle name="Calculation 21 3 2" xfId="5141" xr:uid="{00000000-0005-0000-0000-0000C7300000}"/>
    <cellStyle name="Calculation 21 3 3" xfId="5142" xr:uid="{00000000-0005-0000-0000-0000C8300000}"/>
    <cellStyle name="Calculation 21 4" xfId="5143" xr:uid="{00000000-0005-0000-0000-0000C9300000}"/>
    <cellStyle name="Calculation 21 5" xfId="5144" xr:uid="{00000000-0005-0000-0000-0000CA300000}"/>
    <cellStyle name="Calculation 21 6" xfId="5145" xr:uid="{00000000-0005-0000-0000-0000CB300000}"/>
    <cellStyle name="Calculation 21 7" xfId="5146" xr:uid="{00000000-0005-0000-0000-0000CC300000}"/>
    <cellStyle name="Calculation 22" xfId="5147" xr:uid="{00000000-0005-0000-0000-0000CD300000}"/>
    <cellStyle name="Calculation 22 2" xfId="5148" xr:uid="{00000000-0005-0000-0000-0000CE300000}"/>
    <cellStyle name="Calculation 22 2 2" xfId="5149" xr:uid="{00000000-0005-0000-0000-0000CF300000}"/>
    <cellStyle name="Calculation 22 2 3" xfId="5150" xr:uid="{00000000-0005-0000-0000-0000D0300000}"/>
    <cellStyle name="Calculation 22 3" xfId="5151" xr:uid="{00000000-0005-0000-0000-0000D1300000}"/>
    <cellStyle name="Calculation 22 3 2" xfId="5152" xr:uid="{00000000-0005-0000-0000-0000D2300000}"/>
    <cellStyle name="Calculation 22 3 3" xfId="5153" xr:uid="{00000000-0005-0000-0000-0000D3300000}"/>
    <cellStyle name="Calculation 22 4" xfId="5154" xr:uid="{00000000-0005-0000-0000-0000D4300000}"/>
    <cellStyle name="Calculation 22 5" xfId="5155" xr:uid="{00000000-0005-0000-0000-0000D5300000}"/>
    <cellStyle name="Calculation 22 6" xfId="5156" xr:uid="{00000000-0005-0000-0000-0000D6300000}"/>
    <cellStyle name="Calculation 22 7" xfId="5157" xr:uid="{00000000-0005-0000-0000-0000D7300000}"/>
    <cellStyle name="Calculation 23" xfId="5158" xr:uid="{00000000-0005-0000-0000-0000D8300000}"/>
    <cellStyle name="Calculation 23 2" xfId="5159" xr:uid="{00000000-0005-0000-0000-0000D9300000}"/>
    <cellStyle name="Calculation 23 2 2" xfId="5160" xr:uid="{00000000-0005-0000-0000-0000DA300000}"/>
    <cellStyle name="Calculation 23 2 3" xfId="5161" xr:uid="{00000000-0005-0000-0000-0000DB300000}"/>
    <cellStyle name="Calculation 23 3" xfId="5162" xr:uid="{00000000-0005-0000-0000-0000DC300000}"/>
    <cellStyle name="Calculation 23 3 2" xfId="5163" xr:uid="{00000000-0005-0000-0000-0000DD300000}"/>
    <cellStyle name="Calculation 23 3 3" xfId="5164" xr:uid="{00000000-0005-0000-0000-0000DE300000}"/>
    <cellStyle name="Calculation 23 4" xfId="5165" xr:uid="{00000000-0005-0000-0000-0000DF300000}"/>
    <cellStyle name="Calculation 23 5" xfId="5166" xr:uid="{00000000-0005-0000-0000-0000E0300000}"/>
    <cellStyle name="Calculation 23 6" xfId="5167" xr:uid="{00000000-0005-0000-0000-0000E1300000}"/>
    <cellStyle name="Calculation 23 7" xfId="5168" xr:uid="{00000000-0005-0000-0000-0000E2300000}"/>
    <cellStyle name="Calculation 24" xfId="5169" xr:uid="{00000000-0005-0000-0000-0000E3300000}"/>
    <cellStyle name="Calculation 24 2" xfId="5170" xr:uid="{00000000-0005-0000-0000-0000E4300000}"/>
    <cellStyle name="Calculation 24 2 2" xfId="5171" xr:uid="{00000000-0005-0000-0000-0000E5300000}"/>
    <cellStyle name="Calculation 24 2 3" xfId="5172" xr:uid="{00000000-0005-0000-0000-0000E6300000}"/>
    <cellStyle name="Calculation 24 3" xfId="5173" xr:uid="{00000000-0005-0000-0000-0000E7300000}"/>
    <cellStyle name="Calculation 24 3 2" xfId="5174" xr:uid="{00000000-0005-0000-0000-0000E8300000}"/>
    <cellStyle name="Calculation 24 3 3" xfId="5175" xr:uid="{00000000-0005-0000-0000-0000E9300000}"/>
    <cellStyle name="Calculation 24 4" xfId="5176" xr:uid="{00000000-0005-0000-0000-0000EA300000}"/>
    <cellStyle name="Calculation 24 5" xfId="5177" xr:uid="{00000000-0005-0000-0000-0000EB300000}"/>
    <cellStyle name="Calculation 24 6" xfId="5178" xr:uid="{00000000-0005-0000-0000-0000EC300000}"/>
    <cellStyle name="Calculation 24 7" xfId="5179" xr:uid="{00000000-0005-0000-0000-0000ED300000}"/>
    <cellStyle name="Calculation 25" xfId="5180" xr:uid="{00000000-0005-0000-0000-0000EE300000}"/>
    <cellStyle name="Calculation 25 2" xfId="5181" xr:uid="{00000000-0005-0000-0000-0000EF300000}"/>
    <cellStyle name="Calculation 25 2 2" xfId="5182" xr:uid="{00000000-0005-0000-0000-0000F0300000}"/>
    <cellStyle name="Calculation 25 2 3" xfId="5183" xr:uid="{00000000-0005-0000-0000-0000F1300000}"/>
    <cellStyle name="Calculation 25 3" xfId="5184" xr:uid="{00000000-0005-0000-0000-0000F2300000}"/>
    <cellStyle name="Calculation 25 3 2" xfId="5185" xr:uid="{00000000-0005-0000-0000-0000F3300000}"/>
    <cellStyle name="Calculation 25 3 3" xfId="5186" xr:uid="{00000000-0005-0000-0000-0000F4300000}"/>
    <cellStyle name="Calculation 25 4" xfId="5187" xr:uid="{00000000-0005-0000-0000-0000F5300000}"/>
    <cellStyle name="Calculation 25 5" xfId="5188" xr:uid="{00000000-0005-0000-0000-0000F6300000}"/>
    <cellStyle name="Calculation 25 6" xfId="5189" xr:uid="{00000000-0005-0000-0000-0000F7300000}"/>
    <cellStyle name="Calculation 25 7" xfId="5190" xr:uid="{00000000-0005-0000-0000-0000F8300000}"/>
    <cellStyle name="Calculation 26" xfId="5191" xr:uid="{00000000-0005-0000-0000-0000F9300000}"/>
    <cellStyle name="Calculation 26 2" xfId="5192" xr:uid="{00000000-0005-0000-0000-0000FA300000}"/>
    <cellStyle name="Calculation 26 2 2" xfId="5193" xr:uid="{00000000-0005-0000-0000-0000FB300000}"/>
    <cellStyle name="Calculation 26 2 3" xfId="5194" xr:uid="{00000000-0005-0000-0000-0000FC300000}"/>
    <cellStyle name="Calculation 26 3" xfId="5195" xr:uid="{00000000-0005-0000-0000-0000FD300000}"/>
    <cellStyle name="Calculation 26 3 2" xfId="5196" xr:uid="{00000000-0005-0000-0000-0000FE300000}"/>
    <cellStyle name="Calculation 26 3 3" xfId="5197" xr:uid="{00000000-0005-0000-0000-0000FF300000}"/>
    <cellStyle name="Calculation 26 4" xfId="5198" xr:uid="{00000000-0005-0000-0000-000000310000}"/>
    <cellStyle name="Calculation 26 5" xfId="5199" xr:uid="{00000000-0005-0000-0000-000001310000}"/>
    <cellStyle name="Calculation 26 6" xfId="5200" xr:uid="{00000000-0005-0000-0000-000002310000}"/>
    <cellStyle name="Calculation 26 7" xfId="5201" xr:uid="{00000000-0005-0000-0000-000003310000}"/>
    <cellStyle name="Calculation 27" xfId="5202" xr:uid="{00000000-0005-0000-0000-000004310000}"/>
    <cellStyle name="Calculation 27 2" xfId="5203" xr:uid="{00000000-0005-0000-0000-000005310000}"/>
    <cellStyle name="Calculation 27 2 2" xfId="5204" xr:uid="{00000000-0005-0000-0000-000006310000}"/>
    <cellStyle name="Calculation 27 2 3" xfId="5205" xr:uid="{00000000-0005-0000-0000-000007310000}"/>
    <cellStyle name="Calculation 27 3" xfId="5206" xr:uid="{00000000-0005-0000-0000-000008310000}"/>
    <cellStyle name="Calculation 27 3 2" xfId="5207" xr:uid="{00000000-0005-0000-0000-000009310000}"/>
    <cellStyle name="Calculation 27 3 3" xfId="5208" xr:uid="{00000000-0005-0000-0000-00000A310000}"/>
    <cellStyle name="Calculation 27 4" xfId="5209" xr:uid="{00000000-0005-0000-0000-00000B310000}"/>
    <cellStyle name="Calculation 27 5" xfId="5210" xr:uid="{00000000-0005-0000-0000-00000C310000}"/>
    <cellStyle name="Calculation 27 6" xfId="5211" xr:uid="{00000000-0005-0000-0000-00000D310000}"/>
    <cellStyle name="Calculation 27 7" xfId="5212" xr:uid="{00000000-0005-0000-0000-00000E310000}"/>
    <cellStyle name="Calculation 28" xfId="5213" xr:uid="{00000000-0005-0000-0000-00000F310000}"/>
    <cellStyle name="Calculation 28 2" xfId="5214" xr:uid="{00000000-0005-0000-0000-000010310000}"/>
    <cellStyle name="Calculation 28 2 2" xfId="5215" xr:uid="{00000000-0005-0000-0000-000011310000}"/>
    <cellStyle name="Calculation 28 2 3" xfId="5216" xr:uid="{00000000-0005-0000-0000-000012310000}"/>
    <cellStyle name="Calculation 28 3" xfId="5217" xr:uid="{00000000-0005-0000-0000-000013310000}"/>
    <cellStyle name="Calculation 28 3 2" xfId="5218" xr:uid="{00000000-0005-0000-0000-000014310000}"/>
    <cellStyle name="Calculation 28 3 3" xfId="5219" xr:uid="{00000000-0005-0000-0000-000015310000}"/>
    <cellStyle name="Calculation 28 4" xfId="5220" xr:uid="{00000000-0005-0000-0000-000016310000}"/>
    <cellStyle name="Calculation 28 5" xfId="5221" xr:uid="{00000000-0005-0000-0000-000017310000}"/>
    <cellStyle name="Calculation 28 6" xfId="5222" xr:uid="{00000000-0005-0000-0000-000018310000}"/>
    <cellStyle name="Calculation 28 7" xfId="5223" xr:uid="{00000000-0005-0000-0000-000019310000}"/>
    <cellStyle name="Calculation 29" xfId="5224" xr:uid="{00000000-0005-0000-0000-00001A310000}"/>
    <cellStyle name="Calculation 29 2" xfId="5225" xr:uid="{00000000-0005-0000-0000-00001B310000}"/>
    <cellStyle name="Calculation 29 2 2" xfId="5226" xr:uid="{00000000-0005-0000-0000-00001C310000}"/>
    <cellStyle name="Calculation 29 2 3" xfId="5227" xr:uid="{00000000-0005-0000-0000-00001D310000}"/>
    <cellStyle name="Calculation 29 3" xfId="5228" xr:uid="{00000000-0005-0000-0000-00001E310000}"/>
    <cellStyle name="Calculation 29 3 2" xfId="5229" xr:uid="{00000000-0005-0000-0000-00001F310000}"/>
    <cellStyle name="Calculation 29 3 3" xfId="5230" xr:uid="{00000000-0005-0000-0000-000020310000}"/>
    <cellStyle name="Calculation 29 4" xfId="5231" xr:uid="{00000000-0005-0000-0000-000021310000}"/>
    <cellStyle name="Calculation 29 5" xfId="5232" xr:uid="{00000000-0005-0000-0000-000022310000}"/>
    <cellStyle name="Calculation 29 6" xfId="5233" xr:uid="{00000000-0005-0000-0000-000023310000}"/>
    <cellStyle name="Calculation 29 7" xfId="5234" xr:uid="{00000000-0005-0000-0000-000024310000}"/>
    <cellStyle name="Calculation 3" xfId="5235" xr:uid="{00000000-0005-0000-0000-000025310000}"/>
    <cellStyle name="Calculation 3 2" xfId="5236" xr:uid="{00000000-0005-0000-0000-000026310000}"/>
    <cellStyle name="Calculation 3 2 2" xfId="5237" xr:uid="{00000000-0005-0000-0000-000027310000}"/>
    <cellStyle name="Calculation 3 2 2 2" xfId="5238" xr:uid="{00000000-0005-0000-0000-000028310000}"/>
    <cellStyle name="Calculation 3 2 2 3" xfId="5239" xr:uid="{00000000-0005-0000-0000-000029310000}"/>
    <cellStyle name="Calculation 3 2 3" xfId="5240" xr:uid="{00000000-0005-0000-0000-00002A310000}"/>
    <cellStyle name="Calculation 3 2 3 2" xfId="5241" xr:uid="{00000000-0005-0000-0000-00002B310000}"/>
    <cellStyle name="Calculation 3 2 3 3" xfId="5242" xr:uid="{00000000-0005-0000-0000-00002C310000}"/>
    <cellStyle name="Calculation 3 2 4" xfId="5243" xr:uid="{00000000-0005-0000-0000-00002D310000}"/>
    <cellStyle name="Calculation 3 2 5" xfId="5244" xr:uid="{00000000-0005-0000-0000-00002E310000}"/>
    <cellStyle name="Calculation 3 2 6" xfId="5245" xr:uid="{00000000-0005-0000-0000-00002F310000}"/>
    <cellStyle name="Calculation 3 2 7" xfId="5246" xr:uid="{00000000-0005-0000-0000-000030310000}"/>
    <cellStyle name="Calculation 3 3" xfId="5247" xr:uid="{00000000-0005-0000-0000-000031310000}"/>
    <cellStyle name="Calculation 3 3 2" xfId="5248" xr:uid="{00000000-0005-0000-0000-000032310000}"/>
    <cellStyle name="Calculation 3 3 2 2" xfId="5249" xr:uid="{00000000-0005-0000-0000-000033310000}"/>
    <cellStyle name="Calculation 3 3 2 3" xfId="5250" xr:uid="{00000000-0005-0000-0000-000034310000}"/>
    <cellStyle name="Calculation 3 3 3" xfId="5251" xr:uid="{00000000-0005-0000-0000-000035310000}"/>
    <cellStyle name="Calculation 3 3 4" xfId="5252" xr:uid="{00000000-0005-0000-0000-000036310000}"/>
    <cellStyle name="Calculation 3 3 5" xfId="5253" xr:uid="{00000000-0005-0000-0000-000037310000}"/>
    <cellStyle name="Calculation 3 3 6" xfId="5254" xr:uid="{00000000-0005-0000-0000-000038310000}"/>
    <cellStyle name="Calculation 3 4" xfId="5255" xr:uid="{00000000-0005-0000-0000-000039310000}"/>
    <cellStyle name="Calculation 3 4 2" xfId="5256" xr:uid="{00000000-0005-0000-0000-00003A310000}"/>
    <cellStyle name="Calculation 3 4 3" xfId="5257" xr:uid="{00000000-0005-0000-0000-00003B310000}"/>
    <cellStyle name="Calculation 3 5" xfId="5258" xr:uid="{00000000-0005-0000-0000-00003C310000}"/>
    <cellStyle name="Calculation 3 6" xfId="5259" xr:uid="{00000000-0005-0000-0000-00003D310000}"/>
    <cellStyle name="Calculation 3 7" xfId="5260" xr:uid="{00000000-0005-0000-0000-00003E310000}"/>
    <cellStyle name="Calculation 3 8" xfId="5261" xr:uid="{00000000-0005-0000-0000-00003F310000}"/>
    <cellStyle name="Calculation 30" xfId="5262" xr:uid="{00000000-0005-0000-0000-000040310000}"/>
    <cellStyle name="Calculation 30 2" xfId="5263" xr:uid="{00000000-0005-0000-0000-000041310000}"/>
    <cellStyle name="Calculation 30 2 2" xfId="5264" xr:uid="{00000000-0005-0000-0000-000042310000}"/>
    <cellStyle name="Calculation 30 2 3" xfId="5265" xr:uid="{00000000-0005-0000-0000-000043310000}"/>
    <cellStyle name="Calculation 30 3" xfId="5266" xr:uid="{00000000-0005-0000-0000-000044310000}"/>
    <cellStyle name="Calculation 30 3 2" xfId="5267" xr:uid="{00000000-0005-0000-0000-000045310000}"/>
    <cellStyle name="Calculation 30 3 3" xfId="5268" xr:uid="{00000000-0005-0000-0000-000046310000}"/>
    <cellStyle name="Calculation 30 4" xfId="5269" xr:uid="{00000000-0005-0000-0000-000047310000}"/>
    <cellStyle name="Calculation 30 5" xfId="5270" xr:uid="{00000000-0005-0000-0000-000048310000}"/>
    <cellStyle name="Calculation 30 6" xfId="5271" xr:uid="{00000000-0005-0000-0000-000049310000}"/>
    <cellStyle name="Calculation 30 7" xfId="5272" xr:uid="{00000000-0005-0000-0000-00004A310000}"/>
    <cellStyle name="Calculation 31" xfId="5273" xr:uid="{00000000-0005-0000-0000-00004B310000}"/>
    <cellStyle name="Calculation 31 2" xfId="5274" xr:uid="{00000000-0005-0000-0000-00004C310000}"/>
    <cellStyle name="Calculation 31 2 2" xfId="5275" xr:uid="{00000000-0005-0000-0000-00004D310000}"/>
    <cellStyle name="Calculation 31 2 3" xfId="5276" xr:uid="{00000000-0005-0000-0000-00004E310000}"/>
    <cellStyle name="Calculation 31 3" xfId="5277" xr:uid="{00000000-0005-0000-0000-00004F310000}"/>
    <cellStyle name="Calculation 31 3 2" xfId="5278" xr:uid="{00000000-0005-0000-0000-000050310000}"/>
    <cellStyle name="Calculation 31 3 3" xfId="5279" xr:uid="{00000000-0005-0000-0000-000051310000}"/>
    <cellStyle name="Calculation 31 4" xfId="5280" xr:uid="{00000000-0005-0000-0000-000052310000}"/>
    <cellStyle name="Calculation 31 5" xfId="5281" xr:uid="{00000000-0005-0000-0000-000053310000}"/>
    <cellStyle name="Calculation 31 6" xfId="5282" xr:uid="{00000000-0005-0000-0000-000054310000}"/>
    <cellStyle name="Calculation 31 7" xfId="5283" xr:uid="{00000000-0005-0000-0000-000055310000}"/>
    <cellStyle name="Calculation 32" xfId="5284" xr:uid="{00000000-0005-0000-0000-000056310000}"/>
    <cellStyle name="Calculation 32 2" xfId="5285" xr:uid="{00000000-0005-0000-0000-000057310000}"/>
    <cellStyle name="Calculation 32 2 2" xfId="5286" xr:uid="{00000000-0005-0000-0000-000058310000}"/>
    <cellStyle name="Calculation 32 2 3" xfId="5287" xr:uid="{00000000-0005-0000-0000-000059310000}"/>
    <cellStyle name="Calculation 32 3" xfId="5288" xr:uid="{00000000-0005-0000-0000-00005A310000}"/>
    <cellStyle name="Calculation 32 3 2" xfId="5289" xr:uid="{00000000-0005-0000-0000-00005B310000}"/>
    <cellStyle name="Calculation 32 3 3" xfId="5290" xr:uid="{00000000-0005-0000-0000-00005C310000}"/>
    <cellStyle name="Calculation 32 4" xfId="5291" xr:uid="{00000000-0005-0000-0000-00005D310000}"/>
    <cellStyle name="Calculation 32 5" xfId="5292" xr:uid="{00000000-0005-0000-0000-00005E310000}"/>
    <cellStyle name="Calculation 32 6" xfId="5293" xr:uid="{00000000-0005-0000-0000-00005F310000}"/>
    <cellStyle name="Calculation 32 7" xfId="5294" xr:uid="{00000000-0005-0000-0000-000060310000}"/>
    <cellStyle name="Calculation 33" xfId="5295" xr:uid="{00000000-0005-0000-0000-000061310000}"/>
    <cellStyle name="Calculation 33 2" xfId="5296" xr:uid="{00000000-0005-0000-0000-000062310000}"/>
    <cellStyle name="Calculation 33 2 2" xfId="5297" xr:uid="{00000000-0005-0000-0000-000063310000}"/>
    <cellStyle name="Calculation 33 2 3" xfId="5298" xr:uid="{00000000-0005-0000-0000-000064310000}"/>
    <cellStyle name="Calculation 33 3" xfId="5299" xr:uid="{00000000-0005-0000-0000-000065310000}"/>
    <cellStyle name="Calculation 33 3 2" xfId="5300" xr:uid="{00000000-0005-0000-0000-000066310000}"/>
    <cellStyle name="Calculation 33 3 3" xfId="5301" xr:uid="{00000000-0005-0000-0000-000067310000}"/>
    <cellStyle name="Calculation 33 4" xfId="5302" xr:uid="{00000000-0005-0000-0000-000068310000}"/>
    <cellStyle name="Calculation 33 5" xfId="5303" xr:uid="{00000000-0005-0000-0000-000069310000}"/>
    <cellStyle name="Calculation 33 6" xfId="5304" xr:uid="{00000000-0005-0000-0000-00006A310000}"/>
    <cellStyle name="Calculation 33 7" xfId="5305" xr:uid="{00000000-0005-0000-0000-00006B310000}"/>
    <cellStyle name="Calculation 34" xfId="5306" xr:uid="{00000000-0005-0000-0000-00006C310000}"/>
    <cellStyle name="Calculation 34 2" xfId="5307" xr:uid="{00000000-0005-0000-0000-00006D310000}"/>
    <cellStyle name="Calculation 34 2 2" xfId="5308" xr:uid="{00000000-0005-0000-0000-00006E310000}"/>
    <cellStyle name="Calculation 34 2 3" xfId="5309" xr:uid="{00000000-0005-0000-0000-00006F310000}"/>
    <cellStyle name="Calculation 34 3" xfId="5310" xr:uid="{00000000-0005-0000-0000-000070310000}"/>
    <cellStyle name="Calculation 34 3 2" xfId="5311" xr:uid="{00000000-0005-0000-0000-000071310000}"/>
    <cellStyle name="Calculation 34 3 3" xfId="5312" xr:uid="{00000000-0005-0000-0000-000072310000}"/>
    <cellStyle name="Calculation 34 4" xfId="5313" xr:uid="{00000000-0005-0000-0000-000073310000}"/>
    <cellStyle name="Calculation 34 5" xfId="5314" xr:uid="{00000000-0005-0000-0000-000074310000}"/>
    <cellStyle name="Calculation 34 6" xfId="5315" xr:uid="{00000000-0005-0000-0000-000075310000}"/>
    <cellStyle name="Calculation 34 7" xfId="5316" xr:uid="{00000000-0005-0000-0000-000076310000}"/>
    <cellStyle name="Calculation 35" xfId="5317" xr:uid="{00000000-0005-0000-0000-000077310000}"/>
    <cellStyle name="Calculation 35 2" xfId="5318" xr:uid="{00000000-0005-0000-0000-000078310000}"/>
    <cellStyle name="Calculation 35 2 2" xfId="5319" xr:uid="{00000000-0005-0000-0000-000079310000}"/>
    <cellStyle name="Calculation 35 2 3" xfId="5320" xr:uid="{00000000-0005-0000-0000-00007A310000}"/>
    <cellStyle name="Calculation 35 3" xfId="5321" xr:uid="{00000000-0005-0000-0000-00007B310000}"/>
    <cellStyle name="Calculation 35 3 2" xfId="5322" xr:uid="{00000000-0005-0000-0000-00007C310000}"/>
    <cellStyle name="Calculation 35 3 3" xfId="5323" xr:uid="{00000000-0005-0000-0000-00007D310000}"/>
    <cellStyle name="Calculation 35 4" xfId="5324" xr:uid="{00000000-0005-0000-0000-00007E310000}"/>
    <cellStyle name="Calculation 35 5" xfId="5325" xr:uid="{00000000-0005-0000-0000-00007F310000}"/>
    <cellStyle name="Calculation 35 6" xfId="5326" xr:uid="{00000000-0005-0000-0000-000080310000}"/>
    <cellStyle name="Calculation 35 7" xfId="5327" xr:uid="{00000000-0005-0000-0000-000081310000}"/>
    <cellStyle name="Calculation 36" xfId="5328" xr:uid="{00000000-0005-0000-0000-000082310000}"/>
    <cellStyle name="Calculation 36 2" xfId="5329" xr:uid="{00000000-0005-0000-0000-000083310000}"/>
    <cellStyle name="Calculation 36 2 2" xfId="5330" xr:uid="{00000000-0005-0000-0000-000084310000}"/>
    <cellStyle name="Calculation 36 2 3" xfId="5331" xr:uid="{00000000-0005-0000-0000-000085310000}"/>
    <cellStyle name="Calculation 36 3" xfId="5332" xr:uid="{00000000-0005-0000-0000-000086310000}"/>
    <cellStyle name="Calculation 36 4" xfId="5333" xr:uid="{00000000-0005-0000-0000-000087310000}"/>
    <cellStyle name="Calculation 36 5" xfId="5334" xr:uid="{00000000-0005-0000-0000-000088310000}"/>
    <cellStyle name="Calculation 36 6" xfId="5335" xr:uid="{00000000-0005-0000-0000-000089310000}"/>
    <cellStyle name="Calculation 37" xfId="5336" xr:uid="{00000000-0005-0000-0000-00008A310000}"/>
    <cellStyle name="Calculation 4" xfId="5337" xr:uid="{00000000-0005-0000-0000-00008B310000}"/>
    <cellStyle name="Calculation 4 2" xfId="5338" xr:uid="{00000000-0005-0000-0000-00008C310000}"/>
    <cellStyle name="Calculation 4 2 2" xfId="5339" xr:uid="{00000000-0005-0000-0000-00008D310000}"/>
    <cellStyle name="Calculation 4 2 2 2" xfId="5340" xr:uid="{00000000-0005-0000-0000-00008E310000}"/>
    <cellStyle name="Calculation 4 2 2 3" xfId="5341" xr:uid="{00000000-0005-0000-0000-00008F310000}"/>
    <cellStyle name="Calculation 4 2 3" xfId="5342" xr:uid="{00000000-0005-0000-0000-000090310000}"/>
    <cellStyle name="Calculation 4 2 3 2" xfId="5343" xr:uid="{00000000-0005-0000-0000-000091310000}"/>
    <cellStyle name="Calculation 4 2 3 3" xfId="5344" xr:uid="{00000000-0005-0000-0000-000092310000}"/>
    <cellStyle name="Calculation 4 2 4" xfId="5345" xr:uid="{00000000-0005-0000-0000-000093310000}"/>
    <cellStyle name="Calculation 4 2 5" xfId="5346" xr:uid="{00000000-0005-0000-0000-000094310000}"/>
    <cellStyle name="Calculation 4 2 6" xfId="5347" xr:uid="{00000000-0005-0000-0000-000095310000}"/>
    <cellStyle name="Calculation 4 2 7" xfId="5348" xr:uid="{00000000-0005-0000-0000-000096310000}"/>
    <cellStyle name="Calculation 4 3" xfId="5349" xr:uid="{00000000-0005-0000-0000-000097310000}"/>
    <cellStyle name="Calculation 4 3 2" xfId="5350" xr:uid="{00000000-0005-0000-0000-000098310000}"/>
    <cellStyle name="Calculation 4 3 2 2" xfId="5351" xr:uid="{00000000-0005-0000-0000-000099310000}"/>
    <cellStyle name="Calculation 4 3 2 3" xfId="5352" xr:uid="{00000000-0005-0000-0000-00009A310000}"/>
    <cellStyle name="Calculation 4 3 3" xfId="5353" xr:uid="{00000000-0005-0000-0000-00009B310000}"/>
    <cellStyle name="Calculation 4 3 4" xfId="5354" xr:uid="{00000000-0005-0000-0000-00009C310000}"/>
    <cellStyle name="Calculation 4 4" xfId="5355" xr:uid="{00000000-0005-0000-0000-00009D310000}"/>
    <cellStyle name="Calculation 4 4 2" xfId="5356" xr:uid="{00000000-0005-0000-0000-00009E310000}"/>
    <cellStyle name="Calculation 4 4 3" xfId="5357" xr:uid="{00000000-0005-0000-0000-00009F310000}"/>
    <cellStyle name="Calculation 4 5" xfId="5358" xr:uid="{00000000-0005-0000-0000-0000A0310000}"/>
    <cellStyle name="Calculation 4 6" xfId="5359" xr:uid="{00000000-0005-0000-0000-0000A1310000}"/>
    <cellStyle name="Calculation 4 7" xfId="5360" xr:uid="{00000000-0005-0000-0000-0000A2310000}"/>
    <cellStyle name="Calculation 4 8" xfId="5361" xr:uid="{00000000-0005-0000-0000-0000A3310000}"/>
    <cellStyle name="Calculation 5" xfId="5362" xr:uid="{00000000-0005-0000-0000-0000A4310000}"/>
    <cellStyle name="Calculation 5 2" xfId="5363" xr:uid="{00000000-0005-0000-0000-0000A5310000}"/>
    <cellStyle name="Calculation 5 2 2" xfId="5364" xr:uid="{00000000-0005-0000-0000-0000A6310000}"/>
    <cellStyle name="Calculation 5 2 2 2" xfId="5365" xr:uid="{00000000-0005-0000-0000-0000A7310000}"/>
    <cellStyle name="Calculation 5 2 2 3" xfId="5366" xr:uid="{00000000-0005-0000-0000-0000A8310000}"/>
    <cellStyle name="Calculation 5 2 3" xfId="5367" xr:uid="{00000000-0005-0000-0000-0000A9310000}"/>
    <cellStyle name="Calculation 5 2 3 2" xfId="5368" xr:uid="{00000000-0005-0000-0000-0000AA310000}"/>
    <cellStyle name="Calculation 5 2 3 3" xfId="5369" xr:uid="{00000000-0005-0000-0000-0000AB310000}"/>
    <cellStyle name="Calculation 5 2 4" xfId="5370" xr:uid="{00000000-0005-0000-0000-0000AC310000}"/>
    <cellStyle name="Calculation 5 2 5" xfId="5371" xr:uid="{00000000-0005-0000-0000-0000AD310000}"/>
    <cellStyle name="Calculation 5 2 6" xfId="5372" xr:uid="{00000000-0005-0000-0000-0000AE310000}"/>
    <cellStyle name="Calculation 5 2 7" xfId="5373" xr:uid="{00000000-0005-0000-0000-0000AF310000}"/>
    <cellStyle name="Calculation 5 3" xfId="5374" xr:uid="{00000000-0005-0000-0000-0000B0310000}"/>
    <cellStyle name="Calculation 5 3 2" xfId="5375" xr:uid="{00000000-0005-0000-0000-0000B1310000}"/>
    <cellStyle name="Calculation 5 3 2 2" xfId="5376" xr:uid="{00000000-0005-0000-0000-0000B2310000}"/>
    <cellStyle name="Calculation 5 3 2 3" xfId="5377" xr:uid="{00000000-0005-0000-0000-0000B3310000}"/>
    <cellStyle name="Calculation 5 3 3" xfId="5378" xr:uid="{00000000-0005-0000-0000-0000B4310000}"/>
    <cellStyle name="Calculation 5 3 4" xfId="5379" xr:uid="{00000000-0005-0000-0000-0000B5310000}"/>
    <cellStyle name="Calculation 5 4" xfId="5380" xr:uid="{00000000-0005-0000-0000-0000B6310000}"/>
    <cellStyle name="Calculation 5 4 2" xfId="5381" xr:uid="{00000000-0005-0000-0000-0000B7310000}"/>
    <cellStyle name="Calculation 5 4 3" xfId="5382" xr:uid="{00000000-0005-0000-0000-0000B8310000}"/>
    <cellStyle name="Calculation 5 5" xfId="5383" xr:uid="{00000000-0005-0000-0000-0000B9310000}"/>
    <cellStyle name="Calculation 5 6" xfId="5384" xr:uid="{00000000-0005-0000-0000-0000BA310000}"/>
    <cellStyle name="Calculation 5 7" xfId="5385" xr:uid="{00000000-0005-0000-0000-0000BB310000}"/>
    <cellStyle name="Calculation 5 8" xfId="5386" xr:uid="{00000000-0005-0000-0000-0000BC310000}"/>
    <cellStyle name="Calculation 6" xfId="5387" xr:uid="{00000000-0005-0000-0000-0000BD310000}"/>
    <cellStyle name="Calculation 6 2" xfId="5388" xr:uid="{00000000-0005-0000-0000-0000BE310000}"/>
    <cellStyle name="Calculation 6 2 2" xfId="5389" xr:uid="{00000000-0005-0000-0000-0000BF310000}"/>
    <cellStyle name="Calculation 6 2 2 2" xfId="5390" xr:uid="{00000000-0005-0000-0000-0000C0310000}"/>
    <cellStyle name="Calculation 6 2 2 3" xfId="5391" xr:uid="{00000000-0005-0000-0000-0000C1310000}"/>
    <cellStyle name="Calculation 6 2 3" xfId="5392" xr:uid="{00000000-0005-0000-0000-0000C2310000}"/>
    <cellStyle name="Calculation 6 2 3 2" xfId="5393" xr:uid="{00000000-0005-0000-0000-0000C3310000}"/>
    <cellStyle name="Calculation 6 2 3 3" xfId="5394" xr:uid="{00000000-0005-0000-0000-0000C4310000}"/>
    <cellStyle name="Calculation 6 2 4" xfId="5395" xr:uid="{00000000-0005-0000-0000-0000C5310000}"/>
    <cellStyle name="Calculation 6 2 5" xfId="5396" xr:uid="{00000000-0005-0000-0000-0000C6310000}"/>
    <cellStyle name="Calculation 6 2 6" xfId="5397" xr:uid="{00000000-0005-0000-0000-0000C7310000}"/>
    <cellStyle name="Calculation 6 2 7" xfId="5398" xr:uid="{00000000-0005-0000-0000-0000C8310000}"/>
    <cellStyle name="Calculation 6 3" xfId="5399" xr:uid="{00000000-0005-0000-0000-0000C9310000}"/>
    <cellStyle name="Calculation 6 3 2" xfId="5400" xr:uid="{00000000-0005-0000-0000-0000CA310000}"/>
    <cellStyle name="Calculation 6 3 2 2" xfId="5401" xr:uid="{00000000-0005-0000-0000-0000CB310000}"/>
    <cellStyle name="Calculation 6 3 2 3" xfId="5402" xr:uid="{00000000-0005-0000-0000-0000CC310000}"/>
    <cellStyle name="Calculation 6 3 3" xfId="5403" xr:uid="{00000000-0005-0000-0000-0000CD310000}"/>
    <cellStyle name="Calculation 6 3 4" xfId="5404" xr:uid="{00000000-0005-0000-0000-0000CE310000}"/>
    <cellStyle name="Calculation 6 4" xfId="5405" xr:uid="{00000000-0005-0000-0000-0000CF310000}"/>
    <cellStyle name="Calculation 6 4 2" xfId="5406" xr:uid="{00000000-0005-0000-0000-0000D0310000}"/>
    <cellStyle name="Calculation 6 4 3" xfId="5407" xr:uid="{00000000-0005-0000-0000-0000D1310000}"/>
    <cellStyle name="Calculation 6 5" xfId="5408" xr:uid="{00000000-0005-0000-0000-0000D2310000}"/>
    <cellStyle name="Calculation 6 6" xfId="5409" xr:uid="{00000000-0005-0000-0000-0000D3310000}"/>
    <cellStyle name="Calculation 6 7" xfId="5410" xr:uid="{00000000-0005-0000-0000-0000D4310000}"/>
    <cellStyle name="Calculation 6 8" xfId="5411" xr:uid="{00000000-0005-0000-0000-0000D5310000}"/>
    <cellStyle name="Calculation 7" xfId="5412" xr:uid="{00000000-0005-0000-0000-0000D6310000}"/>
    <cellStyle name="Calculation 7 2" xfId="5413" xr:uid="{00000000-0005-0000-0000-0000D7310000}"/>
    <cellStyle name="Calculation 7 2 2" xfId="5414" xr:uid="{00000000-0005-0000-0000-0000D8310000}"/>
    <cellStyle name="Calculation 7 2 2 2" xfId="5415" xr:uid="{00000000-0005-0000-0000-0000D9310000}"/>
    <cellStyle name="Calculation 7 2 2 3" xfId="5416" xr:uid="{00000000-0005-0000-0000-0000DA310000}"/>
    <cellStyle name="Calculation 7 2 3" xfId="5417" xr:uid="{00000000-0005-0000-0000-0000DB310000}"/>
    <cellStyle name="Calculation 7 2 3 2" xfId="5418" xr:uid="{00000000-0005-0000-0000-0000DC310000}"/>
    <cellStyle name="Calculation 7 2 3 3" xfId="5419" xr:uid="{00000000-0005-0000-0000-0000DD310000}"/>
    <cellStyle name="Calculation 7 2 4" xfId="5420" xr:uid="{00000000-0005-0000-0000-0000DE310000}"/>
    <cellStyle name="Calculation 7 2 5" xfId="5421" xr:uid="{00000000-0005-0000-0000-0000DF310000}"/>
    <cellStyle name="Calculation 7 2 6" xfId="5422" xr:uid="{00000000-0005-0000-0000-0000E0310000}"/>
    <cellStyle name="Calculation 7 2 7" xfId="5423" xr:uid="{00000000-0005-0000-0000-0000E1310000}"/>
    <cellStyle name="Calculation 7 3" xfId="5424" xr:uid="{00000000-0005-0000-0000-0000E2310000}"/>
    <cellStyle name="Calculation 7 3 2" xfId="5425" xr:uid="{00000000-0005-0000-0000-0000E3310000}"/>
    <cellStyle name="Calculation 7 3 2 2" xfId="5426" xr:uid="{00000000-0005-0000-0000-0000E4310000}"/>
    <cellStyle name="Calculation 7 3 2 3" xfId="5427" xr:uid="{00000000-0005-0000-0000-0000E5310000}"/>
    <cellStyle name="Calculation 7 3 3" xfId="5428" xr:uid="{00000000-0005-0000-0000-0000E6310000}"/>
    <cellStyle name="Calculation 7 3 4" xfId="5429" xr:uid="{00000000-0005-0000-0000-0000E7310000}"/>
    <cellStyle name="Calculation 7 4" xfId="5430" xr:uid="{00000000-0005-0000-0000-0000E8310000}"/>
    <cellStyle name="Calculation 7 4 2" xfId="5431" xr:uid="{00000000-0005-0000-0000-0000E9310000}"/>
    <cellStyle name="Calculation 7 4 3" xfId="5432" xr:uid="{00000000-0005-0000-0000-0000EA310000}"/>
    <cellStyle name="Calculation 7 5" xfId="5433" xr:uid="{00000000-0005-0000-0000-0000EB310000}"/>
    <cellStyle name="Calculation 7 6" xfId="5434" xr:uid="{00000000-0005-0000-0000-0000EC310000}"/>
    <cellStyle name="Calculation 7 7" xfId="5435" xr:uid="{00000000-0005-0000-0000-0000ED310000}"/>
    <cellStyle name="Calculation 7 8" xfId="5436" xr:uid="{00000000-0005-0000-0000-0000EE310000}"/>
    <cellStyle name="Calculation 8" xfId="5437" xr:uid="{00000000-0005-0000-0000-0000EF310000}"/>
    <cellStyle name="Calculation 8 2" xfId="5438" xr:uid="{00000000-0005-0000-0000-0000F0310000}"/>
    <cellStyle name="Calculation 8 2 2" xfId="5439" xr:uid="{00000000-0005-0000-0000-0000F1310000}"/>
    <cellStyle name="Calculation 8 2 2 2" xfId="5440" xr:uid="{00000000-0005-0000-0000-0000F2310000}"/>
    <cellStyle name="Calculation 8 2 2 3" xfId="5441" xr:uid="{00000000-0005-0000-0000-0000F3310000}"/>
    <cellStyle name="Calculation 8 2 3" xfId="5442" xr:uid="{00000000-0005-0000-0000-0000F4310000}"/>
    <cellStyle name="Calculation 8 2 3 2" xfId="5443" xr:uid="{00000000-0005-0000-0000-0000F5310000}"/>
    <cellStyle name="Calculation 8 2 3 3" xfId="5444" xr:uid="{00000000-0005-0000-0000-0000F6310000}"/>
    <cellStyle name="Calculation 8 2 4" xfId="5445" xr:uid="{00000000-0005-0000-0000-0000F7310000}"/>
    <cellStyle name="Calculation 8 2 5" xfId="5446" xr:uid="{00000000-0005-0000-0000-0000F8310000}"/>
    <cellStyle name="Calculation 8 2 6" xfId="5447" xr:uid="{00000000-0005-0000-0000-0000F9310000}"/>
    <cellStyle name="Calculation 8 2 7" xfId="5448" xr:uid="{00000000-0005-0000-0000-0000FA310000}"/>
    <cellStyle name="Calculation 8 3" xfId="5449" xr:uid="{00000000-0005-0000-0000-0000FB310000}"/>
    <cellStyle name="Calculation 8 3 2" xfId="5450" xr:uid="{00000000-0005-0000-0000-0000FC310000}"/>
    <cellStyle name="Calculation 8 3 2 2" xfId="5451" xr:uid="{00000000-0005-0000-0000-0000FD310000}"/>
    <cellStyle name="Calculation 8 3 2 3" xfId="5452" xr:uid="{00000000-0005-0000-0000-0000FE310000}"/>
    <cellStyle name="Calculation 8 3 3" xfId="5453" xr:uid="{00000000-0005-0000-0000-0000FF310000}"/>
    <cellStyle name="Calculation 8 3 4" xfId="5454" xr:uid="{00000000-0005-0000-0000-000000320000}"/>
    <cellStyle name="Calculation 8 4" xfId="5455" xr:uid="{00000000-0005-0000-0000-000001320000}"/>
    <cellStyle name="Calculation 8 4 2" xfId="5456" xr:uid="{00000000-0005-0000-0000-000002320000}"/>
    <cellStyle name="Calculation 8 4 3" xfId="5457" xr:uid="{00000000-0005-0000-0000-000003320000}"/>
    <cellStyle name="Calculation 8 5" xfId="5458" xr:uid="{00000000-0005-0000-0000-000004320000}"/>
    <cellStyle name="Calculation 8 6" xfId="5459" xr:uid="{00000000-0005-0000-0000-000005320000}"/>
    <cellStyle name="Calculation 8 7" xfId="5460" xr:uid="{00000000-0005-0000-0000-000006320000}"/>
    <cellStyle name="Calculation 8 8" xfId="5461" xr:uid="{00000000-0005-0000-0000-000007320000}"/>
    <cellStyle name="Calculation 9" xfId="5462" xr:uid="{00000000-0005-0000-0000-000008320000}"/>
    <cellStyle name="Calculation 9 2" xfId="5463" xr:uid="{00000000-0005-0000-0000-000009320000}"/>
    <cellStyle name="Calculation 9 2 2" xfId="5464" xr:uid="{00000000-0005-0000-0000-00000A320000}"/>
    <cellStyle name="Calculation 9 2 2 2" xfId="5465" xr:uid="{00000000-0005-0000-0000-00000B320000}"/>
    <cellStyle name="Calculation 9 2 2 3" xfId="5466" xr:uid="{00000000-0005-0000-0000-00000C320000}"/>
    <cellStyle name="Calculation 9 2 3" xfId="5467" xr:uid="{00000000-0005-0000-0000-00000D320000}"/>
    <cellStyle name="Calculation 9 2 3 2" xfId="5468" xr:uid="{00000000-0005-0000-0000-00000E320000}"/>
    <cellStyle name="Calculation 9 2 3 3" xfId="5469" xr:uid="{00000000-0005-0000-0000-00000F320000}"/>
    <cellStyle name="Calculation 9 2 4" xfId="5470" xr:uid="{00000000-0005-0000-0000-000010320000}"/>
    <cellStyle name="Calculation 9 2 5" xfId="5471" xr:uid="{00000000-0005-0000-0000-000011320000}"/>
    <cellStyle name="Calculation 9 2 6" xfId="5472" xr:uid="{00000000-0005-0000-0000-000012320000}"/>
    <cellStyle name="Calculation 9 2 7" xfId="5473" xr:uid="{00000000-0005-0000-0000-000013320000}"/>
    <cellStyle name="Calculation 9 3" xfId="5474" xr:uid="{00000000-0005-0000-0000-000014320000}"/>
    <cellStyle name="Calculation 9 3 2" xfId="5475" xr:uid="{00000000-0005-0000-0000-000015320000}"/>
    <cellStyle name="Calculation 9 3 2 2" xfId="5476" xr:uid="{00000000-0005-0000-0000-000016320000}"/>
    <cellStyle name="Calculation 9 3 2 3" xfId="5477" xr:uid="{00000000-0005-0000-0000-000017320000}"/>
    <cellStyle name="Calculation 9 3 3" xfId="5478" xr:uid="{00000000-0005-0000-0000-000018320000}"/>
    <cellStyle name="Calculation 9 3 4" xfId="5479" xr:uid="{00000000-0005-0000-0000-000019320000}"/>
    <cellStyle name="Calculation 9 4" xfId="5480" xr:uid="{00000000-0005-0000-0000-00001A320000}"/>
    <cellStyle name="Calculation 9 4 2" xfId="5481" xr:uid="{00000000-0005-0000-0000-00001B320000}"/>
    <cellStyle name="Calculation 9 4 3" xfId="5482" xr:uid="{00000000-0005-0000-0000-00001C320000}"/>
    <cellStyle name="Calculation 9 5" xfId="5483" xr:uid="{00000000-0005-0000-0000-00001D320000}"/>
    <cellStyle name="Calculation 9 6" xfId="5484" xr:uid="{00000000-0005-0000-0000-00001E320000}"/>
    <cellStyle name="Calculation 9 7" xfId="5485" xr:uid="{00000000-0005-0000-0000-00001F320000}"/>
    <cellStyle name="Calculation 9 8" xfId="5486" xr:uid="{00000000-0005-0000-0000-000020320000}"/>
    <cellStyle name="Cancel" xfId="40328" xr:uid="{00000000-0005-0000-0000-000021320000}"/>
    <cellStyle name="Check Cell" xfId="27" builtinId="23" customBuiltin="1"/>
    <cellStyle name="Check Cell 10" xfId="5487" xr:uid="{00000000-0005-0000-0000-000023320000}"/>
    <cellStyle name="Check Cell 10 2" xfId="5488" xr:uid="{00000000-0005-0000-0000-000024320000}"/>
    <cellStyle name="Check Cell 10 3" xfId="5489" xr:uid="{00000000-0005-0000-0000-000025320000}"/>
    <cellStyle name="Check Cell 11" xfId="5490" xr:uid="{00000000-0005-0000-0000-000026320000}"/>
    <cellStyle name="Check Cell 11 2" xfId="5491" xr:uid="{00000000-0005-0000-0000-000027320000}"/>
    <cellStyle name="Check Cell 11 3" xfId="5492" xr:uid="{00000000-0005-0000-0000-000028320000}"/>
    <cellStyle name="Check Cell 12" xfId="5493" xr:uid="{00000000-0005-0000-0000-000029320000}"/>
    <cellStyle name="Check Cell 12 2" xfId="5494" xr:uid="{00000000-0005-0000-0000-00002A320000}"/>
    <cellStyle name="Check Cell 13" xfId="5495" xr:uid="{00000000-0005-0000-0000-00002B320000}"/>
    <cellStyle name="Check Cell 13 2" xfId="5496" xr:uid="{00000000-0005-0000-0000-00002C320000}"/>
    <cellStyle name="Check Cell 14" xfId="5497" xr:uid="{00000000-0005-0000-0000-00002D320000}"/>
    <cellStyle name="Check Cell 14 2" xfId="5498" xr:uid="{00000000-0005-0000-0000-00002E320000}"/>
    <cellStyle name="Check Cell 15" xfId="5499" xr:uid="{00000000-0005-0000-0000-00002F320000}"/>
    <cellStyle name="Check Cell 15 2" xfId="5500" xr:uid="{00000000-0005-0000-0000-000030320000}"/>
    <cellStyle name="Check Cell 16" xfId="5501" xr:uid="{00000000-0005-0000-0000-000031320000}"/>
    <cellStyle name="Check Cell 16 2" xfId="5502" xr:uid="{00000000-0005-0000-0000-000032320000}"/>
    <cellStyle name="Check Cell 17" xfId="5503" xr:uid="{00000000-0005-0000-0000-000033320000}"/>
    <cellStyle name="Check Cell 17 2" xfId="5504" xr:uid="{00000000-0005-0000-0000-000034320000}"/>
    <cellStyle name="Check Cell 18" xfId="5505" xr:uid="{00000000-0005-0000-0000-000035320000}"/>
    <cellStyle name="Check Cell 18 2" xfId="5506" xr:uid="{00000000-0005-0000-0000-000036320000}"/>
    <cellStyle name="Check Cell 19" xfId="5507" xr:uid="{00000000-0005-0000-0000-000037320000}"/>
    <cellStyle name="Check Cell 19 2" xfId="5508" xr:uid="{00000000-0005-0000-0000-000038320000}"/>
    <cellStyle name="Check Cell 2" xfId="5509" xr:uid="{00000000-0005-0000-0000-000039320000}"/>
    <cellStyle name="Check Cell 2 2" xfId="5510" xr:uid="{00000000-0005-0000-0000-00003A320000}"/>
    <cellStyle name="Check Cell 2 3" xfId="5511" xr:uid="{00000000-0005-0000-0000-00003B320000}"/>
    <cellStyle name="Check Cell 2 3 2" xfId="5512" xr:uid="{00000000-0005-0000-0000-00003C320000}"/>
    <cellStyle name="Check Cell 2 3 3" xfId="5513" xr:uid="{00000000-0005-0000-0000-00003D320000}"/>
    <cellStyle name="Check Cell 2 4" xfId="40329" xr:uid="{00000000-0005-0000-0000-00003E320000}"/>
    <cellStyle name="Check Cell 2_PwrTax 51040" xfId="5514" xr:uid="{00000000-0005-0000-0000-00003F320000}"/>
    <cellStyle name="Check Cell 20" xfId="5515" xr:uid="{00000000-0005-0000-0000-000040320000}"/>
    <cellStyle name="Check Cell 21" xfId="5516" xr:uid="{00000000-0005-0000-0000-000041320000}"/>
    <cellStyle name="Check Cell 22" xfId="5517" xr:uid="{00000000-0005-0000-0000-000042320000}"/>
    <cellStyle name="Check Cell 23" xfId="5518" xr:uid="{00000000-0005-0000-0000-000043320000}"/>
    <cellStyle name="Check Cell 24" xfId="5519" xr:uid="{00000000-0005-0000-0000-000044320000}"/>
    <cellStyle name="Check Cell 25" xfId="5520" xr:uid="{00000000-0005-0000-0000-000045320000}"/>
    <cellStyle name="Check Cell 26" xfId="5521" xr:uid="{00000000-0005-0000-0000-000046320000}"/>
    <cellStyle name="Check Cell 27" xfId="5522" xr:uid="{00000000-0005-0000-0000-000047320000}"/>
    <cellStyle name="Check Cell 28" xfId="5523" xr:uid="{00000000-0005-0000-0000-000048320000}"/>
    <cellStyle name="Check Cell 29" xfId="5524" xr:uid="{00000000-0005-0000-0000-000049320000}"/>
    <cellStyle name="Check Cell 3" xfId="5525" xr:uid="{00000000-0005-0000-0000-00004A320000}"/>
    <cellStyle name="Check Cell 3 2" xfId="5526" xr:uid="{00000000-0005-0000-0000-00004B320000}"/>
    <cellStyle name="Check Cell 3 3" xfId="5527" xr:uid="{00000000-0005-0000-0000-00004C320000}"/>
    <cellStyle name="Check Cell 3 3 2" xfId="5528" xr:uid="{00000000-0005-0000-0000-00004D320000}"/>
    <cellStyle name="Check Cell 3 3 3" xfId="5529" xr:uid="{00000000-0005-0000-0000-00004E320000}"/>
    <cellStyle name="Check Cell 3 4" xfId="40330" xr:uid="{00000000-0005-0000-0000-00004F320000}"/>
    <cellStyle name="Check Cell 30" xfId="5530" xr:uid="{00000000-0005-0000-0000-000050320000}"/>
    <cellStyle name="Check Cell 31" xfId="5531" xr:uid="{00000000-0005-0000-0000-000051320000}"/>
    <cellStyle name="Check Cell 32" xfId="5532" xr:uid="{00000000-0005-0000-0000-000052320000}"/>
    <cellStyle name="Check Cell 33" xfId="5533" xr:uid="{00000000-0005-0000-0000-000053320000}"/>
    <cellStyle name="Check Cell 34" xfId="5534" xr:uid="{00000000-0005-0000-0000-000054320000}"/>
    <cellStyle name="Check Cell 35" xfId="5535" xr:uid="{00000000-0005-0000-0000-000055320000}"/>
    <cellStyle name="Check Cell 36" xfId="5536" xr:uid="{00000000-0005-0000-0000-000056320000}"/>
    <cellStyle name="Check Cell 37" xfId="40331" xr:uid="{00000000-0005-0000-0000-000057320000}"/>
    <cellStyle name="Check Cell 4" xfId="5537" xr:uid="{00000000-0005-0000-0000-000058320000}"/>
    <cellStyle name="Check Cell 4 2" xfId="5538" xr:uid="{00000000-0005-0000-0000-000059320000}"/>
    <cellStyle name="Check Cell 4 3" xfId="5539" xr:uid="{00000000-0005-0000-0000-00005A320000}"/>
    <cellStyle name="Check Cell 5" xfId="5540" xr:uid="{00000000-0005-0000-0000-00005B320000}"/>
    <cellStyle name="Check Cell 5 2" xfId="5541" xr:uid="{00000000-0005-0000-0000-00005C320000}"/>
    <cellStyle name="Check Cell 5 3" xfId="5542" xr:uid="{00000000-0005-0000-0000-00005D320000}"/>
    <cellStyle name="Check Cell 6" xfId="5543" xr:uid="{00000000-0005-0000-0000-00005E320000}"/>
    <cellStyle name="Check Cell 6 2" xfId="5544" xr:uid="{00000000-0005-0000-0000-00005F320000}"/>
    <cellStyle name="Check Cell 6 3" xfId="5545" xr:uid="{00000000-0005-0000-0000-000060320000}"/>
    <cellStyle name="Check Cell 7" xfId="5546" xr:uid="{00000000-0005-0000-0000-000061320000}"/>
    <cellStyle name="Check Cell 7 2" xfId="5547" xr:uid="{00000000-0005-0000-0000-000062320000}"/>
    <cellStyle name="Check Cell 7 3" xfId="5548" xr:uid="{00000000-0005-0000-0000-000063320000}"/>
    <cellStyle name="Check Cell 8" xfId="5549" xr:uid="{00000000-0005-0000-0000-000064320000}"/>
    <cellStyle name="Check Cell 8 2" xfId="5550" xr:uid="{00000000-0005-0000-0000-000065320000}"/>
    <cellStyle name="Check Cell 8 3" xfId="5551" xr:uid="{00000000-0005-0000-0000-000066320000}"/>
    <cellStyle name="Check Cell 9" xfId="5552" xr:uid="{00000000-0005-0000-0000-000067320000}"/>
    <cellStyle name="Check Cell 9 2" xfId="5553" xr:uid="{00000000-0005-0000-0000-000068320000}"/>
    <cellStyle name="Check Cell 9 3" xfId="5554" xr:uid="{00000000-0005-0000-0000-000069320000}"/>
    <cellStyle name="Comma" xfId="28" builtinId="3"/>
    <cellStyle name="Comma  - Style1" xfId="40332" xr:uid="{00000000-0005-0000-0000-00006B320000}"/>
    <cellStyle name="Comma  - Style2" xfId="40333" xr:uid="{00000000-0005-0000-0000-00006C320000}"/>
    <cellStyle name="Comma  - Style3" xfId="40334" xr:uid="{00000000-0005-0000-0000-00006D320000}"/>
    <cellStyle name="Comma  - Style4" xfId="40335" xr:uid="{00000000-0005-0000-0000-00006E320000}"/>
    <cellStyle name="Comma  - Style5" xfId="40336" xr:uid="{00000000-0005-0000-0000-00006F320000}"/>
    <cellStyle name="Comma  - Style6" xfId="40337" xr:uid="{00000000-0005-0000-0000-000070320000}"/>
    <cellStyle name="Comma  - Style7" xfId="40338" xr:uid="{00000000-0005-0000-0000-000071320000}"/>
    <cellStyle name="Comma  - Style8" xfId="40339" xr:uid="{00000000-0005-0000-0000-000072320000}"/>
    <cellStyle name="Comma [0] 10" xfId="5555" xr:uid="{00000000-0005-0000-0000-000073320000}"/>
    <cellStyle name="Comma [0] 10 2" xfId="32906" xr:uid="{00000000-0005-0000-0000-000074320000}"/>
    <cellStyle name="Comma [0] 10 2 2" xfId="40340" xr:uid="{00000000-0005-0000-0000-000075320000}"/>
    <cellStyle name="Comma [0] 10 2 3" xfId="40341" xr:uid="{00000000-0005-0000-0000-000076320000}"/>
    <cellStyle name="Comma [0] 10 3" xfId="40342" xr:uid="{00000000-0005-0000-0000-000077320000}"/>
    <cellStyle name="Comma [0] 10 4" xfId="40343" xr:uid="{00000000-0005-0000-0000-000078320000}"/>
    <cellStyle name="Comma [0] 10 5" xfId="40344" xr:uid="{00000000-0005-0000-0000-000079320000}"/>
    <cellStyle name="Comma [0] 10 6" xfId="40345" xr:uid="{00000000-0005-0000-0000-00007A320000}"/>
    <cellStyle name="Comma [0] 11" xfId="32918" xr:uid="{00000000-0005-0000-0000-00007B320000}"/>
    <cellStyle name="Comma [0] 11 2" xfId="40346" xr:uid="{00000000-0005-0000-0000-00007C320000}"/>
    <cellStyle name="Comma [0] 11 3" xfId="40347" xr:uid="{00000000-0005-0000-0000-00007D320000}"/>
    <cellStyle name="Comma [0] 12" xfId="40348" xr:uid="{00000000-0005-0000-0000-00007E320000}"/>
    <cellStyle name="Comma [0] 12 2" xfId="40349" xr:uid="{00000000-0005-0000-0000-00007F320000}"/>
    <cellStyle name="Comma [0] 12 2 2" xfId="40350" xr:uid="{00000000-0005-0000-0000-000080320000}"/>
    <cellStyle name="Comma [0] 13" xfId="40351" xr:uid="{00000000-0005-0000-0000-000081320000}"/>
    <cellStyle name="Comma [0] 14" xfId="40352" xr:uid="{00000000-0005-0000-0000-000082320000}"/>
    <cellStyle name="Comma [0] 15" xfId="40353" xr:uid="{00000000-0005-0000-0000-000083320000}"/>
    <cellStyle name="Comma [0] 2" xfId="5556" xr:uid="{00000000-0005-0000-0000-000084320000}"/>
    <cellStyle name="Comma [0] 2 10" xfId="5557" xr:uid="{00000000-0005-0000-0000-000085320000}"/>
    <cellStyle name="Comma [0] 2 11" xfId="5558" xr:uid="{00000000-0005-0000-0000-000086320000}"/>
    <cellStyle name="Comma [0] 2 12" xfId="5559" xr:uid="{00000000-0005-0000-0000-000087320000}"/>
    <cellStyle name="Comma [0] 2 13" xfId="5560" xr:uid="{00000000-0005-0000-0000-000088320000}"/>
    <cellStyle name="Comma [0] 2 14" xfId="5561" xr:uid="{00000000-0005-0000-0000-000089320000}"/>
    <cellStyle name="Comma [0] 2 15" xfId="5562" xr:uid="{00000000-0005-0000-0000-00008A320000}"/>
    <cellStyle name="Comma [0] 2 16" xfId="5563" xr:uid="{00000000-0005-0000-0000-00008B320000}"/>
    <cellStyle name="Comma [0] 2 17" xfId="5564" xr:uid="{00000000-0005-0000-0000-00008C320000}"/>
    <cellStyle name="Comma [0] 2 2" xfId="5565" xr:uid="{00000000-0005-0000-0000-00008D320000}"/>
    <cellStyle name="Comma [0] 2 2 2" xfId="5566" xr:uid="{00000000-0005-0000-0000-00008E320000}"/>
    <cellStyle name="Comma [0] 2 3" xfId="5567" xr:uid="{00000000-0005-0000-0000-00008F320000}"/>
    <cellStyle name="Comma [0] 2 3 2" xfId="40354" xr:uid="{00000000-0005-0000-0000-000090320000}"/>
    <cellStyle name="Comma [0] 2 4" xfId="5568" xr:uid="{00000000-0005-0000-0000-000091320000}"/>
    <cellStyle name="Comma [0] 2 5" xfId="5569" xr:uid="{00000000-0005-0000-0000-000092320000}"/>
    <cellStyle name="Comma [0] 2 6" xfId="5570" xr:uid="{00000000-0005-0000-0000-000093320000}"/>
    <cellStyle name="Comma [0] 2 7" xfId="5571" xr:uid="{00000000-0005-0000-0000-000094320000}"/>
    <cellStyle name="Comma [0] 2 8" xfId="5572" xr:uid="{00000000-0005-0000-0000-000095320000}"/>
    <cellStyle name="Comma [0] 2 9" xfId="5573" xr:uid="{00000000-0005-0000-0000-000096320000}"/>
    <cellStyle name="Comma [0] 20" xfId="40355" xr:uid="{00000000-0005-0000-0000-000097320000}"/>
    <cellStyle name="Comma [0] 20 2" xfId="40356" xr:uid="{00000000-0005-0000-0000-000098320000}"/>
    <cellStyle name="Comma [0] 20 3" xfId="40357" xr:uid="{00000000-0005-0000-0000-000099320000}"/>
    <cellStyle name="Comma [0] 3" xfId="5574" xr:uid="{00000000-0005-0000-0000-00009A320000}"/>
    <cellStyle name="Comma [0] 3 2" xfId="5575" xr:uid="{00000000-0005-0000-0000-00009B320000}"/>
    <cellStyle name="Comma [0] 3 2 2" xfId="5576" xr:uid="{00000000-0005-0000-0000-00009C320000}"/>
    <cellStyle name="Comma [0] 3 2 2 2" xfId="40358" xr:uid="{00000000-0005-0000-0000-00009D320000}"/>
    <cellStyle name="Comma [0] 3 2 3" xfId="5577" xr:uid="{00000000-0005-0000-0000-00009E320000}"/>
    <cellStyle name="Comma [0] 3 2 4" xfId="40359" xr:uid="{00000000-0005-0000-0000-00009F320000}"/>
    <cellStyle name="Comma [0] 3 3" xfId="5578" xr:uid="{00000000-0005-0000-0000-0000A0320000}"/>
    <cellStyle name="Comma [0] 3 3 2" xfId="40360" xr:uid="{00000000-0005-0000-0000-0000A1320000}"/>
    <cellStyle name="Comma [0] 3 4" xfId="5579" xr:uid="{00000000-0005-0000-0000-0000A2320000}"/>
    <cellStyle name="Comma [0] 3 5" xfId="40361" xr:uid="{00000000-0005-0000-0000-0000A3320000}"/>
    <cellStyle name="Comma [0] 4" xfId="5580" xr:uid="{00000000-0005-0000-0000-0000A4320000}"/>
    <cellStyle name="Comma [0] 4 2" xfId="5581" xr:uid="{00000000-0005-0000-0000-0000A5320000}"/>
    <cellStyle name="Comma [0] 4 2 2" xfId="5582" xr:uid="{00000000-0005-0000-0000-0000A6320000}"/>
    <cellStyle name="Comma [0] 4 2 2 2" xfId="5583" xr:uid="{00000000-0005-0000-0000-0000A7320000}"/>
    <cellStyle name="Comma [0] 4 2 2 2 2" xfId="40362" xr:uid="{00000000-0005-0000-0000-0000A8320000}"/>
    <cellStyle name="Comma [0] 4 2 2 2 3" xfId="40363" xr:uid="{00000000-0005-0000-0000-0000A9320000}"/>
    <cellStyle name="Comma [0] 4 2 2 3" xfId="5584" xr:uid="{00000000-0005-0000-0000-0000AA320000}"/>
    <cellStyle name="Comma [0] 4 2 2 3 2" xfId="40364" xr:uid="{00000000-0005-0000-0000-0000AB320000}"/>
    <cellStyle name="Comma [0] 4 2 2 4" xfId="40365" xr:uid="{00000000-0005-0000-0000-0000AC320000}"/>
    <cellStyle name="Comma [0] 4 2 3" xfId="40366" xr:uid="{00000000-0005-0000-0000-0000AD320000}"/>
    <cellStyle name="Comma [0] 4 2 3 2" xfId="40367" xr:uid="{00000000-0005-0000-0000-0000AE320000}"/>
    <cellStyle name="Comma [0] 4 2 4" xfId="40368" xr:uid="{00000000-0005-0000-0000-0000AF320000}"/>
    <cellStyle name="Comma [0] 4 3" xfId="5585" xr:uid="{00000000-0005-0000-0000-0000B0320000}"/>
    <cellStyle name="Comma [0] 4 3 2" xfId="5586" xr:uid="{00000000-0005-0000-0000-0000B1320000}"/>
    <cellStyle name="Comma [0] 4 3 2 2" xfId="5587" xr:uid="{00000000-0005-0000-0000-0000B2320000}"/>
    <cellStyle name="Comma [0] 4 3 2 3" xfId="5588" xr:uid="{00000000-0005-0000-0000-0000B3320000}"/>
    <cellStyle name="Comma [0] 4 3 3" xfId="40369" xr:uid="{00000000-0005-0000-0000-0000B4320000}"/>
    <cellStyle name="Comma [0] 4 3 3 2" xfId="40370" xr:uid="{00000000-0005-0000-0000-0000B5320000}"/>
    <cellStyle name="Comma [0] 4 3 4" xfId="40371" xr:uid="{00000000-0005-0000-0000-0000B6320000}"/>
    <cellStyle name="Comma [0] 4 3 5" xfId="40372" xr:uid="{00000000-0005-0000-0000-0000B7320000}"/>
    <cellStyle name="Comma [0] 4 4" xfId="5589" xr:uid="{00000000-0005-0000-0000-0000B8320000}"/>
    <cellStyle name="Comma [0] 4 4 2" xfId="40373" xr:uid="{00000000-0005-0000-0000-0000B9320000}"/>
    <cellStyle name="Comma [0] 4 5" xfId="40374" xr:uid="{00000000-0005-0000-0000-0000BA320000}"/>
    <cellStyle name="Comma [0] 4 6" xfId="40375" xr:uid="{00000000-0005-0000-0000-0000BB320000}"/>
    <cellStyle name="Comma [0] 5" xfId="5590" xr:uid="{00000000-0005-0000-0000-0000BC320000}"/>
    <cellStyle name="Comma [0] 5 2" xfId="5591" xr:uid="{00000000-0005-0000-0000-0000BD320000}"/>
    <cellStyle name="Comma [0] 5 2 2" xfId="5592" xr:uid="{00000000-0005-0000-0000-0000BE320000}"/>
    <cellStyle name="Comma [0] 5 2 3" xfId="5593" xr:uid="{00000000-0005-0000-0000-0000BF320000}"/>
    <cellStyle name="Comma [0] 5 2 4" xfId="5594" xr:uid="{00000000-0005-0000-0000-0000C0320000}"/>
    <cellStyle name="Comma [0] 5 3" xfId="5595" xr:uid="{00000000-0005-0000-0000-0000C1320000}"/>
    <cellStyle name="Comma [0] 5 4" xfId="5596" xr:uid="{00000000-0005-0000-0000-0000C2320000}"/>
    <cellStyle name="Comma [0] 5 5" xfId="5597" xr:uid="{00000000-0005-0000-0000-0000C3320000}"/>
    <cellStyle name="Comma [0] 5 6" xfId="40376" xr:uid="{00000000-0005-0000-0000-0000C4320000}"/>
    <cellStyle name="Comma [0] 5 7" xfId="40377" xr:uid="{00000000-0005-0000-0000-0000C5320000}"/>
    <cellStyle name="Comma [0] 6" xfId="5598" xr:uid="{00000000-0005-0000-0000-0000C6320000}"/>
    <cellStyle name="Comma [0] 6 2" xfId="5599" xr:uid="{00000000-0005-0000-0000-0000C7320000}"/>
    <cellStyle name="Comma [0] 6 2 2" xfId="5600" xr:uid="{00000000-0005-0000-0000-0000C8320000}"/>
    <cellStyle name="Comma [0] 6 2 3" xfId="40378" xr:uid="{00000000-0005-0000-0000-0000C9320000}"/>
    <cellStyle name="Comma [0] 6 3" xfId="5601" xr:uid="{00000000-0005-0000-0000-0000CA320000}"/>
    <cellStyle name="Comma [0] 6 4" xfId="40379" xr:uid="{00000000-0005-0000-0000-0000CB320000}"/>
    <cellStyle name="Comma [0] 6 5" xfId="40380" xr:uid="{00000000-0005-0000-0000-0000CC320000}"/>
    <cellStyle name="Comma [0] 6 6" xfId="40381" xr:uid="{00000000-0005-0000-0000-0000CD320000}"/>
    <cellStyle name="Comma [0] 7" xfId="5602" xr:uid="{00000000-0005-0000-0000-0000CE320000}"/>
    <cellStyle name="Comma [0] 7 2" xfId="5603" xr:uid="{00000000-0005-0000-0000-0000CF320000}"/>
    <cellStyle name="Comma [0] 7 2 2" xfId="40382" xr:uid="{00000000-0005-0000-0000-0000D0320000}"/>
    <cellStyle name="Comma [0] 7 2 3" xfId="40383" xr:uid="{00000000-0005-0000-0000-0000D1320000}"/>
    <cellStyle name="Comma [0] 7 3" xfId="40384" xr:uid="{00000000-0005-0000-0000-0000D2320000}"/>
    <cellStyle name="Comma [0] 7 4" xfId="40385" xr:uid="{00000000-0005-0000-0000-0000D3320000}"/>
    <cellStyle name="Comma [0] 7 5" xfId="40386" xr:uid="{00000000-0005-0000-0000-0000D4320000}"/>
    <cellStyle name="Comma [0] 7 6" xfId="40387" xr:uid="{00000000-0005-0000-0000-0000D5320000}"/>
    <cellStyle name="Comma [0] 8" xfId="5604" xr:uid="{00000000-0005-0000-0000-0000D6320000}"/>
    <cellStyle name="Comma [0] 8 2" xfId="40388" xr:uid="{00000000-0005-0000-0000-0000D7320000}"/>
    <cellStyle name="Comma [0] 8 2 2" xfId="40389" xr:uid="{00000000-0005-0000-0000-0000D8320000}"/>
    <cellStyle name="Comma [0] 8 2 3" xfId="40390" xr:uid="{00000000-0005-0000-0000-0000D9320000}"/>
    <cellStyle name="Comma [0] 8 3" xfId="40391" xr:uid="{00000000-0005-0000-0000-0000DA320000}"/>
    <cellStyle name="Comma [0] 8 4" xfId="40392" xr:uid="{00000000-0005-0000-0000-0000DB320000}"/>
    <cellStyle name="Comma [0] 8 5" xfId="40393" xr:uid="{00000000-0005-0000-0000-0000DC320000}"/>
    <cellStyle name="Comma [0] 8 6" xfId="40394" xr:uid="{00000000-0005-0000-0000-0000DD320000}"/>
    <cellStyle name="Comma [0] 9" xfId="5605" xr:uid="{00000000-0005-0000-0000-0000DE320000}"/>
    <cellStyle name="Comma [0] 9 2" xfId="40395" xr:uid="{00000000-0005-0000-0000-0000DF320000}"/>
    <cellStyle name="Comma [0] 9 2 2" xfId="40396" xr:uid="{00000000-0005-0000-0000-0000E0320000}"/>
    <cellStyle name="Comma [0] 9 2 3" xfId="40397" xr:uid="{00000000-0005-0000-0000-0000E1320000}"/>
    <cellStyle name="Comma [0] 9 3" xfId="40398" xr:uid="{00000000-0005-0000-0000-0000E2320000}"/>
    <cellStyle name="Comma [0] 9 4" xfId="40399" xr:uid="{00000000-0005-0000-0000-0000E3320000}"/>
    <cellStyle name="Comma [0] 9 5" xfId="40400" xr:uid="{00000000-0005-0000-0000-0000E4320000}"/>
    <cellStyle name="Comma [0] 9 6" xfId="40401" xr:uid="{00000000-0005-0000-0000-0000E5320000}"/>
    <cellStyle name="Comma [1]" xfId="68" xr:uid="{00000000-0005-0000-0000-0000E6320000}"/>
    <cellStyle name="Comma [1] 10" xfId="5606" xr:uid="{00000000-0005-0000-0000-0000E7320000}"/>
    <cellStyle name="Comma [1] 10 10" xfId="5607" xr:uid="{00000000-0005-0000-0000-0000E8320000}"/>
    <cellStyle name="Comma [1] 10 11" xfId="5608" xr:uid="{00000000-0005-0000-0000-0000E9320000}"/>
    <cellStyle name="Comma [1] 10 12" xfId="5609" xr:uid="{00000000-0005-0000-0000-0000EA320000}"/>
    <cellStyle name="Comma [1] 10 13" xfId="5610" xr:uid="{00000000-0005-0000-0000-0000EB320000}"/>
    <cellStyle name="Comma [1] 10 14" xfId="5611" xr:uid="{00000000-0005-0000-0000-0000EC320000}"/>
    <cellStyle name="Comma [1] 10 15" xfId="5612" xr:uid="{00000000-0005-0000-0000-0000ED320000}"/>
    <cellStyle name="Comma [1] 10 16" xfId="5613" xr:uid="{00000000-0005-0000-0000-0000EE320000}"/>
    <cellStyle name="Comma [1] 10 17" xfId="5614" xr:uid="{00000000-0005-0000-0000-0000EF320000}"/>
    <cellStyle name="Comma [1] 10 18" xfId="5615" xr:uid="{00000000-0005-0000-0000-0000F0320000}"/>
    <cellStyle name="Comma [1] 10 19" xfId="5616" xr:uid="{00000000-0005-0000-0000-0000F1320000}"/>
    <cellStyle name="Comma [1] 10 2" xfId="5617" xr:uid="{00000000-0005-0000-0000-0000F2320000}"/>
    <cellStyle name="Comma [1] 10 20" xfId="5618" xr:uid="{00000000-0005-0000-0000-0000F3320000}"/>
    <cellStyle name="Comma [1] 10 21" xfId="5619" xr:uid="{00000000-0005-0000-0000-0000F4320000}"/>
    <cellStyle name="Comma [1] 10 22" xfId="5620" xr:uid="{00000000-0005-0000-0000-0000F5320000}"/>
    <cellStyle name="Comma [1] 10 23" xfId="5621" xr:uid="{00000000-0005-0000-0000-0000F6320000}"/>
    <cellStyle name="Comma [1] 10 3" xfId="5622" xr:uid="{00000000-0005-0000-0000-0000F7320000}"/>
    <cellStyle name="Comma [1] 10 4" xfId="5623" xr:uid="{00000000-0005-0000-0000-0000F8320000}"/>
    <cellStyle name="Comma [1] 10 5" xfId="5624" xr:uid="{00000000-0005-0000-0000-0000F9320000}"/>
    <cellStyle name="Comma [1] 10 6" xfId="5625" xr:uid="{00000000-0005-0000-0000-0000FA320000}"/>
    <cellStyle name="Comma [1] 10 7" xfId="5626" xr:uid="{00000000-0005-0000-0000-0000FB320000}"/>
    <cellStyle name="Comma [1] 10 8" xfId="5627" xr:uid="{00000000-0005-0000-0000-0000FC320000}"/>
    <cellStyle name="Comma [1] 10 9" xfId="5628" xr:uid="{00000000-0005-0000-0000-0000FD320000}"/>
    <cellStyle name="Comma [1] 11" xfId="5629" xr:uid="{00000000-0005-0000-0000-0000FE320000}"/>
    <cellStyle name="Comma [1] 11 10" xfId="5630" xr:uid="{00000000-0005-0000-0000-0000FF320000}"/>
    <cellStyle name="Comma [1] 11 11" xfId="5631" xr:uid="{00000000-0005-0000-0000-000000330000}"/>
    <cellStyle name="Comma [1] 11 12" xfId="5632" xr:uid="{00000000-0005-0000-0000-000001330000}"/>
    <cellStyle name="Comma [1] 11 13" xfId="5633" xr:uid="{00000000-0005-0000-0000-000002330000}"/>
    <cellStyle name="Comma [1] 11 14" xfId="5634" xr:uid="{00000000-0005-0000-0000-000003330000}"/>
    <cellStyle name="Comma [1] 11 15" xfId="5635" xr:uid="{00000000-0005-0000-0000-000004330000}"/>
    <cellStyle name="Comma [1] 11 16" xfId="5636" xr:uid="{00000000-0005-0000-0000-000005330000}"/>
    <cellStyle name="Comma [1] 11 17" xfId="5637" xr:uid="{00000000-0005-0000-0000-000006330000}"/>
    <cellStyle name="Comma [1] 11 18" xfId="5638" xr:uid="{00000000-0005-0000-0000-000007330000}"/>
    <cellStyle name="Comma [1] 11 19" xfId="5639" xr:uid="{00000000-0005-0000-0000-000008330000}"/>
    <cellStyle name="Comma [1] 11 2" xfId="5640" xr:uid="{00000000-0005-0000-0000-000009330000}"/>
    <cellStyle name="Comma [1] 11 20" xfId="5641" xr:uid="{00000000-0005-0000-0000-00000A330000}"/>
    <cellStyle name="Comma [1] 11 21" xfId="5642" xr:uid="{00000000-0005-0000-0000-00000B330000}"/>
    <cellStyle name="Comma [1] 11 22" xfId="5643" xr:uid="{00000000-0005-0000-0000-00000C330000}"/>
    <cellStyle name="Comma [1] 11 23" xfId="5644" xr:uid="{00000000-0005-0000-0000-00000D330000}"/>
    <cellStyle name="Comma [1] 11 3" xfId="5645" xr:uid="{00000000-0005-0000-0000-00000E330000}"/>
    <cellStyle name="Comma [1] 11 4" xfId="5646" xr:uid="{00000000-0005-0000-0000-00000F330000}"/>
    <cellStyle name="Comma [1] 11 5" xfId="5647" xr:uid="{00000000-0005-0000-0000-000010330000}"/>
    <cellStyle name="Comma [1] 11 6" xfId="5648" xr:uid="{00000000-0005-0000-0000-000011330000}"/>
    <cellStyle name="Comma [1] 11 7" xfId="5649" xr:uid="{00000000-0005-0000-0000-000012330000}"/>
    <cellStyle name="Comma [1] 11 8" xfId="5650" xr:uid="{00000000-0005-0000-0000-000013330000}"/>
    <cellStyle name="Comma [1] 11 9" xfId="5651" xr:uid="{00000000-0005-0000-0000-000014330000}"/>
    <cellStyle name="Comma [1] 12" xfId="5652" xr:uid="{00000000-0005-0000-0000-000015330000}"/>
    <cellStyle name="Comma [1] 12 2" xfId="5653" xr:uid="{00000000-0005-0000-0000-000016330000}"/>
    <cellStyle name="Comma [1] 12 3" xfId="5654" xr:uid="{00000000-0005-0000-0000-000017330000}"/>
    <cellStyle name="Comma [1] 12 4" xfId="5655" xr:uid="{00000000-0005-0000-0000-000018330000}"/>
    <cellStyle name="Comma [1] 13" xfId="5656" xr:uid="{00000000-0005-0000-0000-000019330000}"/>
    <cellStyle name="Comma [1] 14" xfId="5657" xr:uid="{00000000-0005-0000-0000-00001A330000}"/>
    <cellStyle name="Comma [1] 15" xfId="5658" xr:uid="{00000000-0005-0000-0000-00001B330000}"/>
    <cellStyle name="Comma [1] 16" xfId="5659" xr:uid="{00000000-0005-0000-0000-00001C330000}"/>
    <cellStyle name="Comma [1] 2" xfId="5660" xr:uid="{00000000-0005-0000-0000-00001D330000}"/>
    <cellStyle name="Comma [1] 2 10" xfId="5661" xr:uid="{00000000-0005-0000-0000-00001E330000}"/>
    <cellStyle name="Comma [1] 2 11" xfId="5662" xr:uid="{00000000-0005-0000-0000-00001F330000}"/>
    <cellStyle name="Comma [1] 2 12" xfId="5663" xr:uid="{00000000-0005-0000-0000-000020330000}"/>
    <cellStyle name="Comma [1] 2 13" xfId="5664" xr:uid="{00000000-0005-0000-0000-000021330000}"/>
    <cellStyle name="Comma [1] 2 14" xfId="5665" xr:uid="{00000000-0005-0000-0000-000022330000}"/>
    <cellStyle name="Comma [1] 2 15" xfId="5666" xr:uid="{00000000-0005-0000-0000-000023330000}"/>
    <cellStyle name="Comma [1] 2 16" xfId="5667" xr:uid="{00000000-0005-0000-0000-000024330000}"/>
    <cellStyle name="Comma [1] 2 17" xfId="5668" xr:uid="{00000000-0005-0000-0000-000025330000}"/>
    <cellStyle name="Comma [1] 2 18" xfId="5669" xr:uid="{00000000-0005-0000-0000-000026330000}"/>
    <cellStyle name="Comma [1] 2 19" xfId="5670" xr:uid="{00000000-0005-0000-0000-000027330000}"/>
    <cellStyle name="Comma [1] 2 2" xfId="5671" xr:uid="{00000000-0005-0000-0000-000028330000}"/>
    <cellStyle name="Comma [1] 2 2 10" xfId="5672" xr:uid="{00000000-0005-0000-0000-000029330000}"/>
    <cellStyle name="Comma [1] 2 2 11" xfId="5673" xr:uid="{00000000-0005-0000-0000-00002A330000}"/>
    <cellStyle name="Comma [1] 2 2 12" xfId="5674" xr:uid="{00000000-0005-0000-0000-00002B330000}"/>
    <cellStyle name="Comma [1] 2 2 13" xfId="5675" xr:uid="{00000000-0005-0000-0000-00002C330000}"/>
    <cellStyle name="Comma [1] 2 2 14" xfId="5676" xr:uid="{00000000-0005-0000-0000-00002D330000}"/>
    <cellStyle name="Comma [1] 2 2 15" xfId="5677" xr:uid="{00000000-0005-0000-0000-00002E330000}"/>
    <cellStyle name="Comma [1] 2 2 16" xfId="5678" xr:uid="{00000000-0005-0000-0000-00002F330000}"/>
    <cellStyle name="Comma [1] 2 2 17" xfId="5679" xr:uid="{00000000-0005-0000-0000-000030330000}"/>
    <cellStyle name="Comma [1] 2 2 18" xfId="5680" xr:uid="{00000000-0005-0000-0000-000031330000}"/>
    <cellStyle name="Comma [1] 2 2 19" xfId="5681" xr:uid="{00000000-0005-0000-0000-000032330000}"/>
    <cellStyle name="Comma [1] 2 2 2" xfId="5682" xr:uid="{00000000-0005-0000-0000-000033330000}"/>
    <cellStyle name="Comma [1] 2 2 2 2" xfId="40402" xr:uid="{00000000-0005-0000-0000-000034330000}"/>
    <cellStyle name="Comma [1] 2 2 20" xfId="5683" xr:uid="{00000000-0005-0000-0000-000035330000}"/>
    <cellStyle name="Comma [1] 2 2 21" xfId="5684" xr:uid="{00000000-0005-0000-0000-000036330000}"/>
    <cellStyle name="Comma [1] 2 2 22" xfId="5685" xr:uid="{00000000-0005-0000-0000-000037330000}"/>
    <cellStyle name="Comma [1] 2 2 23" xfId="5686" xr:uid="{00000000-0005-0000-0000-000038330000}"/>
    <cellStyle name="Comma [1] 2 2 24" xfId="5687" xr:uid="{00000000-0005-0000-0000-000039330000}"/>
    <cellStyle name="Comma [1] 2 2 25" xfId="40403" xr:uid="{00000000-0005-0000-0000-00003A330000}"/>
    <cellStyle name="Comma [1] 2 2 3" xfId="5688" xr:uid="{00000000-0005-0000-0000-00003B330000}"/>
    <cellStyle name="Comma [1] 2 2 4" xfId="5689" xr:uid="{00000000-0005-0000-0000-00003C330000}"/>
    <cellStyle name="Comma [1] 2 2 5" xfId="5690" xr:uid="{00000000-0005-0000-0000-00003D330000}"/>
    <cellStyle name="Comma [1] 2 2 6" xfId="5691" xr:uid="{00000000-0005-0000-0000-00003E330000}"/>
    <cellStyle name="Comma [1] 2 2 7" xfId="5692" xr:uid="{00000000-0005-0000-0000-00003F330000}"/>
    <cellStyle name="Comma [1] 2 2 8" xfId="5693" xr:uid="{00000000-0005-0000-0000-000040330000}"/>
    <cellStyle name="Comma [1] 2 2 9" xfId="5694" xr:uid="{00000000-0005-0000-0000-000041330000}"/>
    <cellStyle name="Comma [1] 2 20" xfId="5695" xr:uid="{00000000-0005-0000-0000-000042330000}"/>
    <cellStyle name="Comma [1] 2 21" xfId="5696" xr:uid="{00000000-0005-0000-0000-000043330000}"/>
    <cellStyle name="Comma [1] 2 22" xfId="5697" xr:uid="{00000000-0005-0000-0000-000044330000}"/>
    <cellStyle name="Comma [1] 2 23" xfId="5698" xr:uid="{00000000-0005-0000-0000-000045330000}"/>
    <cellStyle name="Comma [1] 2 24" xfId="5699" xr:uid="{00000000-0005-0000-0000-000046330000}"/>
    <cellStyle name="Comma [1] 2 25" xfId="5700" xr:uid="{00000000-0005-0000-0000-000047330000}"/>
    <cellStyle name="Comma [1] 2 26" xfId="5701" xr:uid="{00000000-0005-0000-0000-000048330000}"/>
    <cellStyle name="Comma [1] 2 27" xfId="5702" xr:uid="{00000000-0005-0000-0000-000049330000}"/>
    <cellStyle name="Comma [1] 2 28" xfId="40404" xr:uid="{00000000-0005-0000-0000-00004A330000}"/>
    <cellStyle name="Comma [1] 2 3" xfId="5703" xr:uid="{00000000-0005-0000-0000-00004B330000}"/>
    <cellStyle name="Comma [1] 2 3 10" xfId="5704" xr:uid="{00000000-0005-0000-0000-00004C330000}"/>
    <cellStyle name="Comma [1] 2 3 11" xfId="5705" xr:uid="{00000000-0005-0000-0000-00004D330000}"/>
    <cellStyle name="Comma [1] 2 3 12" xfId="5706" xr:uid="{00000000-0005-0000-0000-00004E330000}"/>
    <cellStyle name="Comma [1] 2 3 13" xfId="5707" xr:uid="{00000000-0005-0000-0000-00004F330000}"/>
    <cellStyle name="Comma [1] 2 3 14" xfId="5708" xr:uid="{00000000-0005-0000-0000-000050330000}"/>
    <cellStyle name="Comma [1] 2 3 15" xfId="5709" xr:uid="{00000000-0005-0000-0000-000051330000}"/>
    <cellStyle name="Comma [1] 2 3 16" xfId="5710" xr:uid="{00000000-0005-0000-0000-000052330000}"/>
    <cellStyle name="Comma [1] 2 3 17" xfId="5711" xr:uid="{00000000-0005-0000-0000-000053330000}"/>
    <cellStyle name="Comma [1] 2 3 18" xfId="5712" xr:uid="{00000000-0005-0000-0000-000054330000}"/>
    <cellStyle name="Comma [1] 2 3 19" xfId="5713" xr:uid="{00000000-0005-0000-0000-000055330000}"/>
    <cellStyle name="Comma [1] 2 3 2" xfId="5714" xr:uid="{00000000-0005-0000-0000-000056330000}"/>
    <cellStyle name="Comma [1] 2 3 20" xfId="5715" xr:uid="{00000000-0005-0000-0000-000057330000}"/>
    <cellStyle name="Comma [1] 2 3 21" xfId="5716" xr:uid="{00000000-0005-0000-0000-000058330000}"/>
    <cellStyle name="Comma [1] 2 3 22" xfId="5717" xr:uid="{00000000-0005-0000-0000-000059330000}"/>
    <cellStyle name="Comma [1] 2 3 23" xfId="5718" xr:uid="{00000000-0005-0000-0000-00005A330000}"/>
    <cellStyle name="Comma [1] 2 3 24" xfId="40405" xr:uid="{00000000-0005-0000-0000-00005B330000}"/>
    <cellStyle name="Comma [1] 2 3 3" xfId="5719" xr:uid="{00000000-0005-0000-0000-00005C330000}"/>
    <cellStyle name="Comma [1] 2 3 4" xfId="5720" xr:uid="{00000000-0005-0000-0000-00005D330000}"/>
    <cellStyle name="Comma [1] 2 3 5" xfId="5721" xr:uid="{00000000-0005-0000-0000-00005E330000}"/>
    <cellStyle name="Comma [1] 2 3 6" xfId="5722" xr:uid="{00000000-0005-0000-0000-00005F330000}"/>
    <cellStyle name="Comma [1] 2 3 7" xfId="5723" xr:uid="{00000000-0005-0000-0000-000060330000}"/>
    <cellStyle name="Comma [1] 2 3 8" xfId="5724" xr:uid="{00000000-0005-0000-0000-000061330000}"/>
    <cellStyle name="Comma [1] 2 3 9" xfId="5725" xr:uid="{00000000-0005-0000-0000-000062330000}"/>
    <cellStyle name="Comma [1] 2 4" xfId="5726" xr:uid="{00000000-0005-0000-0000-000063330000}"/>
    <cellStyle name="Comma [1] 2 4 10" xfId="5727" xr:uid="{00000000-0005-0000-0000-000064330000}"/>
    <cellStyle name="Comma [1] 2 4 11" xfId="5728" xr:uid="{00000000-0005-0000-0000-000065330000}"/>
    <cellStyle name="Comma [1] 2 4 12" xfId="5729" xr:uid="{00000000-0005-0000-0000-000066330000}"/>
    <cellStyle name="Comma [1] 2 4 13" xfId="5730" xr:uid="{00000000-0005-0000-0000-000067330000}"/>
    <cellStyle name="Comma [1] 2 4 14" xfId="5731" xr:uid="{00000000-0005-0000-0000-000068330000}"/>
    <cellStyle name="Comma [1] 2 4 15" xfId="5732" xr:uid="{00000000-0005-0000-0000-000069330000}"/>
    <cellStyle name="Comma [1] 2 4 16" xfId="5733" xr:uid="{00000000-0005-0000-0000-00006A330000}"/>
    <cellStyle name="Comma [1] 2 4 17" xfId="5734" xr:uid="{00000000-0005-0000-0000-00006B330000}"/>
    <cellStyle name="Comma [1] 2 4 18" xfId="5735" xr:uid="{00000000-0005-0000-0000-00006C330000}"/>
    <cellStyle name="Comma [1] 2 4 19" xfId="5736" xr:uid="{00000000-0005-0000-0000-00006D330000}"/>
    <cellStyle name="Comma [1] 2 4 2" xfId="5737" xr:uid="{00000000-0005-0000-0000-00006E330000}"/>
    <cellStyle name="Comma [1] 2 4 20" xfId="5738" xr:uid="{00000000-0005-0000-0000-00006F330000}"/>
    <cellStyle name="Comma [1] 2 4 21" xfId="5739" xr:uid="{00000000-0005-0000-0000-000070330000}"/>
    <cellStyle name="Comma [1] 2 4 22" xfId="5740" xr:uid="{00000000-0005-0000-0000-000071330000}"/>
    <cellStyle name="Comma [1] 2 4 23" xfId="5741" xr:uid="{00000000-0005-0000-0000-000072330000}"/>
    <cellStyle name="Comma [1] 2 4 3" xfId="5742" xr:uid="{00000000-0005-0000-0000-000073330000}"/>
    <cellStyle name="Comma [1] 2 4 4" xfId="5743" xr:uid="{00000000-0005-0000-0000-000074330000}"/>
    <cellStyle name="Comma [1] 2 4 5" xfId="5744" xr:uid="{00000000-0005-0000-0000-000075330000}"/>
    <cellStyle name="Comma [1] 2 4 6" xfId="5745" xr:uid="{00000000-0005-0000-0000-000076330000}"/>
    <cellStyle name="Comma [1] 2 4 7" xfId="5746" xr:uid="{00000000-0005-0000-0000-000077330000}"/>
    <cellStyle name="Comma [1] 2 4 8" xfId="5747" xr:uid="{00000000-0005-0000-0000-000078330000}"/>
    <cellStyle name="Comma [1] 2 4 9" xfId="5748" xr:uid="{00000000-0005-0000-0000-000079330000}"/>
    <cellStyle name="Comma [1] 2 5" xfId="5749" xr:uid="{00000000-0005-0000-0000-00007A330000}"/>
    <cellStyle name="Comma [1] 2 5 10" xfId="5750" xr:uid="{00000000-0005-0000-0000-00007B330000}"/>
    <cellStyle name="Comma [1] 2 5 11" xfId="5751" xr:uid="{00000000-0005-0000-0000-00007C330000}"/>
    <cellStyle name="Comma [1] 2 5 12" xfId="5752" xr:uid="{00000000-0005-0000-0000-00007D330000}"/>
    <cellStyle name="Comma [1] 2 5 13" xfId="5753" xr:uid="{00000000-0005-0000-0000-00007E330000}"/>
    <cellStyle name="Comma [1] 2 5 14" xfId="5754" xr:uid="{00000000-0005-0000-0000-00007F330000}"/>
    <cellStyle name="Comma [1] 2 5 15" xfId="5755" xr:uid="{00000000-0005-0000-0000-000080330000}"/>
    <cellStyle name="Comma [1] 2 5 16" xfId="5756" xr:uid="{00000000-0005-0000-0000-000081330000}"/>
    <cellStyle name="Comma [1] 2 5 17" xfId="5757" xr:uid="{00000000-0005-0000-0000-000082330000}"/>
    <cellStyle name="Comma [1] 2 5 18" xfId="5758" xr:uid="{00000000-0005-0000-0000-000083330000}"/>
    <cellStyle name="Comma [1] 2 5 19" xfId="5759" xr:uid="{00000000-0005-0000-0000-000084330000}"/>
    <cellStyle name="Comma [1] 2 5 2" xfId="5760" xr:uid="{00000000-0005-0000-0000-000085330000}"/>
    <cellStyle name="Comma [1] 2 5 20" xfId="5761" xr:uid="{00000000-0005-0000-0000-000086330000}"/>
    <cellStyle name="Comma [1] 2 5 21" xfId="5762" xr:uid="{00000000-0005-0000-0000-000087330000}"/>
    <cellStyle name="Comma [1] 2 5 22" xfId="5763" xr:uid="{00000000-0005-0000-0000-000088330000}"/>
    <cellStyle name="Comma [1] 2 5 23" xfId="5764" xr:uid="{00000000-0005-0000-0000-000089330000}"/>
    <cellStyle name="Comma [1] 2 5 3" xfId="5765" xr:uid="{00000000-0005-0000-0000-00008A330000}"/>
    <cellStyle name="Comma [1] 2 5 4" xfId="5766" xr:uid="{00000000-0005-0000-0000-00008B330000}"/>
    <cellStyle name="Comma [1] 2 5 5" xfId="5767" xr:uid="{00000000-0005-0000-0000-00008C330000}"/>
    <cellStyle name="Comma [1] 2 5 6" xfId="5768" xr:uid="{00000000-0005-0000-0000-00008D330000}"/>
    <cellStyle name="Comma [1] 2 5 7" xfId="5769" xr:uid="{00000000-0005-0000-0000-00008E330000}"/>
    <cellStyle name="Comma [1] 2 5 8" xfId="5770" xr:uid="{00000000-0005-0000-0000-00008F330000}"/>
    <cellStyle name="Comma [1] 2 5 9" xfId="5771" xr:uid="{00000000-0005-0000-0000-000090330000}"/>
    <cellStyle name="Comma [1] 2 6" xfId="5772" xr:uid="{00000000-0005-0000-0000-000091330000}"/>
    <cellStyle name="Comma [1] 2 7" xfId="5773" xr:uid="{00000000-0005-0000-0000-000092330000}"/>
    <cellStyle name="Comma [1] 2 8" xfId="5774" xr:uid="{00000000-0005-0000-0000-000093330000}"/>
    <cellStyle name="Comma [1] 2 9" xfId="5775" xr:uid="{00000000-0005-0000-0000-000094330000}"/>
    <cellStyle name="Comma [1] 3" xfId="5776" xr:uid="{00000000-0005-0000-0000-000095330000}"/>
    <cellStyle name="Comma [1] 3 10" xfId="5777" xr:uid="{00000000-0005-0000-0000-000096330000}"/>
    <cellStyle name="Comma [1] 3 11" xfId="5778" xr:uid="{00000000-0005-0000-0000-000097330000}"/>
    <cellStyle name="Comma [1] 3 12" xfId="5779" xr:uid="{00000000-0005-0000-0000-000098330000}"/>
    <cellStyle name="Comma [1] 3 13" xfId="5780" xr:uid="{00000000-0005-0000-0000-000099330000}"/>
    <cellStyle name="Comma [1] 3 14" xfId="5781" xr:uid="{00000000-0005-0000-0000-00009A330000}"/>
    <cellStyle name="Comma [1] 3 15" xfId="5782" xr:uid="{00000000-0005-0000-0000-00009B330000}"/>
    <cellStyle name="Comma [1] 3 16" xfId="5783" xr:uid="{00000000-0005-0000-0000-00009C330000}"/>
    <cellStyle name="Comma [1] 3 17" xfId="5784" xr:uid="{00000000-0005-0000-0000-00009D330000}"/>
    <cellStyle name="Comma [1] 3 18" xfId="5785" xr:uid="{00000000-0005-0000-0000-00009E330000}"/>
    <cellStyle name="Comma [1] 3 19" xfId="5786" xr:uid="{00000000-0005-0000-0000-00009F330000}"/>
    <cellStyle name="Comma [1] 3 2" xfId="5787" xr:uid="{00000000-0005-0000-0000-0000A0330000}"/>
    <cellStyle name="Comma [1] 3 20" xfId="5788" xr:uid="{00000000-0005-0000-0000-0000A1330000}"/>
    <cellStyle name="Comma [1] 3 21" xfId="5789" xr:uid="{00000000-0005-0000-0000-0000A2330000}"/>
    <cellStyle name="Comma [1] 3 22" xfId="5790" xr:uid="{00000000-0005-0000-0000-0000A3330000}"/>
    <cellStyle name="Comma [1] 3 23" xfId="5791" xr:uid="{00000000-0005-0000-0000-0000A4330000}"/>
    <cellStyle name="Comma [1] 3 24" xfId="5792" xr:uid="{00000000-0005-0000-0000-0000A5330000}"/>
    <cellStyle name="Comma [1] 3 25" xfId="40406" xr:uid="{00000000-0005-0000-0000-0000A6330000}"/>
    <cellStyle name="Comma [1] 3 3" xfId="5793" xr:uid="{00000000-0005-0000-0000-0000A7330000}"/>
    <cellStyle name="Comma [1] 3 4" xfId="5794" xr:uid="{00000000-0005-0000-0000-0000A8330000}"/>
    <cellStyle name="Comma [1] 3 5" xfId="5795" xr:uid="{00000000-0005-0000-0000-0000A9330000}"/>
    <cellStyle name="Comma [1] 3 6" xfId="5796" xr:uid="{00000000-0005-0000-0000-0000AA330000}"/>
    <cellStyle name="Comma [1] 3 7" xfId="5797" xr:uid="{00000000-0005-0000-0000-0000AB330000}"/>
    <cellStyle name="Comma [1] 3 8" xfId="5798" xr:uid="{00000000-0005-0000-0000-0000AC330000}"/>
    <cellStyle name="Comma [1] 3 9" xfId="5799" xr:uid="{00000000-0005-0000-0000-0000AD330000}"/>
    <cellStyle name="Comma [1] 4" xfId="5800" xr:uid="{00000000-0005-0000-0000-0000AE330000}"/>
    <cellStyle name="Comma [1] 4 10" xfId="5801" xr:uid="{00000000-0005-0000-0000-0000AF330000}"/>
    <cellStyle name="Comma [1] 4 11" xfId="5802" xr:uid="{00000000-0005-0000-0000-0000B0330000}"/>
    <cellStyle name="Comma [1] 4 12" xfId="5803" xr:uid="{00000000-0005-0000-0000-0000B1330000}"/>
    <cellStyle name="Comma [1] 4 13" xfId="5804" xr:uid="{00000000-0005-0000-0000-0000B2330000}"/>
    <cellStyle name="Comma [1] 4 14" xfId="5805" xr:uid="{00000000-0005-0000-0000-0000B3330000}"/>
    <cellStyle name="Comma [1] 4 15" xfId="5806" xr:uid="{00000000-0005-0000-0000-0000B4330000}"/>
    <cellStyle name="Comma [1] 4 16" xfId="5807" xr:uid="{00000000-0005-0000-0000-0000B5330000}"/>
    <cellStyle name="Comma [1] 4 17" xfId="5808" xr:uid="{00000000-0005-0000-0000-0000B6330000}"/>
    <cellStyle name="Comma [1] 4 18" xfId="5809" xr:uid="{00000000-0005-0000-0000-0000B7330000}"/>
    <cellStyle name="Comma [1] 4 19" xfId="5810" xr:uid="{00000000-0005-0000-0000-0000B8330000}"/>
    <cellStyle name="Comma [1] 4 2" xfId="5811" xr:uid="{00000000-0005-0000-0000-0000B9330000}"/>
    <cellStyle name="Comma [1] 4 20" xfId="5812" xr:uid="{00000000-0005-0000-0000-0000BA330000}"/>
    <cellStyle name="Comma [1] 4 21" xfId="5813" xr:uid="{00000000-0005-0000-0000-0000BB330000}"/>
    <cellStyle name="Comma [1] 4 22" xfId="5814" xr:uid="{00000000-0005-0000-0000-0000BC330000}"/>
    <cellStyle name="Comma [1] 4 23" xfId="5815" xr:uid="{00000000-0005-0000-0000-0000BD330000}"/>
    <cellStyle name="Comma [1] 4 3" xfId="5816" xr:uid="{00000000-0005-0000-0000-0000BE330000}"/>
    <cellStyle name="Comma [1] 4 4" xfId="5817" xr:uid="{00000000-0005-0000-0000-0000BF330000}"/>
    <cellStyle name="Comma [1] 4 5" xfId="5818" xr:uid="{00000000-0005-0000-0000-0000C0330000}"/>
    <cellStyle name="Comma [1] 4 6" xfId="5819" xr:uid="{00000000-0005-0000-0000-0000C1330000}"/>
    <cellStyle name="Comma [1] 4 7" xfId="5820" xr:uid="{00000000-0005-0000-0000-0000C2330000}"/>
    <cellStyle name="Comma [1] 4 8" xfId="5821" xr:uid="{00000000-0005-0000-0000-0000C3330000}"/>
    <cellStyle name="Comma [1] 4 9" xfId="5822" xr:uid="{00000000-0005-0000-0000-0000C4330000}"/>
    <cellStyle name="Comma [1] 5" xfId="5823" xr:uid="{00000000-0005-0000-0000-0000C5330000}"/>
    <cellStyle name="Comma [1] 5 10" xfId="5824" xr:uid="{00000000-0005-0000-0000-0000C6330000}"/>
    <cellStyle name="Comma [1] 5 11" xfId="5825" xr:uid="{00000000-0005-0000-0000-0000C7330000}"/>
    <cellStyle name="Comma [1] 5 12" xfId="5826" xr:uid="{00000000-0005-0000-0000-0000C8330000}"/>
    <cellStyle name="Comma [1] 5 13" xfId="5827" xr:uid="{00000000-0005-0000-0000-0000C9330000}"/>
    <cellStyle name="Comma [1] 5 14" xfId="5828" xr:uid="{00000000-0005-0000-0000-0000CA330000}"/>
    <cellStyle name="Comma [1] 5 15" xfId="5829" xr:uid="{00000000-0005-0000-0000-0000CB330000}"/>
    <cellStyle name="Comma [1] 5 16" xfId="5830" xr:uid="{00000000-0005-0000-0000-0000CC330000}"/>
    <cellStyle name="Comma [1] 5 17" xfId="5831" xr:uid="{00000000-0005-0000-0000-0000CD330000}"/>
    <cellStyle name="Comma [1] 5 18" xfId="5832" xr:uid="{00000000-0005-0000-0000-0000CE330000}"/>
    <cellStyle name="Comma [1] 5 19" xfId="5833" xr:uid="{00000000-0005-0000-0000-0000CF330000}"/>
    <cellStyle name="Comma [1] 5 2" xfId="5834" xr:uid="{00000000-0005-0000-0000-0000D0330000}"/>
    <cellStyle name="Comma [1] 5 20" xfId="5835" xr:uid="{00000000-0005-0000-0000-0000D1330000}"/>
    <cellStyle name="Comma [1] 5 21" xfId="5836" xr:uid="{00000000-0005-0000-0000-0000D2330000}"/>
    <cellStyle name="Comma [1] 5 22" xfId="5837" xr:uid="{00000000-0005-0000-0000-0000D3330000}"/>
    <cellStyle name="Comma [1] 5 23" xfId="5838" xr:uid="{00000000-0005-0000-0000-0000D4330000}"/>
    <cellStyle name="Comma [1] 5 3" xfId="5839" xr:uid="{00000000-0005-0000-0000-0000D5330000}"/>
    <cellStyle name="Comma [1] 5 4" xfId="5840" xr:uid="{00000000-0005-0000-0000-0000D6330000}"/>
    <cellStyle name="Comma [1] 5 5" xfId="5841" xr:uid="{00000000-0005-0000-0000-0000D7330000}"/>
    <cellStyle name="Comma [1] 5 6" xfId="5842" xr:uid="{00000000-0005-0000-0000-0000D8330000}"/>
    <cellStyle name="Comma [1] 5 7" xfId="5843" xr:uid="{00000000-0005-0000-0000-0000D9330000}"/>
    <cellStyle name="Comma [1] 5 8" xfId="5844" xr:uid="{00000000-0005-0000-0000-0000DA330000}"/>
    <cellStyle name="Comma [1] 5 9" xfId="5845" xr:uid="{00000000-0005-0000-0000-0000DB330000}"/>
    <cellStyle name="Comma [1] 6" xfId="5846" xr:uid="{00000000-0005-0000-0000-0000DC330000}"/>
    <cellStyle name="Comma [1] 6 10" xfId="5847" xr:uid="{00000000-0005-0000-0000-0000DD330000}"/>
    <cellStyle name="Comma [1] 6 11" xfId="5848" xr:uid="{00000000-0005-0000-0000-0000DE330000}"/>
    <cellStyle name="Comma [1] 6 12" xfId="5849" xr:uid="{00000000-0005-0000-0000-0000DF330000}"/>
    <cellStyle name="Comma [1] 6 13" xfId="5850" xr:uid="{00000000-0005-0000-0000-0000E0330000}"/>
    <cellStyle name="Comma [1] 6 14" xfId="5851" xr:uid="{00000000-0005-0000-0000-0000E1330000}"/>
    <cellStyle name="Comma [1] 6 15" xfId="5852" xr:uid="{00000000-0005-0000-0000-0000E2330000}"/>
    <cellStyle name="Comma [1] 6 16" xfId="5853" xr:uid="{00000000-0005-0000-0000-0000E3330000}"/>
    <cellStyle name="Comma [1] 6 17" xfId="5854" xr:uid="{00000000-0005-0000-0000-0000E4330000}"/>
    <cellStyle name="Comma [1] 6 18" xfId="5855" xr:uid="{00000000-0005-0000-0000-0000E5330000}"/>
    <cellStyle name="Comma [1] 6 19" xfId="5856" xr:uid="{00000000-0005-0000-0000-0000E6330000}"/>
    <cellStyle name="Comma [1] 6 2" xfId="5857" xr:uid="{00000000-0005-0000-0000-0000E7330000}"/>
    <cellStyle name="Comma [1] 6 20" xfId="5858" xr:uid="{00000000-0005-0000-0000-0000E8330000}"/>
    <cellStyle name="Comma [1] 6 21" xfId="5859" xr:uid="{00000000-0005-0000-0000-0000E9330000}"/>
    <cellStyle name="Comma [1] 6 22" xfId="5860" xr:uid="{00000000-0005-0000-0000-0000EA330000}"/>
    <cellStyle name="Comma [1] 6 23" xfId="5861" xr:uid="{00000000-0005-0000-0000-0000EB330000}"/>
    <cellStyle name="Comma [1] 6 3" xfId="5862" xr:uid="{00000000-0005-0000-0000-0000EC330000}"/>
    <cellStyle name="Comma [1] 6 4" xfId="5863" xr:uid="{00000000-0005-0000-0000-0000ED330000}"/>
    <cellStyle name="Comma [1] 6 5" xfId="5864" xr:uid="{00000000-0005-0000-0000-0000EE330000}"/>
    <cellStyle name="Comma [1] 6 6" xfId="5865" xr:uid="{00000000-0005-0000-0000-0000EF330000}"/>
    <cellStyle name="Comma [1] 6 7" xfId="5866" xr:uid="{00000000-0005-0000-0000-0000F0330000}"/>
    <cellStyle name="Comma [1] 6 8" xfId="5867" xr:uid="{00000000-0005-0000-0000-0000F1330000}"/>
    <cellStyle name="Comma [1] 6 9" xfId="5868" xr:uid="{00000000-0005-0000-0000-0000F2330000}"/>
    <cellStyle name="Comma [1] 7" xfId="5869" xr:uid="{00000000-0005-0000-0000-0000F3330000}"/>
    <cellStyle name="Comma [1] 7 10" xfId="5870" xr:uid="{00000000-0005-0000-0000-0000F4330000}"/>
    <cellStyle name="Comma [1] 7 11" xfId="5871" xr:uid="{00000000-0005-0000-0000-0000F5330000}"/>
    <cellStyle name="Comma [1] 7 12" xfId="5872" xr:uid="{00000000-0005-0000-0000-0000F6330000}"/>
    <cellStyle name="Comma [1] 7 13" xfId="5873" xr:uid="{00000000-0005-0000-0000-0000F7330000}"/>
    <cellStyle name="Comma [1] 7 14" xfId="5874" xr:uid="{00000000-0005-0000-0000-0000F8330000}"/>
    <cellStyle name="Comma [1] 7 15" xfId="5875" xr:uid="{00000000-0005-0000-0000-0000F9330000}"/>
    <cellStyle name="Comma [1] 7 16" xfId="5876" xr:uid="{00000000-0005-0000-0000-0000FA330000}"/>
    <cellStyle name="Comma [1] 7 17" xfId="5877" xr:uid="{00000000-0005-0000-0000-0000FB330000}"/>
    <cellStyle name="Comma [1] 7 18" xfId="5878" xr:uid="{00000000-0005-0000-0000-0000FC330000}"/>
    <cellStyle name="Comma [1] 7 19" xfId="5879" xr:uid="{00000000-0005-0000-0000-0000FD330000}"/>
    <cellStyle name="Comma [1] 7 2" xfId="5880" xr:uid="{00000000-0005-0000-0000-0000FE330000}"/>
    <cellStyle name="Comma [1] 7 20" xfId="5881" xr:uid="{00000000-0005-0000-0000-0000FF330000}"/>
    <cellStyle name="Comma [1] 7 21" xfId="5882" xr:uid="{00000000-0005-0000-0000-000000340000}"/>
    <cellStyle name="Comma [1] 7 22" xfId="5883" xr:uid="{00000000-0005-0000-0000-000001340000}"/>
    <cellStyle name="Comma [1] 7 23" xfId="5884" xr:uid="{00000000-0005-0000-0000-000002340000}"/>
    <cellStyle name="Comma [1] 7 3" xfId="5885" xr:uid="{00000000-0005-0000-0000-000003340000}"/>
    <cellStyle name="Comma [1] 7 4" xfId="5886" xr:uid="{00000000-0005-0000-0000-000004340000}"/>
    <cellStyle name="Comma [1] 7 5" xfId="5887" xr:uid="{00000000-0005-0000-0000-000005340000}"/>
    <cellStyle name="Comma [1] 7 6" xfId="5888" xr:uid="{00000000-0005-0000-0000-000006340000}"/>
    <cellStyle name="Comma [1] 7 7" xfId="5889" xr:uid="{00000000-0005-0000-0000-000007340000}"/>
    <cellStyle name="Comma [1] 7 8" xfId="5890" xr:uid="{00000000-0005-0000-0000-000008340000}"/>
    <cellStyle name="Comma [1] 7 9" xfId="5891" xr:uid="{00000000-0005-0000-0000-000009340000}"/>
    <cellStyle name="Comma [1] 8" xfId="5892" xr:uid="{00000000-0005-0000-0000-00000A340000}"/>
    <cellStyle name="Comma [1] 8 10" xfId="5893" xr:uid="{00000000-0005-0000-0000-00000B340000}"/>
    <cellStyle name="Comma [1] 8 11" xfId="5894" xr:uid="{00000000-0005-0000-0000-00000C340000}"/>
    <cellStyle name="Comma [1] 8 12" xfId="5895" xr:uid="{00000000-0005-0000-0000-00000D340000}"/>
    <cellStyle name="Comma [1] 8 13" xfId="5896" xr:uid="{00000000-0005-0000-0000-00000E340000}"/>
    <cellStyle name="Comma [1] 8 14" xfId="5897" xr:uid="{00000000-0005-0000-0000-00000F340000}"/>
    <cellStyle name="Comma [1] 8 15" xfId="5898" xr:uid="{00000000-0005-0000-0000-000010340000}"/>
    <cellStyle name="Comma [1] 8 16" xfId="5899" xr:uid="{00000000-0005-0000-0000-000011340000}"/>
    <cellStyle name="Comma [1] 8 17" xfId="5900" xr:uid="{00000000-0005-0000-0000-000012340000}"/>
    <cellStyle name="Comma [1] 8 18" xfId="5901" xr:uid="{00000000-0005-0000-0000-000013340000}"/>
    <cellStyle name="Comma [1] 8 19" xfId="5902" xr:uid="{00000000-0005-0000-0000-000014340000}"/>
    <cellStyle name="Comma [1] 8 2" xfId="5903" xr:uid="{00000000-0005-0000-0000-000015340000}"/>
    <cellStyle name="Comma [1] 8 20" xfId="5904" xr:uid="{00000000-0005-0000-0000-000016340000}"/>
    <cellStyle name="Comma [1] 8 21" xfId="5905" xr:uid="{00000000-0005-0000-0000-000017340000}"/>
    <cellStyle name="Comma [1] 8 22" xfId="5906" xr:uid="{00000000-0005-0000-0000-000018340000}"/>
    <cellStyle name="Comma [1] 8 23" xfId="5907" xr:uid="{00000000-0005-0000-0000-000019340000}"/>
    <cellStyle name="Comma [1] 8 3" xfId="5908" xr:uid="{00000000-0005-0000-0000-00001A340000}"/>
    <cellStyle name="Comma [1] 8 4" xfId="5909" xr:uid="{00000000-0005-0000-0000-00001B340000}"/>
    <cellStyle name="Comma [1] 8 5" xfId="5910" xr:uid="{00000000-0005-0000-0000-00001C340000}"/>
    <cellStyle name="Comma [1] 8 6" xfId="5911" xr:uid="{00000000-0005-0000-0000-00001D340000}"/>
    <cellStyle name="Comma [1] 8 7" xfId="5912" xr:uid="{00000000-0005-0000-0000-00001E340000}"/>
    <cellStyle name="Comma [1] 8 8" xfId="5913" xr:uid="{00000000-0005-0000-0000-00001F340000}"/>
    <cellStyle name="Comma [1] 8 9" xfId="5914" xr:uid="{00000000-0005-0000-0000-000020340000}"/>
    <cellStyle name="Comma [1] 9" xfId="5915" xr:uid="{00000000-0005-0000-0000-000021340000}"/>
    <cellStyle name="Comma [1] 9 10" xfId="5916" xr:uid="{00000000-0005-0000-0000-000022340000}"/>
    <cellStyle name="Comma [1] 9 11" xfId="5917" xr:uid="{00000000-0005-0000-0000-000023340000}"/>
    <cellStyle name="Comma [1] 9 12" xfId="5918" xr:uid="{00000000-0005-0000-0000-000024340000}"/>
    <cellStyle name="Comma [1] 9 13" xfId="5919" xr:uid="{00000000-0005-0000-0000-000025340000}"/>
    <cellStyle name="Comma [1] 9 14" xfId="5920" xr:uid="{00000000-0005-0000-0000-000026340000}"/>
    <cellStyle name="Comma [1] 9 15" xfId="5921" xr:uid="{00000000-0005-0000-0000-000027340000}"/>
    <cellStyle name="Comma [1] 9 16" xfId="5922" xr:uid="{00000000-0005-0000-0000-000028340000}"/>
    <cellStyle name="Comma [1] 9 17" xfId="5923" xr:uid="{00000000-0005-0000-0000-000029340000}"/>
    <cellStyle name="Comma [1] 9 18" xfId="5924" xr:uid="{00000000-0005-0000-0000-00002A340000}"/>
    <cellStyle name="Comma [1] 9 19" xfId="5925" xr:uid="{00000000-0005-0000-0000-00002B340000}"/>
    <cellStyle name="Comma [1] 9 2" xfId="5926" xr:uid="{00000000-0005-0000-0000-00002C340000}"/>
    <cellStyle name="Comma [1] 9 20" xfId="5927" xr:uid="{00000000-0005-0000-0000-00002D340000}"/>
    <cellStyle name="Comma [1] 9 21" xfId="5928" xr:uid="{00000000-0005-0000-0000-00002E340000}"/>
    <cellStyle name="Comma [1] 9 22" xfId="5929" xr:uid="{00000000-0005-0000-0000-00002F340000}"/>
    <cellStyle name="Comma [1] 9 23" xfId="5930" xr:uid="{00000000-0005-0000-0000-000030340000}"/>
    <cellStyle name="Comma [1] 9 3" xfId="5931" xr:uid="{00000000-0005-0000-0000-000031340000}"/>
    <cellStyle name="Comma [1] 9 4" xfId="5932" xr:uid="{00000000-0005-0000-0000-000032340000}"/>
    <cellStyle name="Comma [1] 9 5" xfId="5933" xr:uid="{00000000-0005-0000-0000-000033340000}"/>
    <cellStyle name="Comma [1] 9 6" xfId="5934" xr:uid="{00000000-0005-0000-0000-000034340000}"/>
    <cellStyle name="Comma [1] 9 7" xfId="5935" xr:uid="{00000000-0005-0000-0000-000035340000}"/>
    <cellStyle name="Comma [1] 9 8" xfId="5936" xr:uid="{00000000-0005-0000-0000-000036340000}"/>
    <cellStyle name="Comma [1] 9 9" xfId="5937" xr:uid="{00000000-0005-0000-0000-000037340000}"/>
    <cellStyle name="Comma [2]" xfId="5938" xr:uid="{00000000-0005-0000-0000-000038340000}"/>
    <cellStyle name="Comma [2] 10" xfId="5939" xr:uid="{00000000-0005-0000-0000-000039340000}"/>
    <cellStyle name="Comma [2] 10 10" xfId="5940" xr:uid="{00000000-0005-0000-0000-00003A340000}"/>
    <cellStyle name="Comma [2] 10 11" xfId="5941" xr:uid="{00000000-0005-0000-0000-00003B340000}"/>
    <cellStyle name="Comma [2] 10 12" xfId="5942" xr:uid="{00000000-0005-0000-0000-00003C340000}"/>
    <cellStyle name="Comma [2] 10 13" xfId="5943" xr:uid="{00000000-0005-0000-0000-00003D340000}"/>
    <cellStyle name="Comma [2] 10 14" xfId="5944" xr:uid="{00000000-0005-0000-0000-00003E340000}"/>
    <cellStyle name="Comma [2] 10 15" xfId="5945" xr:uid="{00000000-0005-0000-0000-00003F340000}"/>
    <cellStyle name="Comma [2] 10 16" xfId="5946" xr:uid="{00000000-0005-0000-0000-000040340000}"/>
    <cellStyle name="Comma [2] 10 17" xfId="5947" xr:uid="{00000000-0005-0000-0000-000041340000}"/>
    <cellStyle name="Comma [2] 10 18" xfId="5948" xr:uid="{00000000-0005-0000-0000-000042340000}"/>
    <cellStyle name="Comma [2] 10 19" xfId="5949" xr:uid="{00000000-0005-0000-0000-000043340000}"/>
    <cellStyle name="Comma [2] 10 2" xfId="5950" xr:uid="{00000000-0005-0000-0000-000044340000}"/>
    <cellStyle name="Comma [2] 10 20" xfId="5951" xr:uid="{00000000-0005-0000-0000-000045340000}"/>
    <cellStyle name="Comma [2] 10 21" xfId="5952" xr:uid="{00000000-0005-0000-0000-000046340000}"/>
    <cellStyle name="Comma [2] 10 22" xfId="5953" xr:uid="{00000000-0005-0000-0000-000047340000}"/>
    <cellStyle name="Comma [2] 10 23" xfId="5954" xr:uid="{00000000-0005-0000-0000-000048340000}"/>
    <cellStyle name="Comma [2] 10 3" xfId="5955" xr:uid="{00000000-0005-0000-0000-000049340000}"/>
    <cellStyle name="Comma [2] 10 4" xfId="5956" xr:uid="{00000000-0005-0000-0000-00004A340000}"/>
    <cellStyle name="Comma [2] 10 5" xfId="5957" xr:uid="{00000000-0005-0000-0000-00004B340000}"/>
    <cellStyle name="Comma [2] 10 6" xfId="5958" xr:uid="{00000000-0005-0000-0000-00004C340000}"/>
    <cellStyle name="Comma [2] 10 7" xfId="5959" xr:uid="{00000000-0005-0000-0000-00004D340000}"/>
    <cellStyle name="Comma [2] 10 8" xfId="5960" xr:uid="{00000000-0005-0000-0000-00004E340000}"/>
    <cellStyle name="Comma [2] 10 9" xfId="5961" xr:uid="{00000000-0005-0000-0000-00004F340000}"/>
    <cellStyle name="Comma [2] 11" xfId="5962" xr:uid="{00000000-0005-0000-0000-000050340000}"/>
    <cellStyle name="Comma [2] 11 10" xfId="5963" xr:uid="{00000000-0005-0000-0000-000051340000}"/>
    <cellStyle name="Comma [2] 11 11" xfId="5964" xr:uid="{00000000-0005-0000-0000-000052340000}"/>
    <cellStyle name="Comma [2] 11 12" xfId="5965" xr:uid="{00000000-0005-0000-0000-000053340000}"/>
    <cellStyle name="Comma [2] 11 13" xfId="5966" xr:uid="{00000000-0005-0000-0000-000054340000}"/>
    <cellStyle name="Comma [2] 11 14" xfId="5967" xr:uid="{00000000-0005-0000-0000-000055340000}"/>
    <cellStyle name="Comma [2] 11 15" xfId="5968" xr:uid="{00000000-0005-0000-0000-000056340000}"/>
    <cellStyle name="Comma [2] 11 16" xfId="5969" xr:uid="{00000000-0005-0000-0000-000057340000}"/>
    <cellStyle name="Comma [2] 11 17" xfId="5970" xr:uid="{00000000-0005-0000-0000-000058340000}"/>
    <cellStyle name="Comma [2] 11 18" xfId="5971" xr:uid="{00000000-0005-0000-0000-000059340000}"/>
    <cellStyle name="Comma [2] 11 19" xfId="5972" xr:uid="{00000000-0005-0000-0000-00005A340000}"/>
    <cellStyle name="Comma [2] 11 2" xfId="5973" xr:uid="{00000000-0005-0000-0000-00005B340000}"/>
    <cellStyle name="Comma [2] 11 20" xfId="5974" xr:uid="{00000000-0005-0000-0000-00005C340000}"/>
    <cellStyle name="Comma [2] 11 21" xfId="5975" xr:uid="{00000000-0005-0000-0000-00005D340000}"/>
    <cellStyle name="Comma [2] 11 22" xfId="5976" xr:uid="{00000000-0005-0000-0000-00005E340000}"/>
    <cellStyle name="Comma [2] 11 23" xfId="5977" xr:uid="{00000000-0005-0000-0000-00005F340000}"/>
    <cellStyle name="Comma [2] 11 3" xfId="5978" xr:uid="{00000000-0005-0000-0000-000060340000}"/>
    <cellStyle name="Comma [2] 11 4" xfId="5979" xr:uid="{00000000-0005-0000-0000-000061340000}"/>
    <cellStyle name="Comma [2] 11 5" xfId="5980" xr:uid="{00000000-0005-0000-0000-000062340000}"/>
    <cellStyle name="Comma [2] 11 6" xfId="5981" xr:uid="{00000000-0005-0000-0000-000063340000}"/>
    <cellStyle name="Comma [2] 11 7" xfId="5982" xr:uid="{00000000-0005-0000-0000-000064340000}"/>
    <cellStyle name="Comma [2] 11 8" xfId="5983" xr:uid="{00000000-0005-0000-0000-000065340000}"/>
    <cellStyle name="Comma [2] 11 9" xfId="5984" xr:uid="{00000000-0005-0000-0000-000066340000}"/>
    <cellStyle name="Comma [2] 12" xfId="5985" xr:uid="{00000000-0005-0000-0000-000067340000}"/>
    <cellStyle name="Comma [2] 12 2" xfId="5986" xr:uid="{00000000-0005-0000-0000-000068340000}"/>
    <cellStyle name="Comma [2] 12 3" xfId="5987" xr:uid="{00000000-0005-0000-0000-000069340000}"/>
    <cellStyle name="Comma [2] 12 4" xfId="5988" xr:uid="{00000000-0005-0000-0000-00006A340000}"/>
    <cellStyle name="Comma [2] 13" xfId="5989" xr:uid="{00000000-0005-0000-0000-00006B340000}"/>
    <cellStyle name="Comma [2] 14" xfId="5990" xr:uid="{00000000-0005-0000-0000-00006C340000}"/>
    <cellStyle name="Comma [2] 15" xfId="5991" xr:uid="{00000000-0005-0000-0000-00006D340000}"/>
    <cellStyle name="Comma [2] 16" xfId="5992" xr:uid="{00000000-0005-0000-0000-00006E340000}"/>
    <cellStyle name="Comma [2] 2" xfId="5993" xr:uid="{00000000-0005-0000-0000-00006F340000}"/>
    <cellStyle name="Comma [2] 2 10" xfId="5994" xr:uid="{00000000-0005-0000-0000-000070340000}"/>
    <cellStyle name="Comma [2] 2 11" xfId="5995" xr:uid="{00000000-0005-0000-0000-000071340000}"/>
    <cellStyle name="Comma [2] 2 12" xfId="5996" xr:uid="{00000000-0005-0000-0000-000072340000}"/>
    <cellStyle name="Comma [2] 2 13" xfId="5997" xr:uid="{00000000-0005-0000-0000-000073340000}"/>
    <cellStyle name="Comma [2] 2 14" xfId="5998" xr:uid="{00000000-0005-0000-0000-000074340000}"/>
    <cellStyle name="Comma [2] 2 15" xfId="5999" xr:uid="{00000000-0005-0000-0000-000075340000}"/>
    <cellStyle name="Comma [2] 2 16" xfId="6000" xr:uid="{00000000-0005-0000-0000-000076340000}"/>
    <cellStyle name="Comma [2] 2 17" xfId="6001" xr:uid="{00000000-0005-0000-0000-000077340000}"/>
    <cellStyle name="Comma [2] 2 18" xfId="6002" xr:uid="{00000000-0005-0000-0000-000078340000}"/>
    <cellStyle name="Comma [2] 2 19" xfId="6003" xr:uid="{00000000-0005-0000-0000-000079340000}"/>
    <cellStyle name="Comma [2] 2 2" xfId="6004" xr:uid="{00000000-0005-0000-0000-00007A340000}"/>
    <cellStyle name="Comma [2] 2 2 10" xfId="6005" xr:uid="{00000000-0005-0000-0000-00007B340000}"/>
    <cellStyle name="Comma [2] 2 2 11" xfId="6006" xr:uid="{00000000-0005-0000-0000-00007C340000}"/>
    <cellStyle name="Comma [2] 2 2 12" xfId="6007" xr:uid="{00000000-0005-0000-0000-00007D340000}"/>
    <cellStyle name="Comma [2] 2 2 13" xfId="6008" xr:uid="{00000000-0005-0000-0000-00007E340000}"/>
    <cellStyle name="Comma [2] 2 2 14" xfId="6009" xr:uid="{00000000-0005-0000-0000-00007F340000}"/>
    <cellStyle name="Comma [2] 2 2 15" xfId="6010" xr:uid="{00000000-0005-0000-0000-000080340000}"/>
    <cellStyle name="Comma [2] 2 2 16" xfId="6011" xr:uid="{00000000-0005-0000-0000-000081340000}"/>
    <cellStyle name="Comma [2] 2 2 17" xfId="6012" xr:uid="{00000000-0005-0000-0000-000082340000}"/>
    <cellStyle name="Comma [2] 2 2 18" xfId="6013" xr:uid="{00000000-0005-0000-0000-000083340000}"/>
    <cellStyle name="Comma [2] 2 2 19" xfId="6014" xr:uid="{00000000-0005-0000-0000-000084340000}"/>
    <cellStyle name="Comma [2] 2 2 2" xfId="6015" xr:uid="{00000000-0005-0000-0000-000085340000}"/>
    <cellStyle name="Comma [2] 2 2 20" xfId="6016" xr:uid="{00000000-0005-0000-0000-000086340000}"/>
    <cellStyle name="Comma [2] 2 2 21" xfId="6017" xr:uid="{00000000-0005-0000-0000-000087340000}"/>
    <cellStyle name="Comma [2] 2 2 22" xfId="6018" xr:uid="{00000000-0005-0000-0000-000088340000}"/>
    <cellStyle name="Comma [2] 2 2 23" xfId="6019" xr:uid="{00000000-0005-0000-0000-000089340000}"/>
    <cellStyle name="Comma [2] 2 2 3" xfId="6020" xr:uid="{00000000-0005-0000-0000-00008A340000}"/>
    <cellStyle name="Comma [2] 2 2 4" xfId="6021" xr:uid="{00000000-0005-0000-0000-00008B340000}"/>
    <cellStyle name="Comma [2] 2 2 5" xfId="6022" xr:uid="{00000000-0005-0000-0000-00008C340000}"/>
    <cellStyle name="Comma [2] 2 2 6" xfId="6023" xr:uid="{00000000-0005-0000-0000-00008D340000}"/>
    <cellStyle name="Comma [2] 2 2 7" xfId="6024" xr:uid="{00000000-0005-0000-0000-00008E340000}"/>
    <cellStyle name="Comma [2] 2 2 8" xfId="6025" xr:uid="{00000000-0005-0000-0000-00008F340000}"/>
    <cellStyle name="Comma [2] 2 2 9" xfId="6026" xr:uid="{00000000-0005-0000-0000-000090340000}"/>
    <cellStyle name="Comma [2] 2 20" xfId="6027" xr:uid="{00000000-0005-0000-0000-000091340000}"/>
    <cellStyle name="Comma [2] 2 21" xfId="6028" xr:uid="{00000000-0005-0000-0000-000092340000}"/>
    <cellStyle name="Comma [2] 2 22" xfId="6029" xr:uid="{00000000-0005-0000-0000-000093340000}"/>
    <cellStyle name="Comma [2] 2 23" xfId="6030" xr:uid="{00000000-0005-0000-0000-000094340000}"/>
    <cellStyle name="Comma [2] 2 24" xfId="6031" xr:uid="{00000000-0005-0000-0000-000095340000}"/>
    <cellStyle name="Comma [2] 2 25" xfId="6032" xr:uid="{00000000-0005-0000-0000-000096340000}"/>
    <cellStyle name="Comma [2] 2 26" xfId="6033" xr:uid="{00000000-0005-0000-0000-000097340000}"/>
    <cellStyle name="Comma [2] 2 27" xfId="6034" xr:uid="{00000000-0005-0000-0000-000098340000}"/>
    <cellStyle name="Comma [2] 2 3" xfId="6035" xr:uid="{00000000-0005-0000-0000-000099340000}"/>
    <cellStyle name="Comma [2] 2 3 10" xfId="6036" xr:uid="{00000000-0005-0000-0000-00009A340000}"/>
    <cellStyle name="Comma [2] 2 3 11" xfId="6037" xr:uid="{00000000-0005-0000-0000-00009B340000}"/>
    <cellStyle name="Comma [2] 2 3 12" xfId="6038" xr:uid="{00000000-0005-0000-0000-00009C340000}"/>
    <cellStyle name="Comma [2] 2 3 13" xfId="6039" xr:uid="{00000000-0005-0000-0000-00009D340000}"/>
    <cellStyle name="Comma [2] 2 3 14" xfId="6040" xr:uid="{00000000-0005-0000-0000-00009E340000}"/>
    <cellStyle name="Comma [2] 2 3 15" xfId="6041" xr:uid="{00000000-0005-0000-0000-00009F340000}"/>
    <cellStyle name="Comma [2] 2 3 16" xfId="6042" xr:uid="{00000000-0005-0000-0000-0000A0340000}"/>
    <cellStyle name="Comma [2] 2 3 17" xfId="6043" xr:uid="{00000000-0005-0000-0000-0000A1340000}"/>
    <cellStyle name="Comma [2] 2 3 18" xfId="6044" xr:uid="{00000000-0005-0000-0000-0000A2340000}"/>
    <cellStyle name="Comma [2] 2 3 19" xfId="6045" xr:uid="{00000000-0005-0000-0000-0000A3340000}"/>
    <cellStyle name="Comma [2] 2 3 2" xfId="6046" xr:uid="{00000000-0005-0000-0000-0000A4340000}"/>
    <cellStyle name="Comma [2] 2 3 20" xfId="6047" xr:uid="{00000000-0005-0000-0000-0000A5340000}"/>
    <cellStyle name="Comma [2] 2 3 21" xfId="6048" xr:uid="{00000000-0005-0000-0000-0000A6340000}"/>
    <cellStyle name="Comma [2] 2 3 22" xfId="6049" xr:uid="{00000000-0005-0000-0000-0000A7340000}"/>
    <cellStyle name="Comma [2] 2 3 23" xfId="6050" xr:uid="{00000000-0005-0000-0000-0000A8340000}"/>
    <cellStyle name="Comma [2] 2 3 3" xfId="6051" xr:uid="{00000000-0005-0000-0000-0000A9340000}"/>
    <cellStyle name="Comma [2] 2 3 4" xfId="6052" xr:uid="{00000000-0005-0000-0000-0000AA340000}"/>
    <cellStyle name="Comma [2] 2 3 5" xfId="6053" xr:uid="{00000000-0005-0000-0000-0000AB340000}"/>
    <cellStyle name="Comma [2] 2 3 6" xfId="6054" xr:uid="{00000000-0005-0000-0000-0000AC340000}"/>
    <cellStyle name="Comma [2] 2 3 7" xfId="6055" xr:uid="{00000000-0005-0000-0000-0000AD340000}"/>
    <cellStyle name="Comma [2] 2 3 8" xfId="6056" xr:uid="{00000000-0005-0000-0000-0000AE340000}"/>
    <cellStyle name="Comma [2] 2 3 9" xfId="6057" xr:uid="{00000000-0005-0000-0000-0000AF340000}"/>
    <cellStyle name="Comma [2] 2 4" xfId="6058" xr:uid="{00000000-0005-0000-0000-0000B0340000}"/>
    <cellStyle name="Comma [2] 2 4 10" xfId="6059" xr:uid="{00000000-0005-0000-0000-0000B1340000}"/>
    <cellStyle name="Comma [2] 2 4 11" xfId="6060" xr:uid="{00000000-0005-0000-0000-0000B2340000}"/>
    <cellStyle name="Comma [2] 2 4 12" xfId="6061" xr:uid="{00000000-0005-0000-0000-0000B3340000}"/>
    <cellStyle name="Comma [2] 2 4 13" xfId="6062" xr:uid="{00000000-0005-0000-0000-0000B4340000}"/>
    <cellStyle name="Comma [2] 2 4 14" xfId="6063" xr:uid="{00000000-0005-0000-0000-0000B5340000}"/>
    <cellStyle name="Comma [2] 2 4 15" xfId="6064" xr:uid="{00000000-0005-0000-0000-0000B6340000}"/>
    <cellStyle name="Comma [2] 2 4 16" xfId="6065" xr:uid="{00000000-0005-0000-0000-0000B7340000}"/>
    <cellStyle name="Comma [2] 2 4 17" xfId="6066" xr:uid="{00000000-0005-0000-0000-0000B8340000}"/>
    <cellStyle name="Comma [2] 2 4 18" xfId="6067" xr:uid="{00000000-0005-0000-0000-0000B9340000}"/>
    <cellStyle name="Comma [2] 2 4 19" xfId="6068" xr:uid="{00000000-0005-0000-0000-0000BA340000}"/>
    <cellStyle name="Comma [2] 2 4 2" xfId="6069" xr:uid="{00000000-0005-0000-0000-0000BB340000}"/>
    <cellStyle name="Comma [2] 2 4 20" xfId="6070" xr:uid="{00000000-0005-0000-0000-0000BC340000}"/>
    <cellStyle name="Comma [2] 2 4 21" xfId="6071" xr:uid="{00000000-0005-0000-0000-0000BD340000}"/>
    <cellStyle name="Comma [2] 2 4 22" xfId="6072" xr:uid="{00000000-0005-0000-0000-0000BE340000}"/>
    <cellStyle name="Comma [2] 2 4 23" xfId="6073" xr:uid="{00000000-0005-0000-0000-0000BF340000}"/>
    <cellStyle name="Comma [2] 2 4 3" xfId="6074" xr:uid="{00000000-0005-0000-0000-0000C0340000}"/>
    <cellStyle name="Comma [2] 2 4 4" xfId="6075" xr:uid="{00000000-0005-0000-0000-0000C1340000}"/>
    <cellStyle name="Comma [2] 2 4 5" xfId="6076" xr:uid="{00000000-0005-0000-0000-0000C2340000}"/>
    <cellStyle name="Comma [2] 2 4 6" xfId="6077" xr:uid="{00000000-0005-0000-0000-0000C3340000}"/>
    <cellStyle name="Comma [2] 2 4 7" xfId="6078" xr:uid="{00000000-0005-0000-0000-0000C4340000}"/>
    <cellStyle name="Comma [2] 2 4 8" xfId="6079" xr:uid="{00000000-0005-0000-0000-0000C5340000}"/>
    <cellStyle name="Comma [2] 2 4 9" xfId="6080" xr:uid="{00000000-0005-0000-0000-0000C6340000}"/>
    <cellStyle name="Comma [2] 2 5" xfId="6081" xr:uid="{00000000-0005-0000-0000-0000C7340000}"/>
    <cellStyle name="Comma [2] 2 5 10" xfId="6082" xr:uid="{00000000-0005-0000-0000-0000C8340000}"/>
    <cellStyle name="Comma [2] 2 5 11" xfId="6083" xr:uid="{00000000-0005-0000-0000-0000C9340000}"/>
    <cellStyle name="Comma [2] 2 5 12" xfId="6084" xr:uid="{00000000-0005-0000-0000-0000CA340000}"/>
    <cellStyle name="Comma [2] 2 5 13" xfId="6085" xr:uid="{00000000-0005-0000-0000-0000CB340000}"/>
    <cellStyle name="Comma [2] 2 5 14" xfId="6086" xr:uid="{00000000-0005-0000-0000-0000CC340000}"/>
    <cellStyle name="Comma [2] 2 5 15" xfId="6087" xr:uid="{00000000-0005-0000-0000-0000CD340000}"/>
    <cellStyle name="Comma [2] 2 5 16" xfId="6088" xr:uid="{00000000-0005-0000-0000-0000CE340000}"/>
    <cellStyle name="Comma [2] 2 5 17" xfId="6089" xr:uid="{00000000-0005-0000-0000-0000CF340000}"/>
    <cellStyle name="Comma [2] 2 5 18" xfId="6090" xr:uid="{00000000-0005-0000-0000-0000D0340000}"/>
    <cellStyle name="Comma [2] 2 5 19" xfId="6091" xr:uid="{00000000-0005-0000-0000-0000D1340000}"/>
    <cellStyle name="Comma [2] 2 5 2" xfId="6092" xr:uid="{00000000-0005-0000-0000-0000D2340000}"/>
    <cellStyle name="Comma [2] 2 5 20" xfId="6093" xr:uid="{00000000-0005-0000-0000-0000D3340000}"/>
    <cellStyle name="Comma [2] 2 5 21" xfId="6094" xr:uid="{00000000-0005-0000-0000-0000D4340000}"/>
    <cellStyle name="Comma [2] 2 5 22" xfId="6095" xr:uid="{00000000-0005-0000-0000-0000D5340000}"/>
    <cellStyle name="Comma [2] 2 5 23" xfId="6096" xr:uid="{00000000-0005-0000-0000-0000D6340000}"/>
    <cellStyle name="Comma [2] 2 5 3" xfId="6097" xr:uid="{00000000-0005-0000-0000-0000D7340000}"/>
    <cellStyle name="Comma [2] 2 5 4" xfId="6098" xr:uid="{00000000-0005-0000-0000-0000D8340000}"/>
    <cellStyle name="Comma [2] 2 5 5" xfId="6099" xr:uid="{00000000-0005-0000-0000-0000D9340000}"/>
    <cellStyle name="Comma [2] 2 5 6" xfId="6100" xr:uid="{00000000-0005-0000-0000-0000DA340000}"/>
    <cellStyle name="Comma [2] 2 5 7" xfId="6101" xr:uid="{00000000-0005-0000-0000-0000DB340000}"/>
    <cellStyle name="Comma [2] 2 5 8" xfId="6102" xr:uid="{00000000-0005-0000-0000-0000DC340000}"/>
    <cellStyle name="Comma [2] 2 5 9" xfId="6103" xr:uid="{00000000-0005-0000-0000-0000DD340000}"/>
    <cellStyle name="Comma [2] 2 6" xfId="6104" xr:uid="{00000000-0005-0000-0000-0000DE340000}"/>
    <cellStyle name="Comma [2] 2 7" xfId="6105" xr:uid="{00000000-0005-0000-0000-0000DF340000}"/>
    <cellStyle name="Comma [2] 2 8" xfId="6106" xr:uid="{00000000-0005-0000-0000-0000E0340000}"/>
    <cellStyle name="Comma [2] 2 9" xfId="6107" xr:uid="{00000000-0005-0000-0000-0000E1340000}"/>
    <cellStyle name="Comma [2] 3" xfId="6108" xr:uid="{00000000-0005-0000-0000-0000E2340000}"/>
    <cellStyle name="Comma [2] 3 10" xfId="6109" xr:uid="{00000000-0005-0000-0000-0000E3340000}"/>
    <cellStyle name="Comma [2] 3 11" xfId="6110" xr:uid="{00000000-0005-0000-0000-0000E4340000}"/>
    <cellStyle name="Comma [2] 3 12" xfId="6111" xr:uid="{00000000-0005-0000-0000-0000E5340000}"/>
    <cellStyle name="Comma [2] 3 13" xfId="6112" xr:uid="{00000000-0005-0000-0000-0000E6340000}"/>
    <cellStyle name="Comma [2] 3 14" xfId="6113" xr:uid="{00000000-0005-0000-0000-0000E7340000}"/>
    <cellStyle name="Comma [2] 3 15" xfId="6114" xr:uid="{00000000-0005-0000-0000-0000E8340000}"/>
    <cellStyle name="Comma [2] 3 16" xfId="6115" xr:uid="{00000000-0005-0000-0000-0000E9340000}"/>
    <cellStyle name="Comma [2] 3 17" xfId="6116" xr:uid="{00000000-0005-0000-0000-0000EA340000}"/>
    <cellStyle name="Comma [2] 3 18" xfId="6117" xr:uid="{00000000-0005-0000-0000-0000EB340000}"/>
    <cellStyle name="Comma [2] 3 19" xfId="6118" xr:uid="{00000000-0005-0000-0000-0000EC340000}"/>
    <cellStyle name="Comma [2] 3 2" xfId="6119" xr:uid="{00000000-0005-0000-0000-0000ED340000}"/>
    <cellStyle name="Comma [2] 3 20" xfId="6120" xr:uid="{00000000-0005-0000-0000-0000EE340000}"/>
    <cellStyle name="Comma [2] 3 21" xfId="6121" xr:uid="{00000000-0005-0000-0000-0000EF340000}"/>
    <cellStyle name="Comma [2] 3 22" xfId="6122" xr:uid="{00000000-0005-0000-0000-0000F0340000}"/>
    <cellStyle name="Comma [2] 3 23" xfId="6123" xr:uid="{00000000-0005-0000-0000-0000F1340000}"/>
    <cellStyle name="Comma [2] 3 3" xfId="6124" xr:uid="{00000000-0005-0000-0000-0000F2340000}"/>
    <cellStyle name="Comma [2] 3 4" xfId="6125" xr:uid="{00000000-0005-0000-0000-0000F3340000}"/>
    <cellStyle name="Comma [2] 3 5" xfId="6126" xr:uid="{00000000-0005-0000-0000-0000F4340000}"/>
    <cellStyle name="Comma [2] 3 6" xfId="6127" xr:uid="{00000000-0005-0000-0000-0000F5340000}"/>
    <cellStyle name="Comma [2] 3 7" xfId="6128" xr:uid="{00000000-0005-0000-0000-0000F6340000}"/>
    <cellStyle name="Comma [2] 3 8" xfId="6129" xr:uid="{00000000-0005-0000-0000-0000F7340000}"/>
    <cellStyle name="Comma [2] 3 9" xfId="6130" xr:uid="{00000000-0005-0000-0000-0000F8340000}"/>
    <cellStyle name="Comma [2] 4" xfId="6131" xr:uid="{00000000-0005-0000-0000-0000F9340000}"/>
    <cellStyle name="Comma [2] 4 10" xfId="6132" xr:uid="{00000000-0005-0000-0000-0000FA340000}"/>
    <cellStyle name="Comma [2] 4 11" xfId="6133" xr:uid="{00000000-0005-0000-0000-0000FB340000}"/>
    <cellStyle name="Comma [2] 4 12" xfId="6134" xr:uid="{00000000-0005-0000-0000-0000FC340000}"/>
    <cellStyle name="Comma [2] 4 13" xfId="6135" xr:uid="{00000000-0005-0000-0000-0000FD340000}"/>
    <cellStyle name="Comma [2] 4 14" xfId="6136" xr:uid="{00000000-0005-0000-0000-0000FE340000}"/>
    <cellStyle name="Comma [2] 4 15" xfId="6137" xr:uid="{00000000-0005-0000-0000-0000FF340000}"/>
    <cellStyle name="Comma [2] 4 16" xfId="6138" xr:uid="{00000000-0005-0000-0000-000000350000}"/>
    <cellStyle name="Comma [2] 4 17" xfId="6139" xr:uid="{00000000-0005-0000-0000-000001350000}"/>
    <cellStyle name="Comma [2] 4 18" xfId="6140" xr:uid="{00000000-0005-0000-0000-000002350000}"/>
    <cellStyle name="Comma [2] 4 19" xfId="6141" xr:uid="{00000000-0005-0000-0000-000003350000}"/>
    <cellStyle name="Comma [2] 4 2" xfId="6142" xr:uid="{00000000-0005-0000-0000-000004350000}"/>
    <cellStyle name="Comma [2] 4 20" xfId="6143" xr:uid="{00000000-0005-0000-0000-000005350000}"/>
    <cellStyle name="Comma [2] 4 21" xfId="6144" xr:uid="{00000000-0005-0000-0000-000006350000}"/>
    <cellStyle name="Comma [2] 4 22" xfId="6145" xr:uid="{00000000-0005-0000-0000-000007350000}"/>
    <cellStyle name="Comma [2] 4 23" xfId="6146" xr:uid="{00000000-0005-0000-0000-000008350000}"/>
    <cellStyle name="Comma [2] 4 3" xfId="6147" xr:uid="{00000000-0005-0000-0000-000009350000}"/>
    <cellStyle name="Comma [2] 4 4" xfId="6148" xr:uid="{00000000-0005-0000-0000-00000A350000}"/>
    <cellStyle name="Comma [2] 4 5" xfId="6149" xr:uid="{00000000-0005-0000-0000-00000B350000}"/>
    <cellStyle name="Comma [2] 4 6" xfId="6150" xr:uid="{00000000-0005-0000-0000-00000C350000}"/>
    <cellStyle name="Comma [2] 4 7" xfId="6151" xr:uid="{00000000-0005-0000-0000-00000D350000}"/>
    <cellStyle name="Comma [2] 4 8" xfId="6152" xr:uid="{00000000-0005-0000-0000-00000E350000}"/>
    <cellStyle name="Comma [2] 4 9" xfId="6153" xr:uid="{00000000-0005-0000-0000-00000F350000}"/>
    <cellStyle name="Comma [2] 5" xfId="6154" xr:uid="{00000000-0005-0000-0000-000010350000}"/>
    <cellStyle name="Comma [2] 5 10" xfId="6155" xr:uid="{00000000-0005-0000-0000-000011350000}"/>
    <cellStyle name="Comma [2] 5 11" xfId="6156" xr:uid="{00000000-0005-0000-0000-000012350000}"/>
    <cellStyle name="Comma [2] 5 12" xfId="6157" xr:uid="{00000000-0005-0000-0000-000013350000}"/>
    <cellStyle name="Comma [2] 5 13" xfId="6158" xr:uid="{00000000-0005-0000-0000-000014350000}"/>
    <cellStyle name="Comma [2] 5 14" xfId="6159" xr:uid="{00000000-0005-0000-0000-000015350000}"/>
    <cellStyle name="Comma [2] 5 15" xfId="6160" xr:uid="{00000000-0005-0000-0000-000016350000}"/>
    <cellStyle name="Comma [2] 5 16" xfId="6161" xr:uid="{00000000-0005-0000-0000-000017350000}"/>
    <cellStyle name="Comma [2] 5 17" xfId="6162" xr:uid="{00000000-0005-0000-0000-000018350000}"/>
    <cellStyle name="Comma [2] 5 18" xfId="6163" xr:uid="{00000000-0005-0000-0000-000019350000}"/>
    <cellStyle name="Comma [2] 5 19" xfId="6164" xr:uid="{00000000-0005-0000-0000-00001A350000}"/>
    <cellStyle name="Comma [2] 5 2" xfId="6165" xr:uid="{00000000-0005-0000-0000-00001B350000}"/>
    <cellStyle name="Comma [2] 5 20" xfId="6166" xr:uid="{00000000-0005-0000-0000-00001C350000}"/>
    <cellStyle name="Comma [2] 5 21" xfId="6167" xr:uid="{00000000-0005-0000-0000-00001D350000}"/>
    <cellStyle name="Comma [2] 5 22" xfId="6168" xr:uid="{00000000-0005-0000-0000-00001E350000}"/>
    <cellStyle name="Comma [2] 5 23" xfId="6169" xr:uid="{00000000-0005-0000-0000-00001F350000}"/>
    <cellStyle name="Comma [2] 5 3" xfId="6170" xr:uid="{00000000-0005-0000-0000-000020350000}"/>
    <cellStyle name="Comma [2] 5 4" xfId="6171" xr:uid="{00000000-0005-0000-0000-000021350000}"/>
    <cellStyle name="Comma [2] 5 5" xfId="6172" xr:uid="{00000000-0005-0000-0000-000022350000}"/>
    <cellStyle name="Comma [2] 5 6" xfId="6173" xr:uid="{00000000-0005-0000-0000-000023350000}"/>
    <cellStyle name="Comma [2] 5 7" xfId="6174" xr:uid="{00000000-0005-0000-0000-000024350000}"/>
    <cellStyle name="Comma [2] 5 8" xfId="6175" xr:uid="{00000000-0005-0000-0000-000025350000}"/>
    <cellStyle name="Comma [2] 5 9" xfId="6176" xr:uid="{00000000-0005-0000-0000-000026350000}"/>
    <cellStyle name="Comma [2] 6" xfId="6177" xr:uid="{00000000-0005-0000-0000-000027350000}"/>
    <cellStyle name="Comma [2] 6 10" xfId="6178" xr:uid="{00000000-0005-0000-0000-000028350000}"/>
    <cellStyle name="Comma [2] 6 11" xfId="6179" xr:uid="{00000000-0005-0000-0000-000029350000}"/>
    <cellStyle name="Comma [2] 6 12" xfId="6180" xr:uid="{00000000-0005-0000-0000-00002A350000}"/>
    <cellStyle name="Comma [2] 6 13" xfId="6181" xr:uid="{00000000-0005-0000-0000-00002B350000}"/>
    <cellStyle name="Comma [2] 6 14" xfId="6182" xr:uid="{00000000-0005-0000-0000-00002C350000}"/>
    <cellStyle name="Comma [2] 6 15" xfId="6183" xr:uid="{00000000-0005-0000-0000-00002D350000}"/>
    <cellStyle name="Comma [2] 6 16" xfId="6184" xr:uid="{00000000-0005-0000-0000-00002E350000}"/>
    <cellStyle name="Comma [2] 6 17" xfId="6185" xr:uid="{00000000-0005-0000-0000-00002F350000}"/>
    <cellStyle name="Comma [2] 6 18" xfId="6186" xr:uid="{00000000-0005-0000-0000-000030350000}"/>
    <cellStyle name="Comma [2] 6 19" xfId="6187" xr:uid="{00000000-0005-0000-0000-000031350000}"/>
    <cellStyle name="Comma [2] 6 2" xfId="6188" xr:uid="{00000000-0005-0000-0000-000032350000}"/>
    <cellStyle name="Comma [2] 6 20" xfId="6189" xr:uid="{00000000-0005-0000-0000-000033350000}"/>
    <cellStyle name="Comma [2] 6 21" xfId="6190" xr:uid="{00000000-0005-0000-0000-000034350000}"/>
    <cellStyle name="Comma [2] 6 22" xfId="6191" xr:uid="{00000000-0005-0000-0000-000035350000}"/>
    <cellStyle name="Comma [2] 6 23" xfId="6192" xr:uid="{00000000-0005-0000-0000-000036350000}"/>
    <cellStyle name="Comma [2] 6 3" xfId="6193" xr:uid="{00000000-0005-0000-0000-000037350000}"/>
    <cellStyle name="Comma [2] 6 4" xfId="6194" xr:uid="{00000000-0005-0000-0000-000038350000}"/>
    <cellStyle name="Comma [2] 6 5" xfId="6195" xr:uid="{00000000-0005-0000-0000-000039350000}"/>
    <cellStyle name="Comma [2] 6 6" xfId="6196" xr:uid="{00000000-0005-0000-0000-00003A350000}"/>
    <cellStyle name="Comma [2] 6 7" xfId="6197" xr:uid="{00000000-0005-0000-0000-00003B350000}"/>
    <cellStyle name="Comma [2] 6 8" xfId="6198" xr:uid="{00000000-0005-0000-0000-00003C350000}"/>
    <cellStyle name="Comma [2] 6 9" xfId="6199" xr:uid="{00000000-0005-0000-0000-00003D350000}"/>
    <cellStyle name="Comma [2] 7" xfId="6200" xr:uid="{00000000-0005-0000-0000-00003E350000}"/>
    <cellStyle name="Comma [2] 7 10" xfId="6201" xr:uid="{00000000-0005-0000-0000-00003F350000}"/>
    <cellStyle name="Comma [2] 7 11" xfId="6202" xr:uid="{00000000-0005-0000-0000-000040350000}"/>
    <cellStyle name="Comma [2] 7 12" xfId="6203" xr:uid="{00000000-0005-0000-0000-000041350000}"/>
    <cellStyle name="Comma [2] 7 13" xfId="6204" xr:uid="{00000000-0005-0000-0000-000042350000}"/>
    <cellStyle name="Comma [2] 7 14" xfId="6205" xr:uid="{00000000-0005-0000-0000-000043350000}"/>
    <cellStyle name="Comma [2] 7 15" xfId="6206" xr:uid="{00000000-0005-0000-0000-000044350000}"/>
    <cellStyle name="Comma [2] 7 16" xfId="6207" xr:uid="{00000000-0005-0000-0000-000045350000}"/>
    <cellStyle name="Comma [2] 7 17" xfId="6208" xr:uid="{00000000-0005-0000-0000-000046350000}"/>
    <cellStyle name="Comma [2] 7 18" xfId="6209" xr:uid="{00000000-0005-0000-0000-000047350000}"/>
    <cellStyle name="Comma [2] 7 19" xfId="6210" xr:uid="{00000000-0005-0000-0000-000048350000}"/>
    <cellStyle name="Comma [2] 7 2" xfId="6211" xr:uid="{00000000-0005-0000-0000-000049350000}"/>
    <cellStyle name="Comma [2] 7 20" xfId="6212" xr:uid="{00000000-0005-0000-0000-00004A350000}"/>
    <cellStyle name="Comma [2] 7 21" xfId="6213" xr:uid="{00000000-0005-0000-0000-00004B350000}"/>
    <cellStyle name="Comma [2] 7 22" xfId="6214" xr:uid="{00000000-0005-0000-0000-00004C350000}"/>
    <cellStyle name="Comma [2] 7 23" xfId="6215" xr:uid="{00000000-0005-0000-0000-00004D350000}"/>
    <cellStyle name="Comma [2] 7 3" xfId="6216" xr:uid="{00000000-0005-0000-0000-00004E350000}"/>
    <cellStyle name="Comma [2] 7 4" xfId="6217" xr:uid="{00000000-0005-0000-0000-00004F350000}"/>
    <cellStyle name="Comma [2] 7 5" xfId="6218" xr:uid="{00000000-0005-0000-0000-000050350000}"/>
    <cellStyle name="Comma [2] 7 6" xfId="6219" xr:uid="{00000000-0005-0000-0000-000051350000}"/>
    <cellStyle name="Comma [2] 7 7" xfId="6220" xr:uid="{00000000-0005-0000-0000-000052350000}"/>
    <cellStyle name="Comma [2] 7 8" xfId="6221" xr:uid="{00000000-0005-0000-0000-000053350000}"/>
    <cellStyle name="Comma [2] 7 9" xfId="6222" xr:uid="{00000000-0005-0000-0000-000054350000}"/>
    <cellStyle name="Comma [2] 8" xfId="6223" xr:uid="{00000000-0005-0000-0000-000055350000}"/>
    <cellStyle name="Comma [2] 8 10" xfId="6224" xr:uid="{00000000-0005-0000-0000-000056350000}"/>
    <cellStyle name="Comma [2] 8 11" xfId="6225" xr:uid="{00000000-0005-0000-0000-000057350000}"/>
    <cellStyle name="Comma [2] 8 12" xfId="6226" xr:uid="{00000000-0005-0000-0000-000058350000}"/>
    <cellStyle name="Comma [2] 8 13" xfId="6227" xr:uid="{00000000-0005-0000-0000-000059350000}"/>
    <cellStyle name="Comma [2] 8 14" xfId="6228" xr:uid="{00000000-0005-0000-0000-00005A350000}"/>
    <cellStyle name="Comma [2] 8 15" xfId="6229" xr:uid="{00000000-0005-0000-0000-00005B350000}"/>
    <cellStyle name="Comma [2] 8 16" xfId="6230" xr:uid="{00000000-0005-0000-0000-00005C350000}"/>
    <cellStyle name="Comma [2] 8 17" xfId="6231" xr:uid="{00000000-0005-0000-0000-00005D350000}"/>
    <cellStyle name="Comma [2] 8 18" xfId="6232" xr:uid="{00000000-0005-0000-0000-00005E350000}"/>
    <cellStyle name="Comma [2] 8 19" xfId="6233" xr:uid="{00000000-0005-0000-0000-00005F350000}"/>
    <cellStyle name="Comma [2] 8 2" xfId="6234" xr:uid="{00000000-0005-0000-0000-000060350000}"/>
    <cellStyle name="Comma [2] 8 20" xfId="6235" xr:uid="{00000000-0005-0000-0000-000061350000}"/>
    <cellStyle name="Comma [2] 8 21" xfId="6236" xr:uid="{00000000-0005-0000-0000-000062350000}"/>
    <cellStyle name="Comma [2] 8 22" xfId="6237" xr:uid="{00000000-0005-0000-0000-000063350000}"/>
    <cellStyle name="Comma [2] 8 23" xfId="6238" xr:uid="{00000000-0005-0000-0000-000064350000}"/>
    <cellStyle name="Comma [2] 8 3" xfId="6239" xr:uid="{00000000-0005-0000-0000-000065350000}"/>
    <cellStyle name="Comma [2] 8 4" xfId="6240" xr:uid="{00000000-0005-0000-0000-000066350000}"/>
    <cellStyle name="Comma [2] 8 5" xfId="6241" xr:uid="{00000000-0005-0000-0000-000067350000}"/>
    <cellStyle name="Comma [2] 8 6" xfId="6242" xr:uid="{00000000-0005-0000-0000-000068350000}"/>
    <cellStyle name="Comma [2] 8 7" xfId="6243" xr:uid="{00000000-0005-0000-0000-000069350000}"/>
    <cellStyle name="Comma [2] 8 8" xfId="6244" xr:uid="{00000000-0005-0000-0000-00006A350000}"/>
    <cellStyle name="Comma [2] 8 9" xfId="6245" xr:uid="{00000000-0005-0000-0000-00006B350000}"/>
    <cellStyle name="Comma [2] 9" xfId="6246" xr:uid="{00000000-0005-0000-0000-00006C350000}"/>
    <cellStyle name="Comma [2] 9 10" xfId="6247" xr:uid="{00000000-0005-0000-0000-00006D350000}"/>
    <cellStyle name="Comma [2] 9 11" xfId="6248" xr:uid="{00000000-0005-0000-0000-00006E350000}"/>
    <cellStyle name="Comma [2] 9 12" xfId="6249" xr:uid="{00000000-0005-0000-0000-00006F350000}"/>
    <cellStyle name="Comma [2] 9 13" xfId="6250" xr:uid="{00000000-0005-0000-0000-000070350000}"/>
    <cellStyle name="Comma [2] 9 14" xfId="6251" xr:uid="{00000000-0005-0000-0000-000071350000}"/>
    <cellStyle name="Comma [2] 9 15" xfId="6252" xr:uid="{00000000-0005-0000-0000-000072350000}"/>
    <cellStyle name="Comma [2] 9 16" xfId="6253" xr:uid="{00000000-0005-0000-0000-000073350000}"/>
    <cellStyle name="Comma [2] 9 17" xfId="6254" xr:uid="{00000000-0005-0000-0000-000074350000}"/>
    <cellStyle name="Comma [2] 9 18" xfId="6255" xr:uid="{00000000-0005-0000-0000-000075350000}"/>
    <cellStyle name="Comma [2] 9 19" xfId="6256" xr:uid="{00000000-0005-0000-0000-000076350000}"/>
    <cellStyle name="Comma [2] 9 2" xfId="6257" xr:uid="{00000000-0005-0000-0000-000077350000}"/>
    <cellStyle name="Comma [2] 9 20" xfId="6258" xr:uid="{00000000-0005-0000-0000-000078350000}"/>
    <cellStyle name="Comma [2] 9 21" xfId="6259" xr:uid="{00000000-0005-0000-0000-000079350000}"/>
    <cellStyle name="Comma [2] 9 22" xfId="6260" xr:uid="{00000000-0005-0000-0000-00007A350000}"/>
    <cellStyle name="Comma [2] 9 23" xfId="6261" xr:uid="{00000000-0005-0000-0000-00007B350000}"/>
    <cellStyle name="Comma [2] 9 3" xfId="6262" xr:uid="{00000000-0005-0000-0000-00007C350000}"/>
    <cellStyle name="Comma [2] 9 4" xfId="6263" xr:uid="{00000000-0005-0000-0000-00007D350000}"/>
    <cellStyle name="Comma [2] 9 5" xfId="6264" xr:uid="{00000000-0005-0000-0000-00007E350000}"/>
    <cellStyle name="Comma [2] 9 6" xfId="6265" xr:uid="{00000000-0005-0000-0000-00007F350000}"/>
    <cellStyle name="Comma [2] 9 7" xfId="6266" xr:uid="{00000000-0005-0000-0000-000080350000}"/>
    <cellStyle name="Comma [2] 9 8" xfId="6267" xr:uid="{00000000-0005-0000-0000-000081350000}"/>
    <cellStyle name="Comma [2] 9 9" xfId="6268" xr:uid="{00000000-0005-0000-0000-000082350000}"/>
    <cellStyle name="Comma [3]" xfId="69" xr:uid="{00000000-0005-0000-0000-000083350000}"/>
    <cellStyle name="Comma [3] 10" xfId="6269" xr:uid="{00000000-0005-0000-0000-000084350000}"/>
    <cellStyle name="Comma [3] 10 10" xfId="6270" xr:uid="{00000000-0005-0000-0000-000085350000}"/>
    <cellStyle name="Comma [3] 10 11" xfId="6271" xr:uid="{00000000-0005-0000-0000-000086350000}"/>
    <cellStyle name="Comma [3] 10 12" xfId="6272" xr:uid="{00000000-0005-0000-0000-000087350000}"/>
    <cellStyle name="Comma [3] 10 13" xfId="6273" xr:uid="{00000000-0005-0000-0000-000088350000}"/>
    <cellStyle name="Comma [3] 10 14" xfId="6274" xr:uid="{00000000-0005-0000-0000-000089350000}"/>
    <cellStyle name="Comma [3] 10 15" xfId="6275" xr:uid="{00000000-0005-0000-0000-00008A350000}"/>
    <cellStyle name="Comma [3] 10 16" xfId="6276" xr:uid="{00000000-0005-0000-0000-00008B350000}"/>
    <cellStyle name="Comma [3] 10 17" xfId="6277" xr:uid="{00000000-0005-0000-0000-00008C350000}"/>
    <cellStyle name="Comma [3] 10 18" xfId="6278" xr:uid="{00000000-0005-0000-0000-00008D350000}"/>
    <cellStyle name="Comma [3] 10 19" xfId="6279" xr:uid="{00000000-0005-0000-0000-00008E350000}"/>
    <cellStyle name="Comma [3] 10 2" xfId="6280" xr:uid="{00000000-0005-0000-0000-00008F350000}"/>
    <cellStyle name="Comma [3] 10 20" xfId="6281" xr:uid="{00000000-0005-0000-0000-000090350000}"/>
    <cellStyle name="Comma [3] 10 21" xfId="6282" xr:uid="{00000000-0005-0000-0000-000091350000}"/>
    <cellStyle name="Comma [3] 10 22" xfId="6283" xr:uid="{00000000-0005-0000-0000-000092350000}"/>
    <cellStyle name="Comma [3] 10 23" xfId="6284" xr:uid="{00000000-0005-0000-0000-000093350000}"/>
    <cellStyle name="Comma [3] 10 3" xfId="6285" xr:uid="{00000000-0005-0000-0000-000094350000}"/>
    <cellStyle name="Comma [3] 10 4" xfId="6286" xr:uid="{00000000-0005-0000-0000-000095350000}"/>
    <cellStyle name="Comma [3] 10 5" xfId="6287" xr:uid="{00000000-0005-0000-0000-000096350000}"/>
    <cellStyle name="Comma [3] 10 6" xfId="6288" xr:uid="{00000000-0005-0000-0000-000097350000}"/>
    <cellStyle name="Comma [3] 10 7" xfId="6289" xr:uid="{00000000-0005-0000-0000-000098350000}"/>
    <cellStyle name="Comma [3] 10 8" xfId="6290" xr:uid="{00000000-0005-0000-0000-000099350000}"/>
    <cellStyle name="Comma [3] 10 9" xfId="6291" xr:uid="{00000000-0005-0000-0000-00009A350000}"/>
    <cellStyle name="Comma [3] 11" xfId="6292" xr:uid="{00000000-0005-0000-0000-00009B350000}"/>
    <cellStyle name="Comma [3] 11 10" xfId="6293" xr:uid="{00000000-0005-0000-0000-00009C350000}"/>
    <cellStyle name="Comma [3] 11 11" xfId="6294" xr:uid="{00000000-0005-0000-0000-00009D350000}"/>
    <cellStyle name="Comma [3] 11 12" xfId="6295" xr:uid="{00000000-0005-0000-0000-00009E350000}"/>
    <cellStyle name="Comma [3] 11 13" xfId="6296" xr:uid="{00000000-0005-0000-0000-00009F350000}"/>
    <cellStyle name="Comma [3] 11 14" xfId="6297" xr:uid="{00000000-0005-0000-0000-0000A0350000}"/>
    <cellStyle name="Comma [3] 11 15" xfId="6298" xr:uid="{00000000-0005-0000-0000-0000A1350000}"/>
    <cellStyle name="Comma [3] 11 16" xfId="6299" xr:uid="{00000000-0005-0000-0000-0000A2350000}"/>
    <cellStyle name="Comma [3] 11 17" xfId="6300" xr:uid="{00000000-0005-0000-0000-0000A3350000}"/>
    <cellStyle name="Comma [3] 11 18" xfId="6301" xr:uid="{00000000-0005-0000-0000-0000A4350000}"/>
    <cellStyle name="Comma [3] 11 19" xfId="6302" xr:uid="{00000000-0005-0000-0000-0000A5350000}"/>
    <cellStyle name="Comma [3] 11 2" xfId="6303" xr:uid="{00000000-0005-0000-0000-0000A6350000}"/>
    <cellStyle name="Comma [3] 11 20" xfId="6304" xr:uid="{00000000-0005-0000-0000-0000A7350000}"/>
    <cellStyle name="Comma [3] 11 21" xfId="6305" xr:uid="{00000000-0005-0000-0000-0000A8350000}"/>
    <cellStyle name="Comma [3] 11 22" xfId="6306" xr:uid="{00000000-0005-0000-0000-0000A9350000}"/>
    <cellStyle name="Comma [3] 11 23" xfId="6307" xr:uid="{00000000-0005-0000-0000-0000AA350000}"/>
    <cellStyle name="Comma [3] 11 3" xfId="6308" xr:uid="{00000000-0005-0000-0000-0000AB350000}"/>
    <cellStyle name="Comma [3] 11 4" xfId="6309" xr:uid="{00000000-0005-0000-0000-0000AC350000}"/>
    <cellStyle name="Comma [3] 11 5" xfId="6310" xr:uid="{00000000-0005-0000-0000-0000AD350000}"/>
    <cellStyle name="Comma [3] 11 6" xfId="6311" xr:uid="{00000000-0005-0000-0000-0000AE350000}"/>
    <cellStyle name="Comma [3] 11 7" xfId="6312" xr:uid="{00000000-0005-0000-0000-0000AF350000}"/>
    <cellStyle name="Comma [3] 11 8" xfId="6313" xr:uid="{00000000-0005-0000-0000-0000B0350000}"/>
    <cellStyle name="Comma [3] 11 9" xfId="6314" xr:uid="{00000000-0005-0000-0000-0000B1350000}"/>
    <cellStyle name="Comma [3] 12" xfId="6315" xr:uid="{00000000-0005-0000-0000-0000B2350000}"/>
    <cellStyle name="Comma [3] 12 2" xfId="6316" xr:uid="{00000000-0005-0000-0000-0000B3350000}"/>
    <cellStyle name="Comma [3] 12 3" xfId="6317" xr:uid="{00000000-0005-0000-0000-0000B4350000}"/>
    <cellStyle name="Comma [3] 12 4" xfId="6318" xr:uid="{00000000-0005-0000-0000-0000B5350000}"/>
    <cellStyle name="Comma [3] 13" xfId="6319" xr:uid="{00000000-0005-0000-0000-0000B6350000}"/>
    <cellStyle name="Comma [3] 14" xfId="6320" xr:uid="{00000000-0005-0000-0000-0000B7350000}"/>
    <cellStyle name="Comma [3] 15" xfId="6321" xr:uid="{00000000-0005-0000-0000-0000B8350000}"/>
    <cellStyle name="Comma [3] 16" xfId="6322" xr:uid="{00000000-0005-0000-0000-0000B9350000}"/>
    <cellStyle name="Comma [3] 2" xfId="6323" xr:uid="{00000000-0005-0000-0000-0000BA350000}"/>
    <cellStyle name="Comma [3] 2 10" xfId="6324" xr:uid="{00000000-0005-0000-0000-0000BB350000}"/>
    <cellStyle name="Comma [3] 2 11" xfId="6325" xr:uid="{00000000-0005-0000-0000-0000BC350000}"/>
    <cellStyle name="Comma [3] 2 12" xfId="6326" xr:uid="{00000000-0005-0000-0000-0000BD350000}"/>
    <cellStyle name="Comma [3] 2 13" xfId="6327" xr:uid="{00000000-0005-0000-0000-0000BE350000}"/>
    <cellStyle name="Comma [3] 2 14" xfId="6328" xr:uid="{00000000-0005-0000-0000-0000BF350000}"/>
    <cellStyle name="Comma [3] 2 15" xfId="6329" xr:uid="{00000000-0005-0000-0000-0000C0350000}"/>
    <cellStyle name="Comma [3] 2 16" xfId="6330" xr:uid="{00000000-0005-0000-0000-0000C1350000}"/>
    <cellStyle name="Comma [3] 2 17" xfId="6331" xr:uid="{00000000-0005-0000-0000-0000C2350000}"/>
    <cellStyle name="Comma [3] 2 18" xfId="6332" xr:uid="{00000000-0005-0000-0000-0000C3350000}"/>
    <cellStyle name="Comma [3] 2 19" xfId="6333" xr:uid="{00000000-0005-0000-0000-0000C4350000}"/>
    <cellStyle name="Comma [3] 2 2" xfId="6334" xr:uid="{00000000-0005-0000-0000-0000C5350000}"/>
    <cellStyle name="Comma [3] 2 2 10" xfId="6335" xr:uid="{00000000-0005-0000-0000-0000C6350000}"/>
    <cellStyle name="Comma [3] 2 2 11" xfId="6336" xr:uid="{00000000-0005-0000-0000-0000C7350000}"/>
    <cellStyle name="Comma [3] 2 2 12" xfId="6337" xr:uid="{00000000-0005-0000-0000-0000C8350000}"/>
    <cellStyle name="Comma [3] 2 2 13" xfId="6338" xr:uid="{00000000-0005-0000-0000-0000C9350000}"/>
    <cellStyle name="Comma [3] 2 2 14" xfId="6339" xr:uid="{00000000-0005-0000-0000-0000CA350000}"/>
    <cellStyle name="Comma [3] 2 2 15" xfId="6340" xr:uid="{00000000-0005-0000-0000-0000CB350000}"/>
    <cellStyle name="Comma [3] 2 2 16" xfId="6341" xr:uid="{00000000-0005-0000-0000-0000CC350000}"/>
    <cellStyle name="Comma [3] 2 2 17" xfId="6342" xr:uid="{00000000-0005-0000-0000-0000CD350000}"/>
    <cellStyle name="Comma [3] 2 2 18" xfId="6343" xr:uid="{00000000-0005-0000-0000-0000CE350000}"/>
    <cellStyle name="Comma [3] 2 2 19" xfId="6344" xr:uid="{00000000-0005-0000-0000-0000CF350000}"/>
    <cellStyle name="Comma [3] 2 2 2" xfId="6345" xr:uid="{00000000-0005-0000-0000-0000D0350000}"/>
    <cellStyle name="Comma [3] 2 2 2 2" xfId="40407" xr:uid="{00000000-0005-0000-0000-0000D1350000}"/>
    <cellStyle name="Comma [3] 2 2 20" xfId="6346" xr:uid="{00000000-0005-0000-0000-0000D2350000}"/>
    <cellStyle name="Comma [3] 2 2 21" xfId="6347" xr:uid="{00000000-0005-0000-0000-0000D3350000}"/>
    <cellStyle name="Comma [3] 2 2 22" xfId="6348" xr:uid="{00000000-0005-0000-0000-0000D4350000}"/>
    <cellStyle name="Comma [3] 2 2 23" xfId="6349" xr:uid="{00000000-0005-0000-0000-0000D5350000}"/>
    <cellStyle name="Comma [3] 2 2 24" xfId="6350" xr:uid="{00000000-0005-0000-0000-0000D6350000}"/>
    <cellStyle name="Comma [3] 2 2 25" xfId="40408" xr:uid="{00000000-0005-0000-0000-0000D7350000}"/>
    <cellStyle name="Comma [3] 2 2 3" xfId="6351" xr:uid="{00000000-0005-0000-0000-0000D8350000}"/>
    <cellStyle name="Comma [3] 2 2 4" xfId="6352" xr:uid="{00000000-0005-0000-0000-0000D9350000}"/>
    <cellStyle name="Comma [3] 2 2 5" xfId="6353" xr:uid="{00000000-0005-0000-0000-0000DA350000}"/>
    <cellStyle name="Comma [3] 2 2 6" xfId="6354" xr:uid="{00000000-0005-0000-0000-0000DB350000}"/>
    <cellStyle name="Comma [3] 2 2 7" xfId="6355" xr:uid="{00000000-0005-0000-0000-0000DC350000}"/>
    <cellStyle name="Comma [3] 2 2 8" xfId="6356" xr:uid="{00000000-0005-0000-0000-0000DD350000}"/>
    <cellStyle name="Comma [3] 2 2 9" xfId="6357" xr:uid="{00000000-0005-0000-0000-0000DE350000}"/>
    <cellStyle name="Comma [3] 2 20" xfId="6358" xr:uid="{00000000-0005-0000-0000-0000DF350000}"/>
    <cellStyle name="Comma [3] 2 21" xfId="6359" xr:uid="{00000000-0005-0000-0000-0000E0350000}"/>
    <cellStyle name="Comma [3] 2 22" xfId="6360" xr:uid="{00000000-0005-0000-0000-0000E1350000}"/>
    <cellStyle name="Comma [3] 2 23" xfId="6361" xr:uid="{00000000-0005-0000-0000-0000E2350000}"/>
    <cellStyle name="Comma [3] 2 24" xfId="6362" xr:uid="{00000000-0005-0000-0000-0000E3350000}"/>
    <cellStyle name="Comma [3] 2 25" xfId="6363" xr:uid="{00000000-0005-0000-0000-0000E4350000}"/>
    <cellStyle name="Comma [3] 2 26" xfId="6364" xr:uid="{00000000-0005-0000-0000-0000E5350000}"/>
    <cellStyle name="Comma [3] 2 27" xfId="6365" xr:uid="{00000000-0005-0000-0000-0000E6350000}"/>
    <cellStyle name="Comma [3] 2 28" xfId="40409" xr:uid="{00000000-0005-0000-0000-0000E7350000}"/>
    <cellStyle name="Comma [3] 2 3" xfId="6366" xr:uid="{00000000-0005-0000-0000-0000E8350000}"/>
    <cellStyle name="Comma [3] 2 3 10" xfId="6367" xr:uid="{00000000-0005-0000-0000-0000E9350000}"/>
    <cellStyle name="Comma [3] 2 3 11" xfId="6368" xr:uid="{00000000-0005-0000-0000-0000EA350000}"/>
    <cellStyle name="Comma [3] 2 3 12" xfId="6369" xr:uid="{00000000-0005-0000-0000-0000EB350000}"/>
    <cellStyle name="Comma [3] 2 3 13" xfId="6370" xr:uid="{00000000-0005-0000-0000-0000EC350000}"/>
    <cellStyle name="Comma [3] 2 3 14" xfId="6371" xr:uid="{00000000-0005-0000-0000-0000ED350000}"/>
    <cellStyle name="Comma [3] 2 3 15" xfId="6372" xr:uid="{00000000-0005-0000-0000-0000EE350000}"/>
    <cellStyle name="Comma [3] 2 3 16" xfId="6373" xr:uid="{00000000-0005-0000-0000-0000EF350000}"/>
    <cellStyle name="Comma [3] 2 3 17" xfId="6374" xr:uid="{00000000-0005-0000-0000-0000F0350000}"/>
    <cellStyle name="Comma [3] 2 3 18" xfId="6375" xr:uid="{00000000-0005-0000-0000-0000F1350000}"/>
    <cellStyle name="Comma [3] 2 3 19" xfId="6376" xr:uid="{00000000-0005-0000-0000-0000F2350000}"/>
    <cellStyle name="Comma [3] 2 3 2" xfId="6377" xr:uid="{00000000-0005-0000-0000-0000F3350000}"/>
    <cellStyle name="Comma [3] 2 3 20" xfId="6378" xr:uid="{00000000-0005-0000-0000-0000F4350000}"/>
    <cellStyle name="Comma [3] 2 3 21" xfId="6379" xr:uid="{00000000-0005-0000-0000-0000F5350000}"/>
    <cellStyle name="Comma [3] 2 3 22" xfId="6380" xr:uid="{00000000-0005-0000-0000-0000F6350000}"/>
    <cellStyle name="Comma [3] 2 3 23" xfId="6381" xr:uid="{00000000-0005-0000-0000-0000F7350000}"/>
    <cellStyle name="Comma [3] 2 3 24" xfId="40410" xr:uid="{00000000-0005-0000-0000-0000F8350000}"/>
    <cellStyle name="Comma [3] 2 3 3" xfId="6382" xr:uid="{00000000-0005-0000-0000-0000F9350000}"/>
    <cellStyle name="Comma [3] 2 3 4" xfId="6383" xr:uid="{00000000-0005-0000-0000-0000FA350000}"/>
    <cellStyle name="Comma [3] 2 3 5" xfId="6384" xr:uid="{00000000-0005-0000-0000-0000FB350000}"/>
    <cellStyle name="Comma [3] 2 3 6" xfId="6385" xr:uid="{00000000-0005-0000-0000-0000FC350000}"/>
    <cellStyle name="Comma [3] 2 3 7" xfId="6386" xr:uid="{00000000-0005-0000-0000-0000FD350000}"/>
    <cellStyle name="Comma [3] 2 3 8" xfId="6387" xr:uid="{00000000-0005-0000-0000-0000FE350000}"/>
    <cellStyle name="Comma [3] 2 3 9" xfId="6388" xr:uid="{00000000-0005-0000-0000-0000FF350000}"/>
    <cellStyle name="Comma [3] 2 4" xfId="6389" xr:uid="{00000000-0005-0000-0000-000000360000}"/>
    <cellStyle name="Comma [3] 2 4 10" xfId="6390" xr:uid="{00000000-0005-0000-0000-000001360000}"/>
    <cellStyle name="Comma [3] 2 4 11" xfId="6391" xr:uid="{00000000-0005-0000-0000-000002360000}"/>
    <cellStyle name="Comma [3] 2 4 12" xfId="6392" xr:uid="{00000000-0005-0000-0000-000003360000}"/>
    <cellStyle name="Comma [3] 2 4 13" xfId="6393" xr:uid="{00000000-0005-0000-0000-000004360000}"/>
    <cellStyle name="Comma [3] 2 4 14" xfId="6394" xr:uid="{00000000-0005-0000-0000-000005360000}"/>
    <cellStyle name="Comma [3] 2 4 15" xfId="6395" xr:uid="{00000000-0005-0000-0000-000006360000}"/>
    <cellStyle name="Comma [3] 2 4 16" xfId="6396" xr:uid="{00000000-0005-0000-0000-000007360000}"/>
    <cellStyle name="Comma [3] 2 4 17" xfId="6397" xr:uid="{00000000-0005-0000-0000-000008360000}"/>
    <cellStyle name="Comma [3] 2 4 18" xfId="6398" xr:uid="{00000000-0005-0000-0000-000009360000}"/>
    <cellStyle name="Comma [3] 2 4 19" xfId="6399" xr:uid="{00000000-0005-0000-0000-00000A360000}"/>
    <cellStyle name="Comma [3] 2 4 2" xfId="6400" xr:uid="{00000000-0005-0000-0000-00000B360000}"/>
    <cellStyle name="Comma [3] 2 4 20" xfId="6401" xr:uid="{00000000-0005-0000-0000-00000C360000}"/>
    <cellStyle name="Comma [3] 2 4 21" xfId="6402" xr:uid="{00000000-0005-0000-0000-00000D360000}"/>
    <cellStyle name="Comma [3] 2 4 22" xfId="6403" xr:uid="{00000000-0005-0000-0000-00000E360000}"/>
    <cellStyle name="Comma [3] 2 4 23" xfId="6404" xr:uid="{00000000-0005-0000-0000-00000F360000}"/>
    <cellStyle name="Comma [3] 2 4 3" xfId="6405" xr:uid="{00000000-0005-0000-0000-000010360000}"/>
    <cellStyle name="Comma [3] 2 4 4" xfId="6406" xr:uid="{00000000-0005-0000-0000-000011360000}"/>
    <cellStyle name="Comma [3] 2 4 5" xfId="6407" xr:uid="{00000000-0005-0000-0000-000012360000}"/>
    <cellStyle name="Comma [3] 2 4 6" xfId="6408" xr:uid="{00000000-0005-0000-0000-000013360000}"/>
    <cellStyle name="Comma [3] 2 4 7" xfId="6409" xr:uid="{00000000-0005-0000-0000-000014360000}"/>
    <cellStyle name="Comma [3] 2 4 8" xfId="6410" xr:uid="{00000000-0005-0000-0000-000015360000}"/>
    <cellStyle name="Comma [3] 2 4 9" xfId="6411" xr:uid="{00000000-0005-0000-0000-000016360000}"/>
    <cellStyle name="Comma [3] 2 5" xfId="6412" xr:uid="{00000000-0005-0000-0000-000017360000}"/>
    <cellStyle name="Comma [3] 2 5 10" xfId="6413" xr:uid="{00000000-0005-0000-0000-000018360000}"/>
    <cellStyle name="Comma [3] 2 5 11" xfId="6414" xr:uid="{00000000-0005-0000-0000-000019360000}"/>
    <cellStyle name="Comma [3] 2 5 12" xfId="6415" xr:uid="{00000000-0005-0000-0000-00001A360000}"/>
    <cellStyle name="Comma [3] 2 5 13" xfId="6416" xr:uid="{00000000-0005-0000-0000-00001B360000}"/>
    <cellStyle name="Comma [3] 2 5 14" xfId="6417" xr:uid="{00000000-0005-0000-0000-00001C360000}"/>
    <cellStyle name="Comma [3] 2 5 15" xfId="6418" xr:uid="{00000000-0005-0000-0000-00001D360000}"/>
    <cellStyle name="Comma [3] 2 5 16" xfId="6419" xr:uid="{00000000-0005-0000-0000-00001E360000}"/>
    <cellStyle name="Comma [3] 2 5 17" xfId="6420" xr:uid="{00000000-0005-0000-0000-00001F360000}"/>
    <cellStyle name="Comma [3] 2 5 18" xfId="6421" xr:uid="{00000000-0005-0000-0000-000020360000}"/>
    <cellStyle name="Comma [3] 2 5 19" xfId="6422" xr:uid="{00000000-0005-0000-0000-000021360000}"/>
    <cellStyle name="Comma [3] 2 5 2" xfId="6423" xr:uid="{00000000-0005-0000-0000-000022360000}"/>
    <cellStyle name="Comma [3] 2 5 20" xfId="6424" xr:uid="{00000000-0005-0000-0000-000023360000}"/>
    <cellStyle name="Comma [3] 2 5 21" xfId="6425" xr:uid="{00000000-0005-0000-0000-000024360000}"/>
    <cellStyle name="Comma [3] 2 5 22" xfId="6426" xr:uid="{00000000-0005-0000-0000-000025360000}"/>
    <cellStyle name="Comma [3] 2 5 23" xfId="6427" xr:uid="{00000000-0005-0000-0000-000026360000}"/>
    <cellStyle name="Comma [3] 2 5 3" xfId="6428" xr:uid="{00000000-0005-0000-0000-000027360000}"/>
    <cellStyle name="Comma [3] 2 5 4" xfId="6429" xr:uid="{00000000-0005-0000-0000-000028360000}"/>
    <cellStyle name="Comma [3] 2 5 5" xfId="6430" xr:uid="{00000000-0005-0000-0000-000029360000}"/>
    <cellStyle name="Comma [3] 2 5 6" xfId="6431" xr:uid="{00000000-0005-0000-0000-00002A360000}"/>
    <cellStyle name="Comma [3] 2 5 7" xfId="6432" xr:uid="{00000000-0005-0000-0000-00002B360000}"/>
    <cellStyle name="Comma [3] 2 5 8" xfId="6433" xr:uid="{00000000-0005-0000-0000-00002C360000}"/>
    <cellStyle name="Comma [3] 2 5 9" xfId="6434" xr:uid="{00000000-0005-0000-0000-00002D360000}"/>
    <cellStyle name="Comma [3] 2 6" xfId="6435" xr:uid="{00000000-0005-0000-0000-00002E360000}"/>
    <cellStyle name="Comma [3] 2 7" xfId="6436" xr:uid="{00000000-0005-0000-0000-00002F360000}"/>
    <cellStyle name="Comma [3] 2 8" xfId="6437" xr:uid="{00000000-0005-0000-0000-000030360000}"/>
    <cellStyle name="Comma [3] 2 9" xfId="6438" xr:uid="{00000000-0005-0000-0000-000031360000}"/>
    <cellStyle name="Comma [3] 3" xfId="6439" xr:uid="{00000000-0005-0000-0000-000032360000}"/>
    <cellStyle name="Comma [3] 3 10" xfId="6440" xr:uid="{00000000-0005-0000-0000-000033360000}"/>
    <cellStyle name="Comma [3] 3 11" xfId="6441" xr:uid="{00000000-0005-0000-0000-000034360000}"/>
    <cellStyle name="Comma [3] 3 12" xfId="6442" xr:uid="{00000000-0005-0000-0000-000035360000}"/>
    <cellStyle name="Comma [3] 3 13" xfId="6443" xr:uid="{00000000-0005-0000-0000-000036360000}"/>
    <cellStyle name="Comma [3] 3 14" xfId="6444" xr:uid="{00000000-0005-0000-0000-000037360000}"/>
    <cellStyle name="Comma [3] 3 15" xfId="6445" xr:uid="{00000000-0005-0000-0000-000038360000}"/>
    <cellStyle name="Comma [3] 3 16" xfId="6446" xr:uid="{00000000-0005-0000-0000-000039360000}"/>
    <cellStyle name="Comma [3] 3 17" xfId="6447" xr:uid="{00000000-0005-0000-0000-00003A360000}"/>
    <cellStyle name="Comma [3] 3 18" xfId="6448" xr:uid="{00000000-0005-0000-0000-00003B360000}"/>
    <cellStyle name="Comma [3] 3 19" xfId="6449" xr:uid="{00000000-0005-0000-0000-00003C360000}"/>
    <cellStyle name="Comma [3] 3 2" xfId="6450" xr:uid="{00000000-0005-0000-0000-00003D360000}"/>
    <cellStyle name="Comma [3] 3 20" xfId="6451" xr:uid="{00000000-0005-0000-0000-00003E360000}"/>
    <cellStyle name="Comma [3] 3 21" xfId="6452" xr:uid="{00000000-0005-0000-0000-00003F360000}"/>
    <cellStyle name="Comma [3] 3 22" xfId="6453" xr:uid="{00000000-0005-0000-0000-000040360000}"/>
    <cellStyle name="Comma [3] 3 23" xfId="6454" xr:uid="{00000000-0005-0000-0000-000041360000}"/>
    <cellStyle name="Comma [3] 3 24" xfId="6455" xr:uid="{00000000-0005-0000-0000-000042360000}"/>
    <cellStyle name="Comma [3] 3 25" xfId="40411" xr:uid="{00000000-0005-0000-0000-000043360000}"/>
    <cellStyle name="Comma [3] 3 3" xfId="6456" xr:uid="{00000000-0005-0000-0000-000044360000}"/>
    <cellStyle name="Comma [3] 3 4" xfId="6457" xr:uid="{00000000-0005-0000-0000-000045360000}"/>
    <cellStyle name="Comma [3] 3 5" xfId="6458" xr:uid="{00000000-0005-0000-0000-000046360000}"/>
    <cellStyle name="Comma [3] 3 6" xfId="6459" xr:uid="{00000000-0005-0000-0000-000047360000}"/>
    <cellStyle name="Comma [3] 3 7" xfId="6460" xr:uid="{00000000-0005-0000-0000-000048360000}"/>
    <cellStyle name="Comma [3] 3 8" xfId="6461" xr:uid="{00000000-0005-0000-0000-000049360000}"/>
    <cellStyle name="Comma [3] 3 9" xfId="6462" xr:uid="{00000000-0005-0000-0000-00004A360000}"/>
    <cellStyle name="Comma [3] 4" xfId="6463" xr:uid="{00000000-0005-0000-0000-00004B360000}"/>
    <cellStyle name="Comma [3] 4 10" xfId="6464" xr:uid="{00000000-0005-0000-0000-00004C360000}"/>
    <cellStyle name="Comma [3] 4 11" xfId="6465" xr:uid="{00000000-0005-0000-0000-00004D360000}"/>
    <cellStyle name="Comma [3] 4 12" xfId="6466" xr:uid="{00000000-0005-0000-0000-00004E360000}"/>
    <cellStyle name="Comma [3] 4 13" xfId="6467" xr:uid="{00000000-0005-0000-0000-00004F360000}"/>
    <cellStyle name="Comma [3] 4 14" xfId="6468" xr:uid="{00000000-0005-0000-0000-000050360000}"/>
    <cellStyle name="Comma [3] 4 15" xfId="6469" xr:uid="{00000000-0005-0000-0000-000051360000}"/>
    <cellStyle name="Comma [3] 4 16" xfId="6470" xr:uid="{00000000-0005-0000-0000-000052360000}"/>
    <cellStyle name="Comma [3] 4 17" xfId="6471" xr:uid="{00000000-0005-0000-0000-000053360000}"/>
    <cellStyle name="Comma [3] 4 18" xfId="6472" xr:uid="{00000000-0005-0000-0000-000054360000}"/>
    <cellStyle name="Comma [3] 4 19" xfId="6473" xr:uid="{00000000-0005-0000-0000-000055360000}"/>
    <cellStyle name="Comma [3] 4 2" xfId="6474" xr:uid="{00000000-0005-0000-0000-000056360000}"/>
    <cellStyle name="Comma [3] 4 20" xfId="6475" xr:uid="{00000000-0005-0000-0000-000057360000}"/>
    <cellStyle name="Comma [3] 4 21" xfId="6476" xr:uid="{00000000-0005-0000-0000-000058360000}"/>
    <cellStyle name="Comma [3] 4 22" xfId="6477" xr:uid="{00000000-0005-0000-0000-000059360000}"/>
    <cellStyle name="Comma [3] 4 23" xfId="6478" xr:uid="{00000000-0005-0000-0000-00005A360000}"/>
    <cellStyle name="Comma [3] 4 3" xfId="6479" xr:uid="{00000000-0005-0000-0000-00005B360000}"/>
    <cellStyle name="Comma [3] 4 4" xfId="6480" xr:uid="{00000000-0005-0000-0000-00005C360000}"/>
    <cellStyle name="Comma [3] 4 5" xfId="6481" xr:uid="{00000000-0005-0000-0000-00005D360000}"/>
    <cellStyle name="Comma [3] 4 6" xfId="6482" xr:uid="{00000000-0005-0000-0000-00005E360000}"/>
    <cellStyle name="Comma [3] 4 7" xfId="6483" xr:uid="{00000000-0005-0000-0000-00005F360000}"/>
    <cellStyle name="Comma [3] 4 8" xfId="6484" xr:uid="{00000000-0005-0000-0000-000060360000}"/>
    <cellStyle name="Comma [3] 4 9" xfId="6485" xr:uid="{00000000-0005-0000-0000-000061360000}"/>
    <cellStyle name="Comma [3] 5" xfId="6486" xr:uid="{00000000-0005-0000-0000-000062360000}"/>
    <cellStyle name="Comma [3] 5 10" xfId="6487" xr:uid="{00000000-0005-0000-0000-000063360000}"/>
    <cellStyle name="Comma [3] 5 11" xfId="6488" xr:uid="{00000000-0005-0000-0000-000064360000}"/>
    <cellStyle name="Comma [3] 5 12" xfId="6489" xr:uid="{00000000-0005-0000-0000-000065360000}"/>
    <cellStyle name="Comma [3] 5 13" xfId="6490" xr:uid="{00000000-0005-0000-0000-000066360000}"/>
    <cellStyle name="Comma [3] 5 14" xfId="6491" xr:uid="{00000000-0005-0000-0000-000067360000}"/>
    <cellStyle name="Comma [3] 5 15" xfId="6492" xr:uid="{00000000-0005-0000-0000-000068360000}"/>
    <cellStyle name="Comma [3] 5 16" xfId="6493" xr:uid="{00000000-0005-0000-0000-000069360000}"/>
    <cellStyle name="Comma [3] 5 17" xfId="6494" xr:uid="{00000000-0005-0000-0000-00006A360000}"/>
    <cellStyle name="Comma [3] 5 18" xfId="6495" xr:uid="{00000000-0005-0000-0000-00006B360000}"/>
    <cellStyle name="Comma [3] 5 19" xfId="6496" xr:uid="{00000000-0005-0000-0000-00006C360000}"/>
    <cellStyle name="Comma [3] 5 2" xfId="6497" xr:uid="{00000000-0005-0000-0000-00006D360000}"/>
    <cellStyle name="Comma [3] 5 20" xfId="6498" xr:uid="{00000000-0005-0000-0000-00006E360000}"/>
    <cellStyle name="Comma [3] 5 21" xfId="6499" xr:uid="{00000000-0005-0000-0000-00006F360000}"/>
    <cellStyle name="Comma [3] 5 22" xfId="6500" xr:uid="{00000000-0005-0000-0000-000070360000}"/>
    <cellStyle name="Comma [3] 5 23" xfId="6501" xr:uid="{00000000-0005-0000-0000-000071360000}"/>
    <cellStyle name="Comma [3] 5 3" xfId="6502" xr:uid="{00000000-0005-0000-0000-000072360000}"/>
    <cellStyle name="Comma [3] 5 4" xfId="6503" xr:uid="{00000000-0005-0000-0000-000073360000}"/>
    <cellStyle name="Comma [3] 5 5" xfId="6504" xr:uid="{00000000-0005-0000-0000-000074360000}"/>
    <cellStyle name="Comma [3] 5 6" xfId="6505" xr:uid="{00000000-0005-0000-0000-000075360000}"/>
    <cellStyle name="Comma [3] 5 7" xfId="6506" xr:uid="{00000000-0005-0000-0000-000076360000}"/>
    <cellStyle name="Comma [3] 5 8" xfId="6507" xr:uid="{00000000-0005-0000-0000-000077360000}"/>
    <cellStyle name="Comma [3] 5 9" xfId="6508" xr:uid="{00000000-0005-0000-0000-000078360000}"/>
    <cellStyle name="Comma [3] 6" xfId="6509" xr:uid="{00000000-0005-0000-0000-000079360000}"/>
    <cellStyle name="Comma [3] 6 10" xfId="6510" xr:uid="{00000000-0005-0000-0000-00007A360000}"/>
    <cellStyle name="Comma [3] 6 11" xfId="6511" xr:uid="{00000000-0005-0000-0000-00007B360000}"/>
    <cellStyle name="Comma [3] 6 12" xfId="6512" xr:uid="{00000000-0005-0000-0000-00007C360000}"/>
    <cellStyle name="Comma [3] 6 13" xfId="6513" xr:uid="{00000000-0005-0000-0000-00007D360000}"/>
    <cellStyle name="Comma [3] 6 14" xfId="6514" xr:uid="{00000000-0005-0000-0000-00007E360000}"/>
    <cellStyle name="Comma [3] 6 15" xfId="6515" xr:uid="{00000000-0005-0000-0000-00007F360000}"/>
    <cellStyle name="Comma [3] 6 16" xfId="6516" xr:uid="{00000000-0005-0000-0000-000080360000}"/>
    <cellStyle name="Comma [3] 6 17" xfId="6517" xr:uid="{00000000-0005-0000-0000-000081360000}"/>
    <cellStyle name="Comma [3] 6 18" xfId="6518" xr:uid="{00000000-0005-0000-0000-000082360000}"/>
    <cellStyle name="Comma [3] 6 19" xfId="6519" xr:uid="{00000000-0005-0000-0000-000083360000}"/>
    <cellStyle name="Comma [3] 6 2" xfId="6520" xr:uid="{00000000-0005-0000-0000-000084360000}"/>
    <cellStyle name="Comma [3] 6 20" xfId="6521" xr:uid="{00000000-0005-0000-0000-000085360000}"/>
    <cellStyle name="Comma [3] 6 21" xfId="6522" xr:uid="{00000000-0005-0000-0000-000086360000}"/>
    <cellStyle name="Comma [3] 6 22" xfId="6523" xr:uid="{00000000-0005-0000-0000-000087360000}"/>
    <cellStyle name="Comma [3] 6 23" xfId="6524" xr:uid="{00000000-0005-0000-0000-000088360000}"/>
    <cellStyle name="Comma [3] 6 3" xfId="6525" xr:uid="{00000000-0005-0000-0000-000089360000}"/>
    <cellStyle name="Comma [3] 6 4" xfId="6526" xr:uid="{00000000-0005-0000-0000-00008A360000}"/>
    <cellStyle name="Comma [3] 6 5" xfId="6527" xr:uid="{00000000-0005-0000-0000-00008B360000}"/>
    <cellStyle name="Comma [3] 6 6" xfId="6528" xr:uid="{00000000-0005-0000-0000-00008C360000}"/>
    <cellStyle name="Comma [3] 6 7" xfId="6529" xr:uid="{00000000-0005-0000-0000-00008D360000}"/>
    <cellStyle name="Comma [3] 6 8" xfId="6530" xr:uid="{00000000-0005-0000-0000-00008E360000}"/>
    <cellStyle name="Comma [3] 6 9" xfId="6531" xr:uid="{00000000-0005-0000-0000-00008F360000}"/>
    <cellStyle name="Comma [3] 7" xfId="6532" xr:uid="{00000000-0005-0000-0000-000090360000}"/>
    <cellStyle name="Comma [3] 7 10" xfId="6533" xr:uid="{00000000-0005-0000-0000-000091360000}"/>
    <cellStyle name="Comma [3] 7 11" xfId="6534" xr:uid="{00000000-0005-0000-0000-000092360000}"/>
    <cellStyle name="Comma [3] 7 12" xfId="6535" xr:uid="{00000000-0005-0000-0000-000093360000}"/>
    <cellStyle name="Comma [3] 7 13" xfId="6536" xr:uid="{00000000-0005-0000-0000-000094360000}"/>
    <cellStyle name="Comma [3] 7 14" xfId="6537" xr:uid="{00000000-0005-0000-0000-000095360000}"/>
    <cellStyle name="Comma [3] 7 15" xfId="6538" xr:uid="{00000000-0005-0000-0000-000096360000}"/>
    <cellStyle name="Comma [3] 7 16" xfId="6539" xr:uid="{00000000-0005-0000-0000-000097360000}"/>
    <cellStyle name="Comma [3] 7 17" xfId="6540" xr:uid="{00000000-0005-0000-0000-000098360000}"/>
    <cellStyle name="Comma [3] 7 18" xfId="6541" xr:uid="{00000000-0005-0000-0000-000099360000}"/>
    <cellStyle name="Comma [3] 7 19" xfId="6542" xr:uid="{00000000-0005-0000-0000-00009A360000}"/>
    <cellStyle name="Comma [3] 7 2" xfId="6543" xr:uid="{00000000-0005-0000-0000-00009B360000}"/>
    <cellStyle name="Comma [3] 7 20" xfId="6544" xr:uid="{00000000-0005-0000-0000-00009C360000}"/>
    <cellStyle name="Comma [3] 7 21" xfId="6545" xr:uid="{00000000-0005-0000-0000-00009D360000}"/>
    <cellStyle name="Comma [3] 7 22" xfId="6546" xr:uid="{00000000-0005-0000-0000-00009E360000}"/>
    <cellStyle name="Comma [3] 7 23" xfId="6547" xr:uid="{00000000-0005-0000-0000-00009F360000}"/>
    <cellStyle name="Comma [3] 7 3" xfId="6548" xr:uid="{00000000-0005-0000-0000-0000A0360000}"/>
    <cellStyle name="Comma [3] 7 4" xfId="6549" xr:uid="{00000000-0005-0000-0000-0000A1360000}"/>
    <cellStyle name="Comma [3] 7 5" xfId="6550" xr:uid="{00000000-0005-0000-0000-0000A2360000}"/>
    <cellStyle name="Comma [3] 7 6" xfId="6551" xr:uid="{00000000-0005-0000-0000-0000A3360000}"/>
    <cellStyle name="Comma [3] 7 7" xfId="6552" xr:uid="{00000000-0005-0000-0000-0000A4360000}"/>
    <cellStyle name="Comma [3] 7 8" xfId="6553" xr:uid="{00000000-0005-0000-0000-0000A5360000}"/>
    <cellStyle name="Comma [3] 7 9" xfId="6554" xr:uid="{00000000-0005-0000-0000-0000A6360000}"/>
    <cellStyle name="Comma [3] 8" xfId="6555" xr:uid="{00000000-0005-0000-0000-0000A7360000}"/>
    <cellStyle name="Comma [3] 8 10" xfId="6556" xr:uid="{00000000-0005-0000-0000-0000A8360000}"/>
    <cellStyle name="Comma [3] 8 11" xfId="6557" xr:uid="{00000000-0005-0000-0000-0000A9360000}"/>
    <cellStyle name="Comma [3] 8 12" xfId="6558" xr:uid="{00000000-0005-0000-0000-0000AA360000}"/>
    <cellStyle name="Comma [3] 8 13" xfId="6559" xr:uid="{00000000-0005-0000-0000-0000AB360000}"/>
    <cellStyle name="Comma [3] 8 14" xfId="6560" xr:uid="{00000000-0005-0000-0000-0000AC360000}"/>
    <cellStyle name="Comma [3] 8 15" xfId="6561" xr:uid="{00000000-0005-0000-0000-0000AD360000}"/>
    <cellStyle name="Comma [3] 8 16" xfId="6562" xr:uid="{00000000-0005-0000-0000-0000AE360000}"/>
    <cellStyle name="Comma [3] 8 17" xfId="6563" xr:uid="{00000000-0005-0000-0000-0000AF360000}"/>
    <cellStyle name="Comma [3] 8 18" xfId="6564" xr:uid="{00000000-0005-0000-0000-0000B0360000}"/>
    <cellStyle name="Comma [3] 8 19" xfId="6565" xr:uid="{00000000-0005-0000-0000-0000B1360000}"/>
    <cellStyle name="Comma [3] 8 2" xfId="6566" xr:uid="{00000000-0005-0000-0000-0000B2360000}"/>
    <cellStyle name="Comma [3] 8 20" xfId="6567" xr:uid="{00000000-0005-0000-0000-0000B3360000}"/>
    <cellStyle name="Comma [3] 8 21" xfId="6568" xr:uid="{00000000-0005-0000-0000-0000B4360000}"/>
    <cellStyle name="Comma [3] 8 22" xfId="6569" xr:uid="{00000000-0005-0000-0000-0000B5360000}"/>
    <cellStyle name="Comma [3] 8 23" xfId="6570" xr:uid="{00000000-0005-0000-0000-0000B6360000}"/>
    <cellStyle name="Comma [3] 8 3" xfId="6571" xr:uid="{00000000-0005-0000-0000-0000B7360000}"/>
    <cellStyle name="Comma [3] 8 4" xfId="6572" xr:uid="{00000000-0005-0000-0000-0000B8360000}"/>
    <cellStyle name="Comma [3] 8 5" xfId="6573" xr:uid="{00000000-0005-0000-0000-0000B9360000}"/>
    <cellStyle name="Comma [3] 8 6" xfId="6574" xr:uid="{00000000-0005-0000-0000-0000BA360000}"/>
    <cellStyle name="Comma [3] 8 7" xfId="6575" xr:uid="{00000000-0005-0000-0000-0000BB360000}"/>
    <cellStyle name="Comma [3] 8 8" xfId="6576" xr:uid="{00000000-0005-0000-0000-0000BC360000}"/>
    <cellStyle name="Comma [3] 8 9" xfId="6577" xr:uid="{00000000-0005-0000-0000-0000BD360000}"/>
    <cellStyle name="Comma [3] 9" xfId="6578" xr:uid="{00000000-0005-0000-0000-0000BE360000}"/>
    <cellStyle name="Comma [3] 9 10" xfId="6579" xr:uid="{00000000-0005-0000-0000-0000BF360000}"/>
    <cellStyle name="Comma [3] 9 11" xfId="6580" xr:uid="{00000000-0005-0000-0000-0000C0360000}"/>
    <cellStyle name="Comma [3] 9 12" xfId="6581" xr:uid="{00000000-0005-0000-0000-0000C1360000}"/>
    <cellStyle name="Comma [3] 9 13" xfId="6582" xr:uid="{00000000-0005-0000-0000-0000C2360000}"/>
    <cellStyle name="Comma [3] 9 14" xfId="6583" xr:uid="{00000000-0005-0000-0000-0000C3360000}"/>
    <cellStyle name="Comma [3] 9 15" xfId="6584" xr:uid="{00000000-0005-0000-0000-0000C4360000}"/>
    <cellStyle name="Comma [3] 9 16" xfId="6585" xr:uid="{00000000-0005-0000-0000-0000C5360000}"/>
    <cellStyle name="Comma [3] 9 17" xfId="6586" xr:uid="{00000000-0005-0000-0000-0000C6360000}"/>
    <cellStyle name="Comma [3] 9 18" xfId="6587" xr:uid="{00000000-0005-0000-0000-0000C7360000}"/>
    <cellStyle name="Comma [3] 9 19" xfId="6588" xr:uid="{00000000-0005-0000-0000-0000C8360000}"/>
    <cellStyle name="Comma [3] 9 2" xfId="6589" xr:uid="{00000000-0005-0000-0000-0000C9360000}"/>
    <cellStyle name="Comma [3] 9 20" xfId="6590" xr:uid="{00000000-0005-0000-0000-0000CA360000}"/>
    <cellStyle name="Comma [3] 9 21" xfId="6591" xr:uid="{00000000-0005-0000-0000-0000CB360000}"/>
    <cellStyle name="Comma [3] 9 22" xfId="6592" xr:uid="{00000000-0005-0000-0000-0000CC360000}"/>
    <cellStyle name="Comma [3] 9 23" xfId="6593" xr:uid="{00000000-0005-0000-0000-0000CD360000}"/>
    <cellStyle name="Comma [3] 9 3" xfId="6594" xr:uid="{00000000-0005-0000-0000-0000CE360000}"/>
    <cellStyle name="Comma [3] 9 4" xfId="6595" xr:uid="{00000000-0005-0000-0000-0000CF360000}"/>
    <cellStyle name="Comma [3] 9 5" xfId="6596" xr:uid="{00000000-0005-0000-0000-0000D0360000}"/>
    <cellStyle name="Comma [3] 9 6" xfId="6597" xr:uid="{00000000-0005-0000-0000-0000D1360000}"/>
    <cellStyle name="Comma [3] 9 7" xfId="6598" xr:uid="{00000000-0005-0000-0000-0000D2360000}"/>
    <cellStyle name="Comma [3] 9 8" xfId="6599" xr:uid="{00000000-0005-0000-0000-0000D3360000}"/>
    <cellStyle name="Comma [3] 9 9" xfId="6600" xr:uid="{00000000-0005-0000-0000-0000D4360000}"/>
    <cellStyle name="Comma [4]" xfId="6601" xr:uid="{00000000-0005-0000-0000-0000D5360000}"/>
    <cellStyle name="Comma [4] 10" xfId="6602" xr:uid="{00000000-0005-0000-0000-0000D6360000}"/>
    <cellStyle name="Comma [4] 10 10" xfId="6603" xr:uid="{00000000-0005-0000-0000-0000D7360000}"/>
    <cellStyle name="Comma [4] 10 11" xfId="6604" xr:uid="{00000000-0005-0000-0000-0000D8360000}"/>
    <cellStyle name="Comma [4] 10 12" xfId="6605" xr:uid="{00000000-0005-0000-0000-0000D9360000}"/>
    <cellStyle name="Comma [4] 10 13" xfId="6606" xr:uid="{00000000-0005-0000-0000-0000DA360000}"/>
    <cellStyle name="Comma [4] 10 14" xfId="6607" xr:uid="{00000000-0005-0000-0000-0000DB360000}"/>
    <cellStyle name="Comma [4] 10 15" xfId="6608" xr:uid="{00000000-0005-0000-0000-0000DC360000}"/>
    <cellStyle name="Comma [4] 10 16" xfId="6609" xr:uid="{00000000-0005-0000-0000-0000DD360000}"/>
    <cellStyle name="Comma [4] 10 17" xfId="6610" xr:uid="{00000000-0005-0000-0000-0000DE360000}"/>
    <cellStyle name="Comma [4] 10 18" xfId="6611" xr:uid="{00000000-0005-0000-0000-0000DF360000}"/>
    <cellStyle name="Comma [4] 10 19" xfId="6612" xr:uid="{00000000-0005-0000-0000-0000E0360000}"/>
    <cellStyle name="Comma [4] 10 2" xfId="6613" xr:uid="{00000000-0005-0000-0000-0000E1360000}"/>
    <cellStyle name="Comma [4] 10 20" xfId="6614" xr:uid="{00000000-0005-0000-0000-0000E2360000}"/>
    <cellStyle name="Comma [4] 10 21" xfId="6615" xr:uid="{00000000-0005-0000-0000-0000E3360000}"/>
    <cellStyle name="Comma [4] 10 22" xfId="6616" xr:uid="{00000000-0005-0000-0000-0000E4360000}"/>
    <cellStyle name="Comma [4] 10 23" xfId="6617" xr:uid="{00000000-0005-0000-0000-0000E5360000}"/>
    <cellStyle name="Comma [4] 10 3" xfId="6618" xr:uid="{00000000-0005-0000-0000-0000E6360000}"/>
    <cellStyle name="Comma [4] 10 4" xfId="6619" xr:uid="{00000000-0005-0000-0000-0000E7360000}"/>
    <cellStyle name="Comma [4] 10 5" xfId="6620" xr:uid="{00000000-0005-0000-0000-0000E8360000}"/>
    <cellStyle name="Comma [4] 10 6" xfId="6621" xr:uid="{00000000-0005-0000-0000-0000E9360000}"/>
    <cellStyle name="Comma [4] 10 7" xfId="6622" xr:uid="{00000000-0005-0000-0000-0000EA360000}"/>
    <cellStyle name="Comma [4] 10 8" xfId="6623" xr:uid="{00000000-0005-0000-0000-0000EB360000}"/>
    <cellStyle name="Comma [4] 10 9" xfId="6624" xr:uid="{00000000-0005-0000-0000-0000EC360000}"/>
    <cellStyle name="Comma [4] 11" xfId="6625" xr:uid="{00000000-0005-0000-0000-0000ED360000}"/>
    <cellStyle name="Comma [4] 11 10" xfId="6626" xr:uid="{00000000-0005-0000-0000-0000EE360000}"/>
    <cellStyle name="Comma [4] 11 11" xfId="6627" xr:uid="{00000000-0005-0000-0000-0000EF360000}"/>
    <cellStyle name="Comma [4] 11 12" xfId="6628" xr:uid="{00000000-0005-0000-0000-0000F0360000}"/>
    <cellStyle name="Comma [4] 11 13" xfId="6629" xr:uid="{00000000-0005-0000-0000-0000F1360000}"/>
    <cellStyle name="Comma [4] 11 14" xfId="6630" xr:uid="{00000000-0005-0000-0000-0000F2360000}"/>
    <cellStyle name="Comma [4] 11 15" xfId="6631" xr:uid="{00000000-0005-0000-0000-0000F3360000}"/>
    <cellStyle name="Comma [4] 11 16" xfId="6632" xr:uid="{00000000-0005-0000-0000-0000F4360000}"/>
    <cellStyle name="Comma [4] 11 17" xfId="6633" xr:uid="{00000000-0005-0000-0000-0000F5360000}"/>
    <cellStyle name="Comma [4] 11 18" xfId="6634" xr:uid="{00000000-0005-0000-0000-0000F6360000}"/>
    <cellStyle name="Comma [4] 11 19" xfId="6635" xr:uid="{00000000-0005-0000-0000-0000F7360000}"/>
    <cellStyle name="Comma [4] 11 2" xfId="6636" xr:uid="{00000000-0005-0000-0000-0000F8360000}"/>
    <cellStyle name="Comma [4] 11 20" xfId="6637" xr:uid="{00000000-0005-0000-0000-0000F9360000}"/>
    <cellStyle name="Comma [4] 11 21" xfId="6638" xr:uid="{00000000-0005-0000-0000-0000FA360000}"/>
    <cellStyle name="Comma [4] 11 22" xfId="6639" xr:uid="{00000000-0005-0000-0000-0000FB360000}"/>
    <cellStyle name="Comma [4] 11 23" xfId="6640" xr:uid="{00000000-0005-0000-0000-0000FC360000}"/>
    <cellStyle name="Comma [4] 11 3" xfId="6641" xr:uid="{00000000-0005-0000-0000-0000FD360000}"/>
    <cellStyle name="Comma [4] 11 4" xfId="6642" xr:uid="{00000000-0005-0000-0000-0000FE360000}"/>
    <cellStyle name="Comma [4] 11 5" xfId="6643" xr:uid="{00000000-0005-0000-0000-0000FF360000}"/>
    <cellStyle name="Comma [4] 11 6" xfId="6644" xr:uid="{00000000-0005-0000-0000-000000370000}"/>
    <cellStyle name="Comma [4] 11 7" xfId="6645" xr:uid="{00000000-0005-0000-0000-000001370000}"/>
    <cellStyle name="Comma [4] 11 8" xfId="6646" xr:uid="{00000000-0005-0000-0000-000002370000}"/>
    <cellStyle name="Comma [4] 11 9" xfId="6647" xr:uid="{00000000-0005-0000-0000-000003370000}"/>
    <cellStyle name="Comma [4] 12" xfId="6648" xr:uid="{00000000-0005-0000-0000-000004370000}"/>
    <cellStyle name="Comma [4] 12 2" xfId="6649" xr:uid="{00000000-0005-0000-0000-000005370000}"/>
    <cellStyle name="Comma [4] 12 3" xfId="6650" xr:uid="{00000000-0005-0000-0000-000006370000}"/>
    <cellStyle name="Comma [4] 12 4" xfId="6651" xr:uid="{00000000-0005-0000-0000-000007370000}"/>
    <cellStyle name="Comma [4] 13" xfId="6652" xr:uid="{00000000-0005-0000-0000-000008370000}"/>
    <cellStyle name="Comma [4] 14" xfId="6653" xr:uid="{00000000-0005-0000-0000-000009370000}"/>
    <cellStyle name="Comma [4] 15" xfId="6654" xr:uid="{00000000-0005-0000-0000-00000A370000}"/>
    <cellStyle name="Comma [4] 16" xfId="6655" xr:uid="{00000000-0005-0000-0000-00000B370000}"/>
    <cellStyle name="Comma [4] 2" xfId="6656" xr:uid="{00000000-0005-0000-0000-00000C370000}"/>
    <cellStyle name="Comma [4] 2 10" xfId="6657" xr:uid="{00000000-0005-0000-0000-00000D370000}"/>
    <cellStyle name="Comma [4] 2 11" xfId="6658" xr:uid="{00000000-0005-0000-0000-00000E370000}"/>
    <cellStyle name="Comma [4] 2 12" xfId="6659" xr:uid="{00000000-0005-0000-0000-00000F370000}"/>
    <cellStyle name="Comma [4] 2 13" xfId="6660" xr:uid="{00000000-0005-0000-0000-000010370000}"/>
    <cellStyle name="Comma [4] 2 14" xfId="6661" xr:uid="{00000000-0005-0000-0000-000011370000}"/>
    <cellStyle name="Comma [4] 2 15" xfId="6662" xr:uid="{00000000-0005-0000-0000-000012370000}"/>
    <cellStyle name="Comma [4] 2 16" xfId="6663" xr:uid="{00000000-0005-0000-0000-000013370000}"/>
    <cellStyle name="Comma [4] 2 17" xfId="6664" xr:uid="{00000000-0005-0000-0000-000014370000}"/>
    <cellStyle name="Comma [4] 2 18" xfId="6665" xr:uid="{00000000-0005-0000-0000-000015370000}"/>
    <cellStyle name="Comma [4] 2 19" xfId="6666" xr:uid="{00000000-0005-0000-0000-000016370000}"/>
    <cellStyle name="Comma [4] 2 2" xfId="6667" xr:uid="{00000000-0005-0000-0000-000017370000}"/>
    <cellStyle name="Comma [4] 2 2 10" xfId="6668" xr:uid="{00000000-0005-0000-0000-000018370000}"/>
    <cellStyle name="Comma [4] 2 2 11" xfId="6669" xr:uid="{00000000-0005-0000-0000-000019370000}"/>
    <cellStyle name="Comma [4] 2 2 12" xfId="6670" xr:uid="{00000000-0005-0000-0000-00001A370000}"/>
    <cellStyle name="Comma [4] 2 2 13" xfId="6671" xr:uid="{00000000-0005-0000-0000-00001B370000}"/>
    <cellStyle name="Comma [4] 2 2 14" xfId="6672" xr:uid="{00000000-0005-0000-0000-00001C370000}"/>
    <cellStyle name="Comma [4] 2 2 15" xfId="6673" xr:uid="{00000000-0005-0000-0000-00001D370000}"/>
    <cellStyle name="Comma [4] 2 2 16" xfId="6674" xr:uid="{00000000-0005-0000-0000-00001E370000}"/>
    <cellStyle name="Comma [4] 2 2 17" xfId="6675" xr:uid="{00000000-0005-0000-0000-00001F370000}"/>
    <cellStyle name="Comma [4] 2 2 18" xfId="6676" xr:uid="{00000000-0005-0000-0000-000020370000}"/>
    <cellStyle name="Comma [4] 2 2 19" xfId="6677" xr:uid="{00000000-0005-0000-0000-000021370000}"/>
    <cellStyle name="Comma [4] 2 2 2" xfId="6678" xr:uid="{00000000-0005-0000-0000-000022370000}"/>
    <cellStyle name="Comma [4] 2 2 20" xfId="6679" xr:uid="{00000000-0005-0000-0000-000023370000}"/>
    <cellStyle name="Comma [4] 2 2 21" xfId="6680" xr:uid="{00000000-0005-0000-0000-000024370000}"/>
    <cellStyle name="Comma [4] 2 2 22" xfId="6681" xr:uid="{00000000-0005-0000-0000-000025370000}"/>
    <cellStyle name="Comma [4] 2 2 23" xfId="6682" xr:uid="{00000000-0005-0000-0000-000026370000}"/>
    <cellStyle name="Comma [4] 2 2 3" xfId="6683" xr:uid="{00000000-0005-0000-0000-000027370000}"/>
    <cellStyle name="Comma [4] 2 2 4" xfId="6684" xr:uid="{00000000-0005-0000-0000-000028370000}"/>
    <cellStyle name="Comma [4] 2 2 5" xfId="6685" xr:uid="{00000000-0005-0000-0000-000029370000}"/>
    <cellStyle name="Comma [4] 2 2 6" xfId="6686" xr:uid="{00000000-0005-0000-0000-00002A370000}"/>
    <cellStyle name="Comma [4] 2 2 7" xfId="6687" xr:uid="{00000000-0005-0000-0000-00002B370000}"/>
    <cellStyle name="Comma [4] 2 2 8" xfId="6688" xr:uid="{00000000-0005-0000-0000-00002C370000}"/>
    <cellStyle name="Comma [4] 2 2 9" xfId="6689" xr:uid="{00000000-0005-0000-0000-00002D370000}"/>
    <cellStyle name="Comma [4] 2 20" xfId="6690" xr:uid="{00000000-0005-0000-0000-00002E370000}"/>
    <cellStyle name="Comma [4] 2 21" xfId="6691" xr:uid="{00000000-0005-0000-0000-00002F370000}"/>
    <cellStyle name="Comma [4] 2 22" xfId="6692" xr:uid="{00000000-0005-0000-0000-000030370000}"/>
    <cellStyle name="Comma [4] 2 23" xfId="6693" xr:uid="{00000000-0005-0000-0000-000031370000}"/>
    <cellStyle name="Comma [4] 2 24" xfId="6694" xr:uid="{00000000-0005-0000-0000-000032370000}"/>
    <cellStyle name="Comma [4] 2 25" xfId="6695" xr:uid="{00000000-0005-0000-0000-000033370000}"/>
    <cellStyle name="Comma [4] 2 26" xfId="6696" xr:uid="{00000000-0005-0000-0000-000034370000}"/>
    <cellStyle name="Comma [4] 2 27" xfId="6697" xr:uid="{00000000-0005-0000-0000-000035370000}"/>
    <cellStyle name="Comma [4] 2 3" xfId="6698" xr:uid="{00000000-0005-0000-0000-000036370000}"/>
    <cellStyle name="Comma [4] 2 3 10" xfId="6699" xr:uid="{00000000-0005-0000-0000-000037370000}"/>
    <cellStyle name="Comma [4] 2 3 11" xfId="6700" xr:uid="{00000000-0005-0000-0000-000038370000}"/>
    <cellStyle name="Comma [4] 2 3 12" xfId="6701" xr:uid="{00000000-0005-0000-0000-000039370000}"/>
    <cellStyle name="Comma [4] 2 3 13" xfId="6702" xr:uid="{00000000-0005-0000-0000-00003A370000}"/>
    <cellStyle name="Comma [4] 2 3 14" xfId="6703" xr:uid="{00000000-0005-0000-0000-00003B370000}"/>
    <cellStyle name="Comma [4] 2 3 15" xfId="6704" xr:uid="{00000000-0005-0000-0000-00003C370000}"/>
    <cellStyle name="Comma [4] 2 3 16" xfId="6705" xr:uid="{00000000-0005-0000-0000-00003D370000}"/>
    <cellStyle name="Comma [4] 2 3 17" xfId="6706" xr:uid="{00000000-0005-0000-0000-00003E370000}"/>
    <cellStyle name="Comma [4] 2 3 18" xfId="6707" xr:uid="{00000000-0005-0000-0000-00003F370000}"/>
    <cellStyle name="Comma [4] 2 3 19" xfId="6708" xr:uid="{00000000-0005-0000-0000-000040370000}"/>
    <cellStyle name="Comma [4] 2 3 2" xfId="6709" xr:uid="{00000000-0005-0000-0000-000041370000}"/>
    <cellStyle name="Comma [4] 2 3 20" xfId="6710" xr:uid="{00000000-0005-0000-0000-000042370000}"/>
    <cellStyle name="Comma [4] 2 3 21" xfId="6711" xr:uid="{00000000-0005-0000-0000-000043370000}"/>
    <cellStyle name="Comma [4] 2 3 22" xfId="6712" xr:uid="{00000000-0005-0000-0000-000044370000}"/>
    <cellStyle name="Comma [4] 2 3 23" xfId="6713" xr:uid="{00000000-0005-0000-0000-000045370000}"/>
    <cellStyle name="Comma [4] 2 3 3" xfId="6714" xr:uid="{00000000-0005-0000-0000-000046370000}"/>
    <cellStyle name="Comma [4] 2 3 4" xfId="6715" xr:uid="{00000000-0005-0000-0000-000047370000}"/>
    <cellStyle name="Comma [4] 2 3 5" xfId="6716" xr:uid="{00000000-0005-0000-0000-000048370000}"/>
    <cellStyle name="Comma [4] 2 3 6" xfId="6717" xr:uid="{00000000-0005-0000-0000-000049370000}"/>
    <cellStyle name="Comma [4] 2 3 7" xfId="6718" xr:uid="{00000000-0005-0000-0000-00004A370000}"/>
    <cellStyle name="Comma [4] 2 3 8" xfId="6719" xr:uid="{00000000-0005-0000-0000-00004B370000}"/>
    <cellStyle name="Comma [4] 2 3 9" xfId="6720" xr:uid="{00000000-0005-0000-0000-00004C370000}"/>
    <cellStyle name="Comma [4] 2 4" xfId="6721" xr:uid="{00000000-0005-0000-0000-00004D370000}"/>
    <cellStyle name="Comma [4] 2 4 10" xfId="6722" xr:uid="{00000000-0005-0000-0000-00004E370000}"/>
    <cellStyle name="Comma [4] 2 4 11" xfId="6723" xr:uid="{00000000-0005-0000-0000-00004F370000}"/>
    <cellStyle name="Comma [4] 2 4 12" xfId="6724" xr:uid="{00000000-0005-0000-0000-000050370000}"/>
    <cellStyle name="Comma [4] 2 4 13" xfId="6725" xr:uid="{00000000-0005-0000-0000-000051370000}"/>
    <cellStyle name="Comma [4] 2 4 14" xfId="6726" xr:uid="{00000000-0005-0000-0000-000052370000}"/>
    <cellStyle name="Comma [4] 2 4 15" xfId="6727" xr:uid="{00000000-0005-0000-0000-000053370000}"/>
    <cellStyle name="Comma [4] 2 4 16" xfId="6728" xr:uid="{00000000-0005-0000-0000-000054370000}"/>
    <cellStyle name="Comma [4] 2 4 17" xfId="6729" xr:uid="{00000000-0005-0000-0000-000055370000}"/>
    <cellStyle name="Comma [4] 2 4 18" xfId="6730" xr:uid="{00000000-0005-0000-0000-000056370000}"/>
    <cellStyle name="Comma [4] 2 4 19" xfId="6731" xr:uid="{00000000-0005-0000-0000-000057370000}"/>
    <cellStyle name="Comma [4] 2 4 2" xfId="6732" xr:uid="{00000000-0005-0000-0000-000058370000}"/>
    <cellStyle name="Comma [4] 2 4 20" xfId="6733" xr:uid="{00000000-0005-0000-0000-000059370000}"/>
    <cellStyle name="Comma [4] 2 4 21" xfId="6734" xr:uid="{00000000-0005-0000-0000-00005A370000}"/>
    <cellStyle name="Comma [4] 2 4 22" xfId="6735" xr:uid="{00000000-0005-0000-0000-00005B370000}"/>
    <cellStyle name="Comma [4] 2 4 23" xfId="6736" xr:uid="{00000000-0005-0000-0000-00005C370000}"/>
    <cellStyle name="Comma [4] 2 4 3" xfId="6737" xr:uid="{00000000-0005-0000-0000-00005D370000}"/>
    <cellStyle name="Comma [4] 2 4 4" xfId="6738" xr:uid="{00000000-0005-0000-0000-00005E370000}"/>
    <cellStyle name="Comma [4] 2 4 5" xfId="6739" xr:uid="{00000000-0005-0000-0000-00005F370000}"/>
    <cellStyle name="Comma [4] 2 4 6" xfId="6740" xr:uid="{00000000-0005-0000-0000-000060370000}"/>
    <cellStyle name="Comma [4] 2 4 7" xfId="6741" xr:uid="{00000000-0005-0000-0000-000061370000}"/>
    <cellStyle name="Comma [4] 2 4 8" xfId="6742" xr:uid="{00000000-0005-0000-0000-000062370000}"/>
    <cellStyle name="Comma [4] 2 4 9" xfId="6743" xr:uid="{00000000-0005-0000-0000-000063370000}"/>
    <cellStyle name="Comma [4] 2 5" xfId="6744" xr:uid="{00000000-0005-0000-0000-000064370000}"/>
    <cellStyle name="Comma [4] 2 5 10" xfId="6745" xr:uid="{00000000-0005-0000-0000-000065370000}"/>
    <cellStyle name="Comma [4] 2 5 11" xfId="6746" xr:uid="{00000000-0005-0000-0000-000066370000}"/>
    <cellStyle name="Comma [4] 2 5 12" xfId="6747" xr:uid="{00000000-0005-0000-0000-000067370000}"/>
    <cellStyle name="Comma [4] 2 5 13" xfId="6748" xr:uid="{00000000-0005-0000-0000-000068370000}"/>
    <cellStyle name="Comma [4] 2 5 14" xfId="6749" xr:uid="{00000000-0005-0000-0000-000069370000}"/>
    <cellStyle name="Comma [4] 2 5 15" xfId="6750" xr:uid="{00000000-0005-0000-0000-00006A370000}"/>
    <cellStyle name="Comma [4] 2 5 16" xfId="6751" xr:uid="{00000000-0005-0000-0000-00006B370000}"/>
    <cellStyle name="Comma [4] 2 5 17" xfId="6752" xr:uid="{00000000-0005-0000-0000-00006C370000}"/>
    <cellStyle name="Comma [4] 2 5 18" xfId="6753" xr:uid="{00000000-0005-0000-0000-00006D370000}"/>
    <cellStyle name="Comma [4] 2 5 19" xfId="6754" xr:uid="{00000000-0005-0000-0000-00006E370000}"/>
    <cellStyle name="Comma [4] 2 5 2" xfId="6755" xr:uid="{00000000-0005-0000-0000-00006F370000}"/>
    <cellStyle name="Comma [4] 2 5 20" xfId="6756" xr:uid="{00000000-0005-0000-0000-000070370000}"/>
    <cellStyle name="Comma [4] 2 5 21" xfId="6757" xr:uid="{00000000-0005-0000-0000-000071370000}"/>
    <cellStyle name="Comma [4] 2 5 22" xfId="6758" xr:uid="{00000000-0005-0000-0000-000072370000}"/>
    <cellStyle name="Comma [4] 2 5 23" xfId="6759" xr:uid="{00000000-0005-0000-0000-000073370000}"/>
    <cellStyle name="Comma [4] 2 5 3" xfId="6760" xr:uid="{00000000-0005-0000-0000-000074370000}"/>
    <cellStyle name="Comma [4] 2 5 4" xfId="6761" xr:uid="{00000000-0005-0000-0000-000075370000}"/>
    <cellStyle name="Comma [4] 2 5 5" xfId="6762" xr:uid="{00000000-0005-0000-0000-000076370000}"/>
    <cellStyle name="Comma [4] 2 5 6" xfId="6763" xr:uid="{00000000-0005-0000-0000-000077370000}"/>
    <cellStyle name="Comma [4] 2 5 7" xfId="6764" xr:uid="{00000000-0005-0000-0000-000078370000}"/>
    <cellStyle name="Comma [4] 2 5 8" xfId="6765" xr:uid="{00000000-0005-0000-0000-000079370000}"/>
    <cellStyle name="Comma [4] 2 5 9" xfId="6766" xr:uid="{00000000-0005-0000-0000-00007A370000}"/>
    <cellStyle name="Comma [4] 2 6" xfId="6767" xr:uid="{00000000-0005-0000-0000-00007B370000}"/>
    <cellStyle name="Comma [4] 2 7" xfId="6768" xr:uid="{00000000-0005-0000-0000-00007C370000}"/>
    <cellStyle name="Comma [4] 2 8" xfId="6769" xr:uid="{00000000-0005-0000-0000-00007D370000}"/>
    <cellStyle name="Comma [4] 2 9" xfId="6770" xr:uid="{00000000-0005-0000-0000-00007E370000}"/>
    <cellStyle name="Comma [4] 3" xfId="6771" xr:uid="{00000000-0005-0000-0000-00007F370000}"/>
    <cellStyle name="Comma [4] 3 10" xfId="6772" xr:uid="{00000000-0005-0000-0000-000080370000}"/>
    <cellStyle name="Comma [4] 3 11" xfId="6773" xr:uid="{00000000-0005-0000-0000-000081370000}"/>
    <cellStyle name="Comma [4] 3 12" xfId="6774" xr:uid="{00000000-0005-0000-0000-000082370000}"/>
    <cellStyle name="Comma [4] 3 13" xfId="6775" xr:uid="{00000000-0005-0000-0000-000083370000}"/>
    <cellStyle name="Comma [4] 3 14" xfId="6776" xr:uid="{00000000-0005-0000-0000-000084370000}"/>
    <cellStyle name="Comma [4] 3 15" xfId="6777" xr:uid="{00000000-0005-0000-0000-000085370000}"/>
    <cellStyle name="Comma [4] 3 16" xfId="6778" xr:uid="{00000000-0005-0000-0000-000086370000}"/>
    <cellStyle name="Comma [4] 3 17" xfId="6779" xr:uid="{00000000-0005-0000-0000-000087370000}"/>
    <cellStyle name="Comma [4] 3 18" xfId="6780" xr:uid="{00000000-0005-0000-0000-000088370000}"/>
    <cellStyle name="Comma [4] 3 19" xfId="6781" xr:uid="{00000000-0005-0000-0000-000089370000}"/>
    <cellStyle name="Comma [4] 3 2" xfId="6782" xr:uid="{00000000-0005-0000-0000-00008A370000}"/>
    <cellStyle name="Comma [4] 3 20" xfId="6783" xr:uid="{00000000-0005-0000-0000-00008B370000}"/>
    <cellStyle name="Comma [4] 3 21" xfId="6784" xr:uid="{00000000-0005-0000-0000-00008C370000}"/>
    <cellStyle name="Comma [4] 3 22" xfId="6785" xr:uid="{00000000-0005-0000-0000-00008D370000}"/>
    <cellStyle name="Comma [4] 3 23" xfId="6786" xr:uid="{00000000-0005-0000-0000-00008E370000}"/>
    <cellStyle name="Comma [4] 3 3" xfId="6787" xr:uid="{00000000-0005-0000-0000-00008F370000}"/>
    <cellStyle name="Comma [4] 3 4" xfId="6788" xr:uid="{00000000-0005-0000-0000-000090370000}"/>
    <cellStyle name="Comma [4] 3 5" xfId="6789" xr:uid="{00000000-0005-0000-0000-000091370000}"/>
    <cellStyle name="Comma [4] 3 6" xfId="6790" xr:uid="{00000000-0005-0000-0000-000092370000}"/>
    <cellStyle name="Comma [4] 3 7" xfId="6791" xr:uid="{00000000-0005-0000-0000-000093370000}"/>
    <cellStyle name="Comma [4] 3 8" xfId="6792" xr:uid="{00000000-0005-0000-0000-000094370000}"/>
    <cellStyle name="Comma [4] 3 9" xfId="6793" xr:uid="{00000000-0005-0000-0000-000095370000}"/>
    <cellStyle name="Comma [4] 4" xfId="6794" xr:uid="{00000000-0005-0000-0000-000096370000}"/>
    <cellStyle name="Comma [4] 4 10" xfId="6795" xr:uid="{00000000-0005-0000-0000-000097370000}"/>
    <cellStyle name="Comma [4] 4 11" xfId="6796" xr:uid="{00000000-0005-0000-0000-000098370000}"/>
    <cellStyle name="Comma [4] 4 12" xfId="6797" xr:uid="{00000000-0005-0000-0000-000099370000}"/>
    <cellStyle name="Comma [4] 4 13" xfId="6798" xr:uid="{00000000-0005-0000-0000-00009A370000}"/>
    <cellStyle name="Comma [4] 4 14" xfId="6799" xr:uid="{00000000-0005-0000-0000-00009B370000}"/>
    <cellStyle name="Comma [4] 4 15" xfId="6800" xr:uid="{00000000-0005-0000-0000-00009C370000}"/>
    <cellStyle name="Comma [4] 4 16" xfId="6801" xr:uid="{00000000-0005-0000-0000-00009D370000}"/>
    <cellStyle name="Comma [4] 4 17" xfId="6802" xr:uid="{00000000-0005-0000-0000-00009E370000}"/>
    <cellStyle name="Comma [4] 4 18" xfId="6803" xr:uid="{00000000-0005-0000-0000-00009F370000}"/>
    <cellStyle name="Comma [4] 4 19" xfId="6804" xr:uid="{00000000-0005-0000-0000-0000A0370000}"/>
    <cellStyle name="Comma [4] 4 2" xfId="6805" xr:uid="{00000000-0005-0000-0000-0000A1370000}"/>
    <cellStyle name="Comma [4] 4 20" xfId="6806" xr:uid="{00000000-0005-0000-0000-0000A2370000}"/>
    <cellStyle name="Comma [4] 4 21" xfId="6807" xr:uid="{00000000-0005-0000-0000-0000A3370000}"/>
    <cellStyle name="Comma [4] 4 22" xfId="6808" xr:uid="{00000000-0005-0000-0000-0000A4370000}"/>
    <cellStyle name="Comma [4] 4 23" xfId="6809" xr:uid="{00000000-0005-0000-0000-0000A5370000}"/>
    <cellStyle name="Comma [4] 4 3" xfId="6810" xr:uid="{00000000-0005-0000-0000-0000A6370000}"/>
    <cellStyle name="Comma [4] 4 4" xfId="6811" xr:uid="{00000000-0005-0000-0000-0000A7370000}"/>
    <cellStyle name="Comma [4] 4 5" xfId="6812" xr:uid="{00000000-0005-0000-0000-0000A8370000}"/>
    <cellStyle name="Comma [4] 4 6" xfId="6813" xr:uid="{00000000-0005-0000-0000-0000A9370000}"/>
    <cellStyle name="Comma [4] 4 7" xfId="6814" xr:uid="{00000000-0005-0000-0000-0000AA370000}"/>
    <cellStyle name="Comma [4] 4 8" xfId="6815" xr:uid="{00000000-0005-0000-0000-0000AB370000}"/>
    <cellStyle name="Comma [4] 4 9" xfId="6816" xr:uid="{00000000-0005-0000-0000-0000AC370000}"/>
    <cellStyle name="Comma [4] 5" xfId="6817" xr:uid="{00000000-0005-0000-0000-0000AD370000}"/>
    <cellStyle name="Comma [4] 5 10" xfId="6818" xr:uid="{00000000-0005-0000-0000-0000AE370000}"/>
    <cellStyle name="Comma [4] 5 11" xfId="6819" xr:uid="{00000000-0005-0000-0000-0000AF370000}"/>
    <cellStyle name="Comma [4] 5 12" xfId="6820" xr:uid="{00000000-0005-0000-0000-0000B0370000}"/>
    <cellStyle name="Comma [4] 5 13" xfId="6821" xr:uid="{00000000-0005-0000-0000-0000B1370000}"/>
    <cellStyle name="Comma [4] 5 14" xfId="6822" xr:uid="{00000000-0005-0000-0000-0000B2370000}"/>
    <cellStyle name="Comma [4] 5 15" xfId="6823" xr:uid="{00000000-0005-0000-0000-0000B3370000}"/>
    <cellStyle name="Comma [4] 5 16" xfId="6824" xr:uid="{00000000-0005-0000-0000-0000B4370000}"/>
    <cellStyle name="Comma [4] 5 17" xfId="6825" xr:uid="{00000000-0005-0000-0000-0000B5370000}"/>
    <cellStyle name="Comma [4] 5 18" xfId="6826" xr:uid="{00000000-0005-0000-0000-0000B6370000}"/>
    <cellStyle name="Comma [4] 5 19" xfId="6827" xr:uid="{00000000-0005-0000-0000-0000B7370000}"/>
    <cellStyle name="Comma [4] 5 2" xfId="6828" xr:uid="{00000000-0005-0000-0000-0000B8370000}"/>
    <cellStyle name="Comma [4] 5 20" xfId="6829" xr:uid="{00000000-0005-0000-0000-0000B9370000}"/>
    <cellStyle name="Comma [4] 5 21" xfId="6830" xr:uid="{00000000-0005-0000-0000-0000BA370000}"/>
    <cellStyle name="Comma [4] 5 22" xfId="6831" xr:uid="{00000000-0005-0000-0000-0000BB370000}"/>
    <cellStyle name="Comma [4] 5 23" xfId="6832" xr:uid="{00000000-0005-0000-0000-0000BC370000}"/>
    <cellStyle name="Comma [4] 5 3" xfId="6833" xr:uid="{00000000-0005-0000-0000-0000BD370000}"/>
    <cellStyle name="Comma [4] 5 4" xfId="6834" xr:uid="{00000000-0005-0000-0000-0000BE370000}"/>
    <cellStyle name="Comma [4] 5 5" xfId="6835" xr:uid="{00000000-0005-0000-0000-0000BF370000}"/>
    <cellStyle name="Comma [4] 5 6" xfId="6836" xr:uid="{00000000-0005-0000-0000-0000C0370000}"/>
    <cellStyle name="Comma [4] 5 7" xfId="6837" xr:uid="{00000000-0005-0000-0000-0000C1370000}"/>
    <cellStyle name="Comma [4] 5 8" xfId="6838" xr:uid="{00000000-0005-0000-0000-0000C2370000}"/>
    <cellStyle name="Comma [4] 5 9" xfId="6839" xr:uid="{00000000-0005-0000-0000-0000C3370000}"/>
    <cellStyle name="Comma [4] 6" xfId="6840" xr:uid="{00000000-0005-0000-0000-0000C4370000}"/>
    <cellStyle name="Comma [4] 6 10" xfId="6841" xr:uid="{00000000-0005-0000-0000-0000C5370000}"/>
    <cellStyle name="Comma [4] 6 11" xfId="6842" xr:uid="{00000000-0005-0000-0000-0000C6370000}"/>
    <cellStyle name="Comma [4] 6 12" xfId="6843" xr:uid="{00000000-0005-0000-0000-0000C7370000}"/>
    <cellStyle name="Comma [4] 6 13" xfId="6844" xr:uid="{00000000-0005-0000-0000-0000C8370000}"/>
    <cellStyle name="Comma [4] 6 14" xfId="6845" xr:uid="{00000000-0005-0000-0000-0000C9370000}"/>
    <cellStyle name="Comma [4] 6 15" xfId="6846" xr:uid="{00000000-0005-0000-0000-0000CA370000}"/>
    <cellStyle name="Comma [4] 6 16" xfId="6847" xr:uid="{00000000-0005-0000-0000-0000CB370000}"/>
    <cellStyle name="Comma [4] 6 17" xfId="6848" xr:uid="{00000000-0005-0000-0000-0000CC370000}"/>
    <cellStyle name="Comma [4] 6 18" xfId="6849" xr:uid="{00000000-0005-0000-0000-0000CD370000}"/>
    <cellStyle name="Comma [4] 6 19" xfId="6850" xr:uid="{00000000-0005-0000-0000-0000CE370000}"/>
    <cellStyle name="Comma [4] 6 2" xfId="6851" xr:uid="{00000000-0005-0000-0000-0000CF370000}"/>
    <cellStyle name="Comma [4] 6 20" xfId="6852" xr:uid="{00000000-0005-0000-0000-0000D0370000}"/>
    <cellStyle name="Comma [4] 6 21" xfId="6853" xr:uid="{00000000-0005-0000-0000-0000D1370000}"/>
    <cellStyle name="Comma [4] 6 22" xfId="6854" xr:uid="{00000000-0005-0000-0000-0000D2370000}"/>
    <cellStyle name="Comma [4] 6 23" xfId="6855" xr:uid="{00000000-0005-0000-0000-0000D3370000}"/>
    <cellStyle name="Comma [4] 6 3" xfId="6856" xr:uid="{00000000-0005-0000-0000-0000D4370000}"/>
    <cellStyle name="Comma [4] 6 4" xfId="6857" xr:uid="{00000000-0005-0000-0000-0000D5370000}"/>
    <cellStyle name="Comma [4] 6 5" xfId="6858" xr:uid="{00000000-0005-0000-0000-0000D6370000}"/>
    <cellStyle name="Comma [4] 6 6" xfId="6859" xr:uid="{00000000-0005-0000-0000-0000D7370000}"/>
    <cellStyle name="Comma [4] 6 7" xfId="6860" xr:uid="{00000000-0005-0000-0000-0000D8370000}"/>
    <cellStyle name="Comma [4] 6 8" xfId="6861" xr:uid="{00000000-0005-0000-0000-0000D9370000}"/>
    <cellStyle name="Comma [4] 6 9" xfId="6862" xr:uid="{00000000-0005-0000-0000-0000DA370000}"/>
    <cellStyle name="Comma [4] 7" xfId="6863" xr:uid="{00000000-0005-0000-0000-0000DB370000}"/>
    <cellStyle name="Comma [4] 7 10" xfId="6864" xr:uid="{00000000-0005-0000-0000-0000DC370000}"/>
    <cellStyle name="Comma [4] 7 11" xfId="6865" xr:uid="{00000000-0005-0000-0000-0000DD370000}"/>
    <cellStyle name="Comma [4] 7 12" xfId="6866" xr:uid="{00000000-0005-0000-0000-0000DE370000}"/>
    <cellStyle name="Comma [4] 7 13" xfId="6867" xr:uid="{00000000-0005-0000-0000-0000DF370000}"/>
    <cellStyle name="Comma [4] 7 14" xfId="6868" xr:uid="{00000000-0005-0000-0000-0000E0370000}"/>
    <cellStyle name="Comma [4] 7 15" xfId="6869" xr:uid="{00000000-0005-0000-0000-0000E1370000}"/>
    <cellStyle name="Comma [4] 7 16" xfId="6870" xr:uid="{00000000-0005-0000-0000-0000E2370000}"/>
    <cellStyle name="Comma [4] 7 17" xfId="6871" xr:uid="{00000000-0005-0000-0000-0000E3370000}"/>
    <cellStyle name="Comma [4] 7 18" xfId="6872" xr:uid="{00000000-0005-0000-0000-0000E4370000}"/>
    <cellStyle name="Comma [4] 7 19" xfId="6873" xr:uid="{00000000-0005-0000-0000-0000E5370000}"/>
    <cellStyle name="Comma [4] 7 2" xfId="6874" xr:uid="{00000000-0005-0000-0000-0000E6370000}"/>
    <cellStyle name="Comma [4] 7 20" xfId="6875" xr:uid="{00000000-0005-0000-0000-0000E7370000}"/>
    <cellStyle name="Comma [4] 7 21" xfId="6876" xr:uid="{00000000-0005-0000-0000-0000E8370000}"/>
    <cellStyle name="Comma [4] 7 22" xfId="6877" xr:uid="{00000000-0005-0000-0000-0000E9370000}"/>
    <cellStyle name="Comma [4] 7 23" xfId="6878" xr:uid="{00000000-0005-0000-0000-0000EA370000}"/>
    <cellStyle name="Comma [4] 7 3" xfId="6879" xr:uid="{00000000-0005-0000-0000-0000EB370000}"/>
    <cellStyle name="Comma [4] 7 4" xfId="6880" xr:uid="{00000000-0005-0000-0000-0000EC370000}"/>
    <cellStyle name="Comma [4] 7 5" xfId="6881" xr:uid="{00000000-0005-0000-0000-0000ED370000}"/>
    <cellStyle name="Comma [4] 7 6" xfId="6882" xr:uid="{00000000-0005-0000-0000-0000EE370000}"/>
    <cellStyle name="Comma [4] 7 7" xfId="6883" xr:uid="{00000000-0005-0000-0000-0000EF370000}"/>
    <cellStyle name="Comma [4] 7 8" xfId="6884" xr:uid="{00000000-0005-0000-0000-0000F0370000}"/>
    <cellStyle name="Comma [4] 7 9" xfId="6885" xr:uid="{00000000-0005-0000-0000-0000F1370000}"/>
    <cellStyle name="Comma [4] 8" xfId="6886" xr:uid="{00000000-0005-0000-0000-0000F2370000}"/>
    <cellStyle name="Comma [4] 8 10" xfId="6887" xr:uid="{00000000-0005-0000-0000-0000F3370000}"/>
    <cellStyle name="Comma [4] 8 11" xfId="6888" xr:uid="{00000000-0005-0000-0000-0000F4370000}"/>
    <cellStyle name="Comma [4] 8 12" xfId="6889" xr:uid="{00000000-0005-0000-0000-0000F5370000}"/>
    <cellStyle name="Comma [4] 8 13" xfId="6890" xr:uid="{00000000-0005-0000-0000-0000F6370000}"/>
    <cellStyle name="Comma [4] 8 14" xfId="6891" xr:uid="{00000000-0005-0000-0000-0000F7370000}"/>
    <cellStyle name="Comma [4] 8 15" xfId="6892" xr:uid="{00000000-0005-0000-0000-0000F8370000}"/>
    <cellStyle name="Comma [4] 8 16" xfId="6893" xr:uid="{00000000-0005-0000-0000-0000F9370000}"/>
    <cellStyle name="Comma [4] 8 17" xfId="6894" xr:uid="{00000000-0005-0000-0000-0000FA370000}"/>
    <cellStyle name="Comma [4] 8 18" xfId="6895" xr:uid="{00000000-0005-0000-0000-0000FB370000}"/>
    <cellStyle name="Comma [4] 8 19" xfId="6896" xr:uid="{00000000-0005-0000-0000-0000FC370000}"/>
    <cellStyle name="Comma [4] 8 2" xfId="6897" xr:uid="{00000000-0005-0000-0000-0000FD370000}"/>
    <cellStyle name="Comma [4] 8 20" xfId="6898" xr:uid="{00000000-0005-0000-0000-0000FE370000}"/>
    <cellStyle name="Comma [4] 8 21" xfId="6899" xr:uid="{00000000-0005-0000-0000-0000FF370000}"/>
    <cellStyle name="Comma [4] 8 22" xfId="6900" xr:uid="{00000000-0005-0000-0000-000000380000}"/>
    <cellStyle name="Comma [4] 8 23" xfId="6901" xr:uid="{00000000-0005-0000-0000-000001380000}"/>
    <cellStyle name="Comma [4] 8 3" xfId="6902" xr:uid="{00000000-0005-0000-0000-000002380000}"/>
    <cellStyle name="Comma [4] 8 4" xfId="6903" xr:uid="{00000000-0005-0000-0000-000003380000}"/>
    <cellStyle name="Comma [4] 8 5" xfId="6904" xr:uid="{00000000-0005-0000-0000-000004380000}"/>
    <cellStyle name="Comma [4] 8 6" xfId="6905" xr:uid="{00000000-0005-0000-0000-000005380000}"/>
    <cellStyle name="Comma [4] 8 7" xfId="6906" xr:uid="{00000000-0005-0000-0000-000006380000}"/>
    <cellStyle name="Comma [4] 8 8" xfId="6907" xr:uid="{00000000-0005-0000-0000-000007380000}"/>
    <cellStyle name="Comma [4] 8 9" xfId="6908" xr:uid="{00000000-0005-0000-0000-000008380000}"/>
    <cellStyle name="Comma [4] 9" xfId="6909" xr:uid="{00000000-0005-0000-0000-000009380000}"/>
    <cellStyle name="Comma [4] 9 10" xfId="6910" xr:uid="{00000000-0005-0000-0000-00000A380000}"/>
    <cellStyle name="Comma [4] 9 11" xfId="6911" xr:uid="{00000000-0005-0000-0000-00000B380000}"/>
    <cellStyle name="Comma [4] 9 12" xfId="6912" xr:uid="{00000000-0005-0000-0000-00000C380000}"/>
    <cellStyle name="Comma [4] 9 13" xfId="6913" xr:uid="{00000000-0005-0000-0000-00000D380000}"/>
    <cellStyle name="Comma [4] 9 14" xfId="6914" xr:uid="{00000000-0005-0000-0000-00000E380000}"/>
    <cellStyle name="Comma [4] 9 15" xfId="6915" xr:uid="{00000000-0005-0000-0000-00000F380000}"/>
    <cellStyle name="Comma [4] 9 16" xfId="6916" xr:uid="{00000000-0005-0000-0000-000010380000}"/>
    <cellStyle name="Comma [4] 9 17" xfId="6917" xr:uid="{00000000-0005-0000-0000-000011380000}"/>
    <cellStyle name="Comma [4] 9 18" xfId="6918" xr:uid="{00000000-0005-0000-0000-000012380000}"/>
    <cellStyle name="Comma [4] 9 19" xfId="6919" xr:uid="{00000000-0005-0000-0000-000013380000}"/>
    <cellStyle name="Comma [4] 9 2" xfId="6920" xr:uid="{00000000-0005-0000-0000-000014380000}"/>
    <cellStyle name="Comma [4] 9 20" xfId="6921" xr:uid="{00000000-0005-0000-0000-000015380000}"/>
    <cellStyle name="Comma [4] 9 21" xfId="6922" xr:uid="{00000000-0005-0000-0000-000016380000}"/>
    <cellStyle name="Comma [4] 9 22" xfId="6923" xr:uid="{00000000-0005-0000-0000-000017380000}"/>
    <cellStyle name="Comma [4] 9 23" xfId="6924" xr:uid="{00000000-0005-0000-0000-000018380000}"/>
    <cellStyle name="Comma [4] 9 3" xfId="6925" xr:uid="{00000000-0005-0000-0000-000019380000}"/>
    <cellStyle name="Comma [4] 9 4" xfId="6926" xr:uid="{00000000-0005-0000-0000-00001A380000}"/>
    <cellStyle name="Comma [4] 9 5" xfId="6927" xr:uid="{00000000-0005-0000-0000-00001B380000}"/>
    <cellStyle name="Comma [4] 9 6" xfId="6928" xr:uid="{00000000-0005-0000-0000-00001C380000}"/>
    <cellStyle name="Comma [4] 9 7" xfId="6929" xr:uid="{00000000-0005-0000-0000-00001D380000}"/>
    <cellStyle name="Comma [4] 9 8" xfId="6930" xr:uid="{00000000-0005-0000-0000-00001E380000}"/>
    <cellStyle name="Comma [4] 9 9" xfId="6931" xr:uid="{00000000-0005-0000-0000-00001F380000}"/>
    <cellStyle name="Comma 10" xfId="171" xr:uid="{00000000-0005-0000-0000-000020380000}"/>
    <cellStyle name="Comma 10 10" xfId="6932" xr:uid="{00000000-0005-0000-0000-000021380000}"/>
    <cellStyle name="Comma 10 10 2" xfId="32917" xr:uid="{00000000-0005-0000-0000-000022380000}"/>
    <cellStyle name="Comma 10 11" xfId="6933" xr:uid="{00000000-0005-0000-0000-000023380000}"/>
    <cellStyle name="Comma 10 12" xfId="40412" xr:uid="{00000000-0005-0000-0000-000024380000}"/>
    <cellStyle name="Comma 10 2" xfId="6934" xr:uid="{00000000-0005-0000-0000-000025380000}"/>
    <cellStyle name="Comma 10 2 2" xfId="6935" xr:uid="{00000000-0005-0000-0000-000026380000}"/>
    <cellStyle name="Comma 10 2 2 2" xfId="6936" xr:uid="{00000000-0005-0000-0000-000027380000}"/>
    <cellStyle name="Comma 10 2 2 2 2" xfId="40413" xr:uid="{00000000-0005-0000-0000-000028380000}"/>
    <cellStyle name="Comma 10 2 2 3" xfId="40414" xr:uid="{00000000-0005-0000-0000-000029380000}"/>
    <cellStyle name="Comma 10 2 2 4" xfId="40415" xr:uid="{00000000-0005-0000-0000-00002A380000}"/>
    <cellStyle name="Comma 10 2 3" xfId="6937" xr:uid="{00000000-0005-0000-0000-00002B380000}"/>
    <cellStyle name="Comma 10 2 4" xfId="6938" xr:uid="{00000000-0005-0000-0000-00002C380000}"/>
    <cellStyle name="Comma 10 2 4 2" xfId="40416" xr:uid="{00000000-0005-0000-0000-00002D380000}"/>
    <cellStyle name="Comma 10 2 5" xfId="40417" xr:uid="{00000000-0005-0000-0000-00002E380000}"/>
    <cellStyle name="Comma 10 3" xfId="6939" xr:uid="{00000000-0005-0000-0000-00002F380000}"/>
    <cellStyle name="Comma 10 3 2" xfId="6940" xr:uid="{00000000-0005-0000-0000-000030380000}"/>
    <cellStyle name="Comma 10 3 2 2" xfId="6941" xr:uid="{00000000-0005-0000-0000-000031380000}"/>
    <cellStyle name="Comma 10 3 3" xfId="6942" xr:uid="{00000000-0005-0000-0000-000032380000}"/>
    <cellStyle name="Comma 10 3 3 2" xfId="6943" xr:uid="{00000000-0005-0000-0000-000033380000}"/>
    <cellStyle name="Comma 10 3 3 3" xfId="6944" xr:uid="{00000000-0005-0000-0000-000034380000}"/>
    <cellStyle name="Comma 10 3 4" xfId="6945" xr:uid="{00000000-0005-0000-0000-000035380000}"/>
    <cellStyle name="Comma 10 3 4 2" xfId="6946" xr:uid="{00000000-0005-0000-0000-000036380000}"/>
    <cellStyle name="Comma 10 3 4 3" xfId="6947" xr:uid="{00000000-0005-0000-0000-000037380000}"/>
    <cellStyle name="Comma 10 3 5" xfId="6948" xr:uid="{00000000-0005-0000-0000-000038380000}"/>
    <cellStyle name="Comma 10 4" xfId="6949" xr:uid="{00000000-0005-0000-0000-000039380000}"/>
    <cellStyle name="Comma 10 4 2" xfId="6950" xr:uid="{00000000-0005-0000-0000-00003A380000}"/>
    <cellStyle name="Comma 10 4 2 2" xfId="6951" xr:uid="{00000000-0005-0000-0000-00003B380000}"/>
    <cellStyle name="Comma 10 4 2 3" xfId="6952" xr:uid="{00000000-0005-0000-0000-00003C380000}"/>
    <cellStyle name="Comma 10 4 2 4" xfId="40418" xr:uid="{00000000-0005-0000-0000-00003D380000}"/>
    <cellStyle name="Comma 10 4 3" xfId="6953" xr:uid="{00000000-0005-0000-0000-00003E380000}"/>
    <cellStyle name="Comma 10 4 3 2" xfId="6954" xr:uid="{00000000-0005-0000-0000-00003F380000}"/>
    <cellStyle name="Comma 10 4 4" xfId="6955" xr:uid="{00000000-0005-0000-0000-000040380000}"/>
    <cellStyle name="Comma 10 4 5" xfId="40419" xr:uid="{00000000-0005-0000-0000-000041380000}"/>
    <cellStyle name="Comma 10 5" xfId="6956" xr:uid="{00000000-0005-0000-0000-000042380000}"/>
    <cellStyle name="Comma 10 6" xfId="6957" xr:uid="{00000000-0005-0000-0000-000043380000}"/>
    <cellStyle name="Comma 10 6 2" xfId="40420" xr:uid="{00000000-0005-0000-0000-000044380000}"/>
    <cellStyle name="Comma 10 7" xfId="6958" xr:uid="{00000000-0005-0000-0000-000045380000}"/>
    <cellStyle name="Comma 10 8" xfId="6959" xr:uid="{00000000-0005-0000-0000-000046380000}"/>
    <cellStyle name="Comma 10 9" xfId="6960" xr:uid="{00000000-0005-0000-0000-000047380000}"/>
    <cellStyle name="Comma 100" xfId="6961" xr:uid="{00000000-0005-0000-0000-000048380000}"/>
    <cellStyle name="Comma 100 2" xfId="6962" xr:uid="{00000000-0005-0000-0000-000049380000}"/>
    <cellStyle name="Comma 100 2 2" xfId="40421" xr:uid="{00000000-0005-0000-0000-00004A380000}"/>
    <cellStyle name="Comma 100 3" xfId="6963" xr:uid="{00000000-0005-0000-0000-00004B380000}"/>
    <cellStyle name="Comma 100 3 2" xfId="40422" xr:uid="{00000000-0005-0000-0000-00004C380000}"/>
    <cellStyle name="Comma 100 4" xfId="6964" xr:uid="{00000000-0005-0000-0000-00004D380000}"/>
    <cellStyle name="Comma 100 5" xfId="40423" xr:uid="{00000000-0005-0000-0000-00004E380000}"/>
    <cellStyle name="Comma 101" xfId="6965" xr:uid="{00000000-0005-0000-0000-00004F380000}"/>
    <cellStyle name="Comma 101 2" xfId="6966" xr:uid="{00000000-0005-0000-0000-000050380000}"/>
    <cellStyle name="Comma 101 2 2" xfId="40424" xr:uid="{00000000-0005-0000-0000-000051380000}"/>
    <cellStyle name="Comma 101 3" xfId="6967" xr:uid="{00000000-0005-0000-0000-000052380000}"/>
    <cellStyle name="Comma 101 3 2" xfId="40425" xr:uid="{00000000-0005-0000-0000-000053380000}"/>
    <cellStyle name="Comma 101 4" xfId="6968" xr:uid="{00000000-0005-0000-0000-000054380000}"/>
    <cellStyle name="Comma 101 5" xfId="40426" xr:uid="{00000000-0005-0000-0000-000055380000}"/>
    <cellStyle name="Comma 102" xfId="6969" xr:uid="{00000000-0005-0000-0000-000056380000}"/>
    <cellStyle name="Comma 102 2" xfId="6970" xr:uid="{00000000-0005-0000-0000-000057380000}"/>
    <cellStyle name="Comma 102 2 2" xfId="40427" xr:uid="{00000000-0005-0000-0000-000058380000}"/>
    <cellStyle name="Comma 102 3" xfId="6971" xr:uid="{00000000-0005-0000-0000-000059380000}"/>
    <cellStyle name="Comma 102 3 2" xfId="40428" xr:uid="{00000000-0005-0000-0000-00005A380000}"/>
    <cellStyle name="Comma 102 4" xfId="6972" xr:uid="{00000000-0005-0000-0000-00005B380000}"/>
    <cellStyle name="Comma 102 5" xfId="40429" xr:uid="{00000000-0005-0000-0000-00005C380000}"/>
    <cellStyle name="Comma 103" xfId="6973" xr:uid="{00000000-0005-0000-0000-00005D380000}"/>
    <cellStyle name="Comma 103 2" xfId="6974" xr:uid="{00000000-0005-0000-0000-00005E380000}"/>
    <cellStyle name="Comma 103 2 2" xfId="40430" xr:uid="{00000000-0005-0000-0000-00005F380000}"/>
    <cellStyle name="Comma 103 3" xfId="6975" xr:uid="{00000000-0005-0000-0000-000060380000}"/>
    <cellStyle name="Comma 103 3 2" xfId="40431" xr:uid="{00000000-0005-0000-0000-000061380000}"/>
    <cellStyle name="Comma 103 4" xfId="6976" xr:uid="{00000000-0005-0000-0000-000062380000}"/>
    <cellStyle name="Comma 103 5" xfId="40432" xr:uid="{00000000-0005-0000-0000-000063380000}"/>
    <cellStyle name="Comma 104" xfId="6977" xr:uid="{00000000-0005-0000-0000-000064380000}"/>
    <cellStyle name="Comma 104 2" xfId="6978" xr:uid="{00000000-0005-0000-0000-000065380000}"/>
    <cellStyle name="Comma 104 2 2" xfId="40433" xr:uid="{00000000-0005-0000-0000-000066380000}"/>
    <cellStyle name="Comma 104 3" xfId="6979" xr:uid="{00000000-0005-0000-0000-000067380000}"/>
    <cellStyle name="Comma 104 3 2" xfId="40434" xr:uid="{00000000-0005-0000-0000-000068380000}"/>
    <cellStyle name="Comma 104 4" xfId="6980" xr:uid="{00000000-0005-0000-0000-000069380000}"/>
    <cellStyle name="Comma 104 5" xfId="40435" xr:uid="{00000000-0005-0000-0000-00006A380000}"/>
    <cellStyle name="Comma 105" xfId="6981" xr:uid="{00000000-0005-0000-0000-00006B380000}"/>
    <cellStyle name="Comma 105 2" xfId="6982" xr:uid="{00000000-0005-0000-0000-00006C380000}"/>
    <cellStyle name="Comma 105 2 2" xfId="40436" xr:uid="{00000000-0005-0000-0000-00006D380000}"/>
    <cellStyle name="Comma 105 3" xfId="6983" xr:uid="{00000000-0005-0000-0000-00006E380000}"/>
    <cellStyle name="Comma 105 3 2" xfId="40437" xr:uid="{00000000-0005-0000-0000-00006F380000}"/>
    <cellStyle name="Comma 105 4" xfId="6984" xr:uid="{00000000-0005-0000-0000-000070380000}"/>
    <cellStyle name="Comma 105 5" xfId="40438" xr:uid="{00000000-0005-0000-0000-000071380000}"/>
    <cellStyle name="Comma 106" xfId="6985" xr:uid="{00000000-0005-0000-0000-000072380000}"/>
    <cellStyle name="Comma 106 2" xfId="6986" xr:uid="{00000000-0005-0000-0000-000073380000}"/>
    <cellStyle name="Comma 106 2 2" xfId="40439" xr:uid="{00000000-0005-0000-0000-000074380000}"/>
    <cellStyle name="Comma 106 3" xfId="6987" xr:uid="{00000000-0005-0000-0000-000075380000}"/>
    <cellStyle name="Comma 106 3 2" xfId="40440" xr:uid="{00000000-0005-0000-0000-000076380000}"/>
    <cellStyle name="Comma 106 4" xfId="6988" xr:uid="{00000000-0005-0000-0000-000077380000}"/>
    <cellStyle name="Comma 106 5" xfId="40441" xr:uid="{00000000-0005-0000-0000-000078380000}"/>
    <cellStyle name="Comma 107" xfId="6989" xr:uid="{00000000-0005-0000-0000-000079380000}"/>
    <cellStyle name="Comma 107 2" xfId="6990" xr:uid="{00000000-0005-0000-0000-00007A380000}"/>
    <cellStyle name="Comma 107 2 2" xfId="40442" xr:uid="{00000000-0005-0000-0000-00007B380000}"/>
    <cellStyle name="Comma 107 2 3" xfId="40443" xr:uid="{00000000-0005-0000-0000-00007C380000}"/>
    <cellStyle name="Comma 107 3" xfId="6991" xr:uid="{00000000-0005-0000-0000-00007D380000}"/>
    <cellStyle name="Comma 107 3 2" xfId="40444" xr:uid="{00000000-0005-0000-0000-00007E380000}"/>
    <cellStyle name="Comma 107 4" xfId="6992" xr:uid="{00000000-0005-0000-0000-00007F380000}"/>
    <cellStyle name="Comma 108" xfId="6993" xr:uid="{00000000-0005-0000-0000-000080380000}"/>
    <cellStyle name="Comma 108 2" xfId="6994" xr:uid="{00000000-0005-0000-0000-000081380000}"/>
    <cellStyle name="Comma 108 2 2" xfId="40445" xr:uid="{00000000-0005-0000-0000-000082380000}"/>
    <cellStyle name="Comma 108 2 3" xfId="40446" xr:uid="{00000000-0005-0000-0000-000083380000}"/>
    <cellStyle name="Comma 108 3" xfId="6995" xr:uid="{00000000-0005-0000-0000-000084380000}"/>
    <cellStyle name="Comma 108 3 2" xfId="40447" xr:uid="{00000000-0005-0000-0000-000085380000}"/>
    <cellStyle name="Comma 108 4" xfId="6996" xr:uid="{00000000-0005-0000-0000-000086380000}"/>
    <cellStyle name="Comma 109" xfId="6997" xr:uid="{00000000-0005-0000-0000-000087380000}"/>
    <cellStyle name="Comma 109 2" xfId="6998" xr:uid="{00000000-0005-0000-0000-000088380000}"/>
    <cellStyle name="Comma 109 2 2" xfId="40448" xr:uid="{00000000-0005-0000-0000-000089380000}"/>
    <cellStyle name="Comma 109 2 3" xfId="40449" xr:uid="{00000000-0005-0000-0000-00008A380000}"/>
    <cellStyle name="Comma 109 3" xfId="6999" xr:uid="{00000000-0005-0000-0000-00008B380000}"/>
    <cellStyle name="Comma 109 3 2" xfId="40450" xr:uid="{00000000-0005-0000-0000-00008C380000}"/>
    <cellStyle name="Comma 109 4" xfId="7000" xr:uid="{00000000-0005-0000-0000-00008D380000}"/>
    <cellStyle name="Comma 11" xfId="173" xr:uid="{00000000-0005-0000-0000-00008E380000}"/>
    <cellStyle name="Comma 11 2" xfId="7001" xr:uid="{00000000-0005-0000-0000-00008F380000}"/>
    <cellStyle name="Comma 11 2 2" xfId="7002" xr:uid="{00000000-0005-0000-0000-000090380000}"/>
    <cellStyle name="Comma 11 2 2 2" xfId="7003" xr:uid="{00000000-0005-0000-0000-000091380000}"/>
    <cellStyle name="Comma 11 2 2 3" xfId="40451" xr:uid="{00000000-0005-0000-0000-000092380000}"/>
    <cellStyle name="Comma 11 2 3" xfId="7004" xr:uid="{00000000-0005-0000-0000-000093380000}"/>
    <cellStyle name="Comma 11 2 3 2" xfId="7005" xr:uid="{00000000-0005-0000-0000-000094380000}"/>
    <cellStyle name="Comma 11 2 3 3" xfId="7006" xr:uid="{00000000-0005-0000-0000-000095380000}"/>
    <cellStyle name="Comma 11 2 4" xfId="7007" xr:uid="{00000000-0005-0000-0000-000096380000}"/>
    <cellStyle name="Comma 11 2 4 2" xfId="7008" xr:uid="{00000000-0005-0000-0000-000097380000}"/>
    <cellStyle name="Comma 11 2 4 3" xfId="7009" xr:uid="{00000000-0005-0000-0000-000098380000}"/>
    <cellStyle name="Comma 11 2 5" xfId="7010" xr:uid="{00000000-0005-0000-0000-000099380000}"/>
    <cellStyle name="Comma 11 2 6" xfId="40452" xr:uid="{00000000-0005-0000-0000-00009A380000}"/>
    <cellStyle name="Comma 11 3" xfId="7011" xr:uid="{00000000-0005-0000-0000-00009B380000}"/>
    <cellStyle name="Comma 11 3 2" xfId="7012" xr:uid="{00000000-0005-0000-0000-00009C380000}"/>
    <cellStyle name="Comma 11 3 3" xfId="7013" xr:uid="{00000000-0005-0000-0000-00009D380000}"/>
    <cellStyle name="Comma 11 3 4" xfId="7014" xr:uid="{00000000-0005-0000-0000-00009E380000}"/>
    <cellStyle name="Comma 11 4" xfId="7015" xr:uid="{00000000-0005-0000-0000-00009F380000}"/>
    <cellStyle name="Comma 11 4 2" xfId="40453" xr:uid="{00000000-0005-0000-0000-0000A0380000}"/>
    <cellStyle name="Comma 11 5" xfId="7016" xr:uid="{00000000-0005-0000-0000-0000A1380000}"/>
    <cellStyle name="Comma 11 5 2" xfId="7017" xr:uid="{00000000-0005-0000-0000-0000A2380000}"/>
    <cellStyle name="Comma 11 5 2 2" xfId="7018" xr:uid="{00000000-0005-0000-0000-0000A3380000}"/>
    <cellStyle name="Comma 11 5 2 3" xfId="7019" xr:uid="{00000000-0005-0000-0000-0000A4380000}"/>
    <cellStyle name="Comma 11 5 3" xfId="7020" xr:uid="{00000000-0005-0000-0000-0000A5380000}"/>
    <cellStyle name="Comma 11 5 4" xfId="7021" xr:uid="{00000000-0005-0000-0000-0000A6380000}"/>
    <cellStyle name="Comma 11 5 5" xfId="7022" xr:uid="{00000000-0005-0000-0000-0000A7380000}"/>
    <cellStyle name="Comma 11 6" xfId="7023" xr:uid="{00000000-0005-0000-0000-0000A8380000}"/>
    <cellStyle name="Comma 11 7" xfId="7024" xr:uid="{00000000-0005-0000-0000-0000A9380000}"/>
    <cellStyle name="Comma 110" xfId="7025" xr:uid="{00000000-0005-0000-0000-0000AA380000}"/>
    <cellStyle name="Comma 110 2" xfId="7026" xr:uid="{00000000-0005-0000-0000-0000AB380000}"/>
    <cellStyle name="Comma 110 2 2" xfId="40454" xr:uid="{00000000-0005-0000-0000-0000AC380000}"/>
    <cellStyle name="Comma 110 3" xfId="7027" xr:uid="{00000000-0005-0000-0000-0000AD380000}"/>
    <cellStyle name="Comma 110 3 2" xfId="40455" xr:uid="{00000000-0005-0000-0000-0000AE380000}"/>
    <cellStyle name="Comma 110 4" xfId="7028" xr:uid="{00000000-0005-0000-0000-0000AF380000}"/>
    <cellStyle name="Comma 110 5" xfId="40456" xr:uid="{00000000-0005-0000-0000-0000B0380000}"/>
    <cellStyle name="Comma 111" xfId="7029" xr:uid="{00000000-0005-0000-0000-0000B1380000}"/>
    <cellStyle name="Comma 111 2" xfId="7030" xr:uid="{00000000-0005-0000-0000-0000B2380000}"/>
    <cellStyle name="Comma 111 2 2" xfId="40457" xr:uid="{00000000-0005-0000-0000-0000B3380000}"/>
    <cellStyle name="Comma 111 3" xfId="7031" xr:uid="{00000000-0005-0000-0000-0000B4380000}"/>
    <cellStyle name="Comma 111 3 2" xfId="40458" xr:uid="{00000000-0005-0000-0000-0000B5380000}"/>
    <cellStyle name="Comma 111 4" xfId="40459" xr:uid="{00000000-0005-0000-0000-0000B6380000}"/>
    <cellStyle name="Comma 112" xfId="7032" xr:uid="{00000000-0005-0000-0000-0000B7380000}"/>
    <cellStyle name="Comma 112 2" xfId="7033" xr:uid="{00000000-0005-0000-0000-0000B8380000}"/>
    <cellStyle name="Comma 112 2 2" xfId="40460" xr:uid="{00000000-0005-0000-0000-0000B9380000}"/>
    <cellStyle name="Comma 112 3" xfId="7034" xr:uid="{00000000-0005-0000-0000-0000BA380000}"/>
    <cellStyle name="Comma 112 3 2" xfId="40461" xr:uid="{00000000-0005-0000-0000-0000BB380000}"/>
    <cellStyle name="Comma 112 4" xfId="40462" xr:uid="{00000000-0005-0000-0000-0000BC380000}"/>
    <cellStyle name="Comma 113" xfId="7035" xr:uid="{00000000-0005-0000-0000-0000BD380000}"/>
    <cellStyle name="Comma 113 2" xfId="7036" xr:uid="{00000000-0005-0000-0000-0000BE380000}"/>
    <cellStyle name="Comma 113 2 2" xfId="40463" xr:uid="{00000000-0005-0000-0000-0000BF380000}"/>
    <cellStyle name="Comma 113 3" xfId="7037" xr:uid="{00000000-0005-0000-0000-0000C0380000}"/>
    <cellStyle name="Comma 113 3 2" xfId="40464" xr:uid="{00000000-0005-0000-0000-0000C1380000}"/>
    <cellStyle name="Comma 113 4" xfId="40465" xr:uid="{00000000-0005-0000-0000-0000C2380000}"/>
    <cellStyle name="Comma 114" xfId="7038" xr:uid="{00000000-0005-0000-0000-0000C3380000}"/>
    <cellStyle name="Comma 114 2" xfId="7039" xr:uid="{00000000-0005-0000-0000-0000C4380000}"/>
    <cellStyle name="Comma 114 2 2" xfId="40466" xr:uid="{00000000-0005-0000-0000-0000C5380000}"/>
    <cellStyle name="Comma 114 3" xfId="7040" xr:uid="{00000000-0005-0000-0000-0000C6380000}"/>
    <cellStyle name="Comma 114 3 2" xfId="40467" xr:uid="{00000000-0005-0000-0000-0000C7380000}"/>
    <cellStyle name="Comma 114 4" xfId="40468" xr:uid="{00000000-0005-0000-0000-0000C8380000}"/>
    <cellStyle name="Comma 115" xfId="7041" xr:uid="{00000000-0005-0000-0000-0000C9380000}"/>
    <cellStyle name="Comma 115 2" xfId="7042" xr:uid="{00000000-0005-0000-0000-0000CA380000}"/>
    <cellStyle name="Comma 115 2 2" xfId="40469" xr:uid="{00000000-0005-0000-0000-0000CB380000}"/>
    <cellStyle name="Comma 115 3" xfId="7043" xr:uid="{00000000-0005-0000-0000-0000CC380000}"/>
    <cellStyle name="Comma 115 3 2" xfId="40470" xr:uid="{00000000-0005-0000-0000-0000CD380000}"/>
    <cellStyle name="Comma 115 4" xfId="40471" xr:uid="{00000000-0005-0000-0000-0000CE380000}"/>
    <cellStyle name="Comma 116" xfId="7044" xr:uid="{00000000-0005-0000-0000-0000CF380000}"/>
    <cellStyle name="Comma 116 2" xfId="7045" xr:uid="{00000000-0005-0000-0000-0000D0380000}"/>
    <cellStyle name="Comma 116 2 2" xfId="40472" xr:uid="{00000000-0005-0000-0000-0000D1380000}"/>
    <cellStyle name="Comma 116 3" xfId="7046" xr:uid="{00000000-0005-0000-0000-0000D2380000}"/>
    <cellStyle name="Comma 116 3 2" xfId="40473" xr:uid="{00000000-0005-0000-0000-0000D3380000}"/>
    <cellStyle name="Comma 116 4" xfId="40474" xr:uid="{00000000-0005-0000-0000-0000D4380000}"/>
    <cellStyle name="Comma 117" xfId="7047" xr:uid="{00000000-0005-0000-0000-0000D5380000}"/>
    <cellStyle name="Comma 117 2" xfId="7048" xr:uid="{00000000-0005-0000-0000-0000D6380000}"/>
    <cellStyle name="Comma 117 2 2" xfId="40475" xr:uid="{00000000-0005-0000-0000-0000D7380000}"/>
    <cellStyle name="Comma 117 3" xfId="7049" xr:uid="{00000000-0005-0000-0000-0000D8380000}"/>
    <cellStyle name="Comma 117 3 2" xfId="40476" xr:uid="{00000000-0005-0000-0000-0000D9380000}"/>
    <cellStyle name="Comma 117 4" xfId="40477" xr:uid="{00000000-0005-0000-0000-0000DA380000}"/>
    <cellStyle name="Comma 118" xfId="7050" xr:uid="{00000000-0005-0000-0000-0000DB380000}"/>
    <cellStyle name="Comma 118 2" xfId="7051" xr:uid="{00000000-0005-0000-0000-0000DC380000}"/>
    <cellStyle name="Comma 118 2 2" xfId="40478" xr:uid="{00000000-0005-0000-0000-0000DD380000}"/>
    <cellStyle name="Comma 118 3" xfId="7052" xr:uid="{00000000-0005-0000-0000-0000DE380000}"/>
    <cellStyle name="Comma 118 3 2" xfId="40479" xr:uid="{00000000-0005-0000-0000-0000DF380000}"/>
    <cellStyle name="Comma 118 4" xfId="40480" xr:uid="{00000000-0005-0000-0000-0000E0380000}"/>
    <cellStyle name="Comma 119" xfId="7053" xr:uid="{00000000-0005-0000-0000-0000E1380000}"/>
    <cellStyle name="Comma 119 2" xfId="7054" xr:uid="{00000000-0005-0000-0000-0000E2380000}"/>
    <cellStyle name="Comma 119 3" xfId="40481" xr:uid="{00000000-0005-0000-0000-0000E3380000}"/>
    <cellStyle name="Comma 12" xfId="7055" xr:uid="{00000000-0005-0000-0000-0000E4380000}"/>
    <cellStyle name="Comma 12 10" xfId="7056" xr:uid="{00000000-0005-0000-0000-0000E5380000}"/>
    <cellStyle name="Comma 12 11" xfId="7057" xr:uid="{00000000-0005-0000-0000-0000E6380000}"/>
    <cellStyle name="Comma 12 12" xfId="7058" xr:uid="{00000000-0005-0000-0000-0000E7380000}"/>
    <cellStyle name="Comma 12 13" xfId="7059" xr:uid="{00000000-0005-0000-0000-0000E8380000}"/>
    <cellStyle name="Comma 12 14" xfId="7060" xr:uid="{00000000-0005-0000-0000-0000E9380000}"/>
    <cellStyle name="Comma 12 15" xfId="7061" xr:uid="{00000000-0005-0000-0000-0000EA380000}"/>
    <cellStyle name="Comma 12 16" xfId="7062" xr:uid="{00000000-0005-0000-0000-0000EB380000}"/>
    <cellStyle name="Comma 12 17" xfId="7063" xr:uid="{00000000-0005-0000-0000-0000EC380000}"/>
    <cellStyle name="Comma 12 18" xfId="7064" xr:uid="{00000000-0005-0000-0000-0000ED380000}"/>
    <cellStyle name="Comma 12 2" xfId="7065" xr:uid="{00000000-0005-0000-0000-0000EE380000}"/>
    <cellStyle name="Comma 12 2 2" xfId="7066" xr:uid="{00000000-0005-0000-0000-0000EF380000}"/>
    <cellStyle name="Comma 12 2 2 2" xfId="7067" xr:uid="{00000000-0005-0000-0000-0000F0380000}"/>
    <cellStyle name="Comma 12 2 3" xfId="7068" xr:uid="{00000000-0005-0000-0000-0000F1380000}"/>
    <cellStyle name="Comma 12 2 3 2" xfId="7069" xr:uid="{00000000-0005-0000-0000-0000F2380000}"/>
    <cellStyle name="Comma 12 2 3 3" xfId="7070" xr:uid="{00000000-0005-0000-0000-0000F3380000}"/>
    <cellStyle name="Comma 12 2 3 4" xfId="7071" xr:uid="{00000000-0005-0000-0000-0000F4380000}"/>
    <cellStyle name="Comma 12 2 4" xfId="7072" xr:uid="{00000000-0005-0000-0000-0000F5380000}"/>
    <cellStyle name="Comma 12 2 4 2" xfId="7073" xr:uid="{00000000-0005-0000-0000-0000F6380000}"/>
    <cellStyle name="Comma 12 2 4 3" xfId="7074" xr:uid="{00000000-0005-0000-0000-0000F7380000}"/>
    <cellStyle name="Comma 12 2 5" xfId="7075" xr:uid="{00000000-0005-0000-0000-0000F8380000}"/>
    <cellStyle name="Comma 12 3" xfId="7076" xr:uid="{00000000-0005-0000-0000-0000F9380000}"/>
    <cellStyle name="Comma 12 3 2" xfId="7077" xr:uid="{00000000-0005-0000-0000-0000FA380000}"/>
    <cellStyle name="Comma 12 3 3" xfId="7078" xr:uid="{00000000-0005-0000-0000-0000FB380000}"/>
    <cellStyle name="Comma 12 4" xfId="7079" xr:uid="{00000000-0005-0000-0000-0000FC380000}"/>
    <cellStyle name="Comma 12 4 2" xfId="7080" xr:uid="{00000000-0005-0000-0000-0000FD380000}"/>
    <cellStyle name="Comma 12 4 2 2" xfId="40482" xr:uid="{00000000-0005-0000-0000-0000FE380000}"/>
    <cellStyle name="Comma 12 4 3" xfId="40483" xr:uid="{00000000-0005-0000-0000-0000FF380000}"/>
    <cellStyle name="Comma 12 5" xfId="7081" xr:uid="{00000000-0005-0000-0000-000000390000}"/>
    <cellStyle name="Comma 12 5 2" xfId="7082" xr:uid="{00000000-0005-0000-0000-000001390000}"/>
    <cellStyle name="Comma 12 5 2 2" xfId="7083" xr:uid="{00000000-0005-0000-0000-000002390000}"/>
    <cellStyle name="Comma 12 5 2 3" xfId="7084" xr:uid="{00000000-0005-0000-0000-000003390000}"/>
    <cellStyle name="Comma 12 5 3" xfId="7085" xr:uid="{00000000-0005-0000-0000-000004390000}"/>
    <cellStyle name="Comma 12 5 4" xfId="7086" xr:uid="{00000000-0005-0000-0000-000005390000}"/>
    <cellStyle name="Comma 12 5 5" xfId="7087" xr:uid="{00000000-0005-0000-0000-000006390000}"/>
    <cellStyle name="Comma 12 6" xfId="7088" xr:uid="{00000000-0005-0000-0000-000007390000}"/>
    <cellStyle name="Comma 12 6 2" xfId="40484" xr:uid="{00000000-0005-0000-0000-000008390000}"/>
    <cellStyle name="Comma 12 7" xfId="7089" xr:uid="{00000000-0005-0000-0000-000009390000}"/>
    <cellStyle name="Comma 12 8" xfId="7090" xr:uid="{00000000-0005-0000-0000-00000A390000}"/>
    <cellStyle name="Comma 12 9" xfId="7091" xr:uid="{00000000-0005-0000-0000-00000B390000}"/>
    <cellStyle name="Comma 120" xfId="7092" xr:uid="{00000000-0005-0000-0000-00000C390000}"/>
    <cellStyle name="Comma 120 2" xfId="7093" xr:uid="{00000000-0005-0000-0000-00000D390000}"/>
    <cellStyle name="Comma 120 3" xfId="40485" xr:uid="{00000000-0005-0000-0000-00000E390000}"/>
    <cellStyle name="Comma 121" xfId="7094" xr:uid="{00000000-0005-0000-0000-00000F390000}"/>
    <cellStyle name="Comma 121 2" xfId="7095" xr:uid="{00000000-0005-0000-0000-000010390000}"/>
    <cellStyle name="Comma 122" xfId="7096" xr:uid="{00000000-0005-0000-0000-000011390000}"/>
    <cellStyle name="Comma 122 2" xfId="7097" xr:uid="{00000000-0005-0000-0000-000012390000}"/>
    <cellStyle name="Comma 123" xfId="7098" xr:uid="{00000000-0005-0000-0000-000013390000}"/>
    <cellStyle name="Comma 123 2" xfId="7099" xr:uid="{00000000-0005-0000-0000-000014390000}"/>
    <cellStyle name="Comma 124" xfId="7100" xr:uid="{00000000-0005-0000-0000-000015390000}"/>
    <cellStyle name="Comma 124 2" xfId="7101" xr:uid="{00000000-0005-0000-0000-000016390000}"/>
    <cellStyle name="Comma 125" xfId="7102" xr:uid="{00000000-0005-0000-0000-000017390000}"/>
    <cellStyle name="Comma 125 2" xfId="7103" xr:uid="{00000000-0005-0000-0000-000018390000}"/>
    <cellStyle name="Comma 126" xfId="7104" xr:uid="{00000000-0005-0000-0000-000019390000}"/>
    <cellStyle name="Comma 126 2" xfId="7105" xr:uid="{00000000-0005-0000-0000-00001A390000}"/>
    <cellStyle name="Comma 127" xfId="7106" xr:uid="{00000000-0005-0000-0000-00001B390000}"/>
    <cellStyle name="Comma 127 2" xfId="7107" xr:uid="{00000000-0005-0000-0000-00001C390000}"/>
    <cellStyle name="Comma 128" xfId="7108" xr:uid="{00000000-0005-0000-0000-00001D390000}"/>
    <cellStyle name="Comma 128 2" xfId="7109" xr:uid="{00000000-0005-0000-0000-00001E390000}"/>
    <cellStyle name="Comma 128 3" xfId="32907" xr:uid="{00000000-0005-0000-0000-00001F390000}"/>
    <cellStyle name="Comma 129" xfId="7110" xr:uid="{00000000-0005-0000-0000-000020390000}"/>
    <cellStyle name="Comma 129 2" xfId="7111" xr:uid="{00000000-0005-0000-0000-000021390000}"/>
    <cellStyle name="Comma 129 3" xfId="40486" xr:uid="{00000000-0005-0000-0000-000022390000}"/>
    <cellStyle name="Comma 13" xfId="63" xr:uid="{00000000-0005-0000-0000-000023390000}"/>
    <cellStyle name="Comma 13 2" xfId="70" xr:uid="{00000000-0005-0000-0000-000024390000}"/>
    <cellStyle name="Comma 13 2 2" xfId="7112" xr:uid="{00000000-0005-0000-0000-000025390000}"/>
    <cellStyle name="Comma 13 2 3" xfId="7113" xr:uid="{00000000-0005-0000-0000-000026390000}"/>
    <cellStyle name="Comma 13 2 4" xfId="7114" xr:uid="{00000000-0005-0000-0000-000027390000}"/>
    <cellStyle name="Comma 13 2 5" xfId="7115" xr:uid="{00000000-0005-0000-0000-000028390000}"/>
    <cellStyle name="Comma 13 3" xfId="7116" xr:uid="{00000000-0005-0000-0000-000029390000}"/>
    <cellStyle name="Comma 13 3 2" xfId="7117" xr:uid="{00000000-0005-0000-0000-00002A390000}"/>
    <cellStyle name="Comma 13 3 3" xfId="7118" xr:uid="{00000000-0005-0000-0000-00002B390000}"/>
    <cellStyle name="Comma 13 3 4" xfId="7119" xr:uid="{00000000-0005-0000-0000-00002C390000}"/>
    <cellStyle name="Comma 13 4" xfId="7120" xr:uid="{00000000-0005-0000-0000-00002D390000}"/>
    <cellStyle name="Comma 13 4 2" xfId="7121" xr:uid="{00000000-0005-0000-0000-00002E390000}"/>
    <cellStyle name="Comma 13 4 2 2" xfId="40487" xr:uid="{00000000-0005-0000-0000-00002F390000}"/>
    <cellStyle name="Comma 13 4 3" xfId="40488" xr:uid="{00000000-0005-0000-0000-000030390000}"/>
    <cellStyle name="Comma 13 5" xfId="7122" xr:uid="{00000000-0005-0000-0000-000031390000}"/>
    <cellStyle name="Comma 13 5 2" xfId="7123" xr:uid="{00000000-0005-0000-0000-000032390000}"/>
    <cellStyle name="Comma 13 5 3" xfId="40489" xr:uid="{00000000-0005-0000-0000-000033390000}"/>
    <cellStyle name="Comma 13 6" xfId="7124" xr:uid="{00000000-0005-0000-0000-000034390000}"/>
    <cellStyle name="Comma 130" xfId="7125" xr:uid="{00000000-0005-0000-0000-000035390000}"/>
    <cellStyle name="Comma 130 2" xfId="7126" xr:uid="{00000000-0005-0000-0000-000036390000}"/>
    <cellStyle name="Comma 131" xfId="7127" xr:uid="{00000000-0005-0000-0000-000037390000}"/>
    <cellStyle name="Comma 131 2" xfId="7128" xr:uid="{00000000-0005-0000-0000-000038390000}"/>
    <cellStyle name="Comma 132" xfId="7129" xr:uid="{00000000-0005-0000-0000-000039390000}"/>
    <cellStyle name="Comma 132 2" xfId="7130" xr:uid="{00000000-0005-0000-0000-00003A390000}"/>
    <cellStyle name="Comma 133" xfId="7131" xr:uid="{00000000-0005-0000-0000-00003B390000}"/>
    <cellStyle name="Comma 133 2" xfId="7132" xr:uid="{00000000-0005-0000-0000-00003C390000}"/>
    <cellStyle name="Comma 134" xfId="7133" xr:uid="{00000000-0005-0000-0000-00003D390000}"/>
    <cellStyle name="Comma 134 2" xfId="7134" xr:uid="{00000000-0005-0000-0000-00003E390000}"/>
    <cellStyle name="Comma 135" xfId="7135" xr:uid="{00000000-0005-0000-0000-00003F390000}"/>
    <cellStyle name="Comma 135 2" xfId="7136" xr:uid="{00000000-0005-0000-0000-000040390000}"/>
    <cellStyle name="Comma 136" xfId="7137" xr:uid="{00000000-0005-0000-0000-000041390000}"/>
    <cellStyle name="Comma 136 2" xfId="7138" xr:uid="{00000000-0005-0000-0000-000042390000}"/>
    <cellStyle name="Comma 136 3" xfId="7139" xr:uid="{00000000-0005-0000-0000-000043390000}"/>
    <cellStyle name="Comma 137" xfId="7140" xr:uid="{00000000-0005-0000-0000-000044390000}"/>
    <cellStyle name="Comma 137 2" xfId="7141" xr:uid="{00000000-0005-0000-0000-000045390000}"/>
    <cellStyle name="Comma 137 3" xfId="7142" xr:uid="{00000000-0005-0000-0000-000046390000}"/>
    <cellStyle name="Comma 138" xfId="7143" xr:uid="{00000000-0005-0000-0000-000047390000}"/>
    <cellStyle name="Comma 138 2" xfId="7144" xr:uid="{00000000-0005-0000-0000-000048390000}"/>
    <cellStyle name="Comma 138 3" xfId="7145" xr:uid="{00000000-0005-0000-0000-000049390000}"/>
    <cellStyle name="Comma 139" xfId="7146" xr:uid="{00000000-0005-0000-0000-00004A390000}"/>
    <cellStyle name="Comma 139 2" xfId="7147" xr:uid="{00000000-0005-0000-0000-00004B390000}"/>
    <cellStyle name="Comma 139 3" xfId="7148" xr:uid="{00000000-0005-0000-0000-00004C390000}"/>
    <cellStyle name="Comma 14" xfId="7149" xr:uid="{00000000-0005-0000-0000-00004D390000}"/>
    <cellStyle name="Comma 14 10" xfId="7150" xr:uid="{00000000-0005-0000-0000-00004E390000}"/>
    <cellStyle name="Comma 14 11" xfId="7151" xr:uid="{00000000-0005-0000-0000-00004F390000}"/>
    <cellStyle name="Comma 14 12" xfId="7152" xr:uid="{00000000-0005-0000-0000-000050390000}"/>
    <cellStyle name="Comma 14 13" xfId="7153" xr:uid="{00000000-0005-0000-0000-000051390000}"/>
    <cellStyle name="Comma 14 14" xfId="7154" xr:uid="{00000000-0005-0000-0000-000052390000}"/>
    <cellStyle name="Comma 14 15" xfId="7155" xr:uid="{00000000-0005-0000-0000-000053390000}"/>
    <cellStyle name="Comma 14 16" xfId="7156" xr:uid="{00000000-0005-0000-0000-000054390000}"/>
    <cellStyle name="Comma 14 17" xfId="7157" xr:uid="{00000000-0005-0000-0000-000055390000}"/>
    <cellStyle name="Comma 14 18" xfId="7158" xr:uid="{00000000-0005-0000-0000-000056390000}"/>
    <cellStyle name="Comma 14 2" xfId="7159" xr:uid="{00000000-0005-0000-0000-000057390000}"/>
    <cellStyle name="Comma 14 2 2" xfId="7160" xr:uid="{00000000-0005-0000-0000-000058390000}"/>
    <cellStyle name="Comma 14 2 2 2" xfId="40490" xr:uid="{00000000-0005-0000-0000-000059390000}"/>
    <cellStyle name="Comma 14 2 3" xfId="7161" xr:uid="{00000000-0005-0000-0000-00005A390000}"/>
    <cellStyle name="Comma 14 2 4" xfId="7162" xr:uid="{00000000-0005-0000-0000-00005B390000}"/>
    <cellStyle name="Comma 14 2 5" xfId="7163" xr:uid="{00000000-0005-0000-0000-00005C390000}"/>
    <cellStyle name="Comma 14 3" xfId="7164" xr:uid="{00000000-0005-0000-0000-00005D390000}"/>
    <cellStyle name="Comma 14 3 2" xfId="7165" xr:uid="{00000000-0005-0000-0000-00005E390000}"/>
    <cellStyle name="Comma 14 3 3" xfId="7166" xr:uid="{00000000-0005-0000-0000-00005F390000}"/>
    <cellStyle name="Comma 14 3 4" xfId="7167" xr:uid="{00000000-0005-0000-0000-000060390000}"/>
    <cellStyle name="Comma 14 4" xfId="7168" xr:uid="{00000000-0005-0000-0000-000061390000}"/>
    <cellStyle name="Comma 14 4 2" xfId="40491" xr:uid="{00000000-0005-0000-0000-000062390000}"/>
    <cellStyle name="Comma 14 5" xfId="7169" xr:uid="{00000000-0005-0000-0000-000063390000}"/>
    <cellStyle name="Comma 14 6" xfId="7170" xr:uid="{00000000-0005-0000-0000-000064390000}"/>
    <cellStyle name="Comma 14 7" xfId="7171" xr:uid="{00000000-0005-0000-0000-000065390000}"/>
    <cellStyle name="Comma 14 8" xfId="7172" xr:uid="{00000000-0005-0000-0000-000066390000}"/>
    <cellStyle name="Comma 14 9" xfId="7173" xr:uid="{00000000-0005-0000-0000-000067390000}"/>
    <cellStyle name="Comma 140" xfId="7174" xr:uid="{00000000-0005-0000-0000-000068390000}"/>
    <cellStyle name="Comma 140 2" xfId="7175" xr:uid="{00000000-0005-0000-0000-000069390000}"/>
    <cellStyle name="Comma 140 2 2" xfId="7176" xr:uid="{00000000-0005-0000-0000-00006A390000}"/>
    <cellStyle name="Comma 140 2 2 2" xfId="7177" xr:uid="{00000000-0005-0000-0000-00006B390000}"/>
    <cellStyle name="Comma 140 2 2 2 2" xfId="7178" xr:uid="{00000000-0005-0000-0000-00006C390000}"/>
    <cellStyle name="Comma 140 2 2 2 3" xfId="7179" xr:uid="{00000000-0005-0000-0000-00006D390000}"/>
    <cellStyle name="Comma 140 2 2 3" xfId="7180" xr:uid="{00000000-0005-0000-0000-00006E390000}"/>
    <cellStyle name="Comma 140 2 2 4" xfId="7181" xr:uid="{00000000-0005-0000-0000-00006F390000}"/>
    <cellStyle name="Comma 140 2 3" xfId="7182" xr:uid="{00000000-0005-0000-0000-000070390000}"/>
    <cellStyle name="Comma 140 2 4" xfId="40492" xr:uid="{00000000-0005-0000-0000-000071390000}"/>
    <cellStyle name="Comma 140 3" xfId="7183" xr:uid="{00000000-0005-0000-0000-000072390000}"/>
    <cellStyle name="Comma 140 3 2" xfId="7184" xr:uid="{00000000-0005-0000-0000-000073390000}"/>
    <cellStyle name="Comma 140 3 2 2" xfId="7185" xr:uid="{00000000-0005-0000-0000-000074390000}"/>
    <cellStyle name="Comma 140 3 2 3" xfId="7186" xr:uid="{00000000-0005-0000-0000-000075390000}"/>
    <cellStyle name="Comma 140 3 3" xfId="7187" xr:uid="{00000000-0005-0000-0000-000076390000}"/>
    <cellStyle name="Comma 140 3 4" xfId="7188" xr:uid="{00000000-0005-0000-0000-000077390000}"/>
    <cellStyle name="Comma 140 4" xfId="7189" xr:uid="{00000000-0005-0000-0000-000078390000}"/>
    <cellStyle name="Comma 140 5" xfId="40493" xr:uid="{00000000-0005-0000-0000-000079390000}"/>
    <cellStyle name="Comma 141" xfId="7190" xr:uid="{00000000-0005-0000-0000-00007A390000}"/>
    <cellStyle name="Comma 141 2" xfId="7191" xr:uid="{00000000-0005-0000-0000-00007B390000}"/>
    <cellStyle name="Comma 141 3" xfId="7192" xr:uid="{00000000-0005-0000-0000-00007C390000}"/>
    <cellStyle name="Comma 141 3 2" xfId="7193" xr:uid="{00000000-0005-0000-0000-00007D390000}"/>
    <cellStyle name="Comma 141 3 2 2" xfId="7194" xr:uid="{00000000-0005-0000-0000-00007E390000}"/>
    <cellStyle name="Comma 141 3 2 3" xfId="7195" xr:uid="{00000000-0005-0000-0000-00007F390000}"/>
    <cellStyle name="Comma 141 3 3" xfId="7196" xr:uid="{00000000-0005-0000-0000-000080390000}"/>
    <cellStyle name="Comma 141 3 4" xfId="7197" xr:uid="{00000000-0005-0000-0000-000081390000}"/>
    <cellStyle name="Comma 141 4" xfId="7198" xr:uid="{00000000-0005-0000-0000-000082390000}"/>
    <cellStyle name="Comma 141 5" xfId="40494" xr:uid="{00000000-0005-0000-0000-000083390000}"/>
    <cellStyle name="Comma 142" xfId="7199" xr:uid="{00000000-0005-0000-0000-000084390000}"/>
    <cellStyle name="Comma 142 2" xfId="7200" xr:uid="{00000000-0005-0000-0000-000085390000}"/>
    <cellStyle name="Comma 142 3" xfId="7201" xr:uid="{00000000-0005-0000-0000-000086390000}"/>
    <cellStyle name="Comma 142 3 2" xfId="7202" xr:uid="{00000000-0005-0000-0000-000087390000}"/>
    <cellStyle name="Comma 142 3 2 2" xfId="7203" xr:uid="{00000000-0005-0000-0000-000088390000}"/>
    <cellStyle name="Comma 142 3 2 3" xfId="7204" xr:uid="{00000000-0005-0000-0000-000089390000}"/>
    <cellStyle name="Comma 142 3 3" xfId="7205" xr:uid="{00000000-0005-0000-0000-00008A390000}"/>
    <cellStyle name="Comma 142 3 4" xfId="7206" xr:uid="{00000000-0005-0000-0000-00008B390000}"/>
    <cellStyle name="Comma 142 4" xfId="7207" xr:uid="{00000000-0005-0000-0000-00008C390000}"/>
    <cellStyle name="Comma 142 5" xfId="40495" xr:uid="{00000000-0005-0000-0000-00008D390000}"/>
    <cellStyle name="Comma 143" xfId="7208" xr:uid="{00000000-0005-0000-0000-00008E390000}"/>
    <cellStyle name="Comma 143 2" xfId="7209" xr:uid="{00000000-0005-0000-0000-00008F390000}"/>
    <cellStyle name="Comma 143 3" xfId="7210" xr:uid="{00000000-0005-0000-0000-000090390000}"/>
    <cellStyle name="Comma 144" xfId="7211" xr:uid="{00000000-0005-0000-0000-000091390000}"/>
    <cellStyle name="Comma 144 2" xfId="7212" xr:uid="{00000000-0005-0000-0000-000092390000}"/>
    <cellStyle name="Comma 144 3" xfId="7213" xr:uid="{00000000-0005-0000-0000-000093390000}"/>
    <cellStyle name="Comma 145" xfId="7214" xr:uid="{00000000-0005-0000-0000-000094390000}"/>
    <cellStyle name="Comma 145 2" xfId="7215" xr:uid="{00000000-0005-0000-0000-000095390000}"/>
    <cellStyle name="Comma 145 3" xfId="7216" xr:uid="{00000000-0005-0000-0000-000096390000}"/>
    <cellStyle name="Comma 145 4" xfId="7217" xr:uid="{00000000-0005-0000-0000-000097390000}"/>
    <cellStyle name="Comma 145 5" xfId="40496" xr:uid="{00000000-0005-0000-0000-000098390000}"/>
    <cellStyle name="Comma 146" xfId="7218" xr:uid="{00000000-0005-0000-0000-000099390000}"/>
    <cellStyle name="Comma 146 2" xfId="7219" xr:uid="{00000000-0005-0000-0000-00009A390000}"/>
    <cellStyle name="Comma 146 3" xfId="7220" xr:uid="{00000000-0005-0000-0000-00009B390000}"/>
    <cellStyle name="Comma 146 4" xfId="7221" xr:uid="{00000000-0005-0000-0000-00009C390000}"/>
    <cellStyle name="Comma 146 5" xfId="40497" xr:uid="{00000000-0005-0000-0000-00009D390000}"/>
    <cellStyle name="Comma 147" xfId="7222" xr:uid="{00000000-0005-0000-0000-00009E390000}"/>
    <cellStyle name="Comma 147 2" xfId="7223" xr:uid="{00000000-0005-0000-0000-00009F390000}"/>
    <cellStyle name="Comma 147 2 2" xfId="7224" xr:uid="{00000000-0005-0000-0000-0000A0390000}"/>
    <cellStyle name="Comma 147 2 2 2" xfId="7225" xr:uid="{00000000-0005-0000-0000-0000A1390000}"/>
    <cellStyle name="Comma 147 2 2 2 2" xfId="40498" xr:uid="{00000000-0005-0000-0000-0000A2390000}"/>
    <cellStyle name="Comma 147 2 2 3" xfId="7226" xr:uid="{00000000-0005-0000-0000-0000A3390000}"/>
    <cellStyle name="Comma 147 2 2 3 2" xfId="40499" xr:uid="{00000000-0005-0000-0000-0000A4390000}"/>
    <cellStyle name="Comma 147 2 2 4" xfId="40500" xr:uid="{00000000-0005-0000-0000-0000A5390000}"/>
    <cellStyle name="Comma 147 2 3" xfId="7227" xr:uid="{00000000-0005-0000-0000-0000A6390000}"/>
    <cellStyle name="Comma 147 2 3 2" xfId="40501" xr:uid="{00000000-0005-0000-0000-0000A7390000}"/>
    <cellStyle name="Comma 147 2 4" xfId="7228" xr:uid="{00000000-0005-0000-0000-0000A8390000}"/>
    <cellStyle name="Comma 147 2 4 2" xfId="40502" xr:uid="{00000000-0005-0000-0000-0000A9390000}"/>
    <cellStyle name="Comma 147 2 5" xfId="40503" xr:uid="{00000000-0005-0000-0000-0000AA390000}"/>
    <cellStyle name="Comma 147 3" xfId="7229" xr:uid="{00000000-0005-0000-0000-0000AB390000}"/>
    <cellStyle name="Comma 147 3 2" xfId="7230" xr:uid="{00000000-0005-0000-0000-0000AC390000}"/>
    <cellStyle name="Comma 147 3 2 2" xfId="40504" xr:uid="{00000000-0005-0000-0000-0000AD390000}"/>
    <cellStyle name="Comma 147 3 3" xfId="7231" xr:uid="{00000000-0005-0000-0000-0000AE390000}"/>
    <cellStyle name="Comma 147 3 3 2" xfId="40505" xr:uid="{00000000-0005-0000-0000-0000AF390000}"/>
    <cellStyle name="Comma 147 3 4" xfId="40506" xr:uid="{00000000-0005-0000-0000-0000B0390000}"/>
    <cellStyle name="Comma 147 4" xfId="7232" xr:uid="{00000000-0005-0000-0000-0000B1390000}"/>
    <cellStyle name="Comma 147 4 2" xfId="40507" xr:uid="{00000000-0005-0000-0000-0000B2390000}"/>
    <cellStyle name="Comma 147 5" xfId="7233" xr:uid="{00000000-0005-0000-0000-0000B3390000}"/>
    <cellStyle name="Comma 147 5 2" xfId="40508" xr:uid="{00000000-0005-0000-0000-0000B4390000}"/>
    <cellStyle name="Comma 147 6" xfId="7234" xr:uid="{00000000-0005-0000-0000-0000B5390000}"/>
    <cellStyle name="Comma 147 7" xfId="7235" xr:uid="{00000000-0005-0000-0000-0000B6390000}"/>
    <cellStyle name="Comma 147 8" xfId="40509" xr:uid="{00000000-0005-0000-0000-0000B7390000}"/>
    <cellStyle name="Comma 148" xfId="7236" xr:uid="{00000000-0005-0000-0000-0000B8390000}"/>
    <cellStyle name="Comma 148 2" xfId="7237" xr:uid="{00000000-0005-0000-0000-0000B9390000}"/>
    <cellStyle name="Comma 148 2 2" xfId="7238" xr:uid="{00000000-0005-0000-0000-0000BA390000}"/>
    <cellStyle name="Comma 148 2 2 2" xfId="7239" xr:uid="{00000000-0005-0000-0000-0000BB390000}"/>
    <cellStyle name="Comma 148 2 2 2 2" xfId="40510" xr:uid="{00000000-0005-0000-0000-0000BC390000}"/>
    <cellStyle name="Comma 148 2 2 3" xfId="7240" xr:uid="{00000000-0005-0000-0000-0000BD390000}"/>
    <cellStyle name="Comma 148 2 2 3 2" xfId="40511" xr:uid="{00000000-0005-0000-0000-0000BE390000}"/>
    <cellStyle name="Comma 148 2 2 4" xfId="40512" xr:uid="{00000000-0005-0000-0000-0000BF390000}"/>
    <cellStyle name="Comma 148 2 3" xfId="7241" xr:uid="{00000000-0005-0000-0000-0000C0390000}"/>
    <cellStyle name="Comma 148 2 3 2" xfId="40513" xr:uid="{00000000-0005-0000-0000-0000C1390000}"/>
    <cellStyle name="Comma 148 2 4" xfId="7242" xr:uid="{00000000-0005-0000-0000-0000C2390000}"/>
    <cellStyle name="Comma 148 2 4 2" xfId="40514" xr:uid="{00000000-0005-0000-0000-0000C3390000}"/>
    <cellStyle name="Comma 148 2 5" xfId="40515" xr:uid="{00000000-0005-0000-0000-0000C4390000}"/>
    <cellStyle name="Comma 148 3" xfId="7243" xr:uid="{00000000-0005-0000-0000-0000C5390000}"/>
    <cellStyle name="Comma 148 3 2" xfId="7244" xr:uid="{00000000-0005-0000-0000-0000C6390000}"/>
    <cellStyle name="Comma 148 3 2 2" xfId="40516" xr:uid="{00000000-0005-0000-0000-0000C7390000}"/>
    <cellStyle name="Comma 148 3 3" xfId="7245" xr:uid="{00000000-0005-0000-0000-0000C8390000}"/>
    <cellStyle name="Comma 148 3 3 2" xfId="40517" xr:uid="{00000000-0005-0000-0000-0000C9390000}"/>
    <cellStyle name="Comma 148 3 4" xfId="40518" xr:uid="{00000000-0005-0000-0000-0000CA390000}"/>
    <cellStyle name="Comma 148 4" xfId="7246" xr:uid="{00000000-0005-0000-0000-0000CB390000}"/>
    <cellStyle name="Comma 148 4 2" xfId="40519" xr:uid="{00000000-0005-0000-0000-0000CC390000}"/>
    <cellStyle name="Comma 148 5" xfId="7247" xr:uid="{00000000-0005-0000-0000-0000CD390000}"/>
    <cellStyle name="Comma 148 5 2" xfId="40520" xr:uid="{00000000-0005-0000-0000-0000CE390000}"/>
    <cellStyle name="Comma 148 6" xfId="7248" xr:uid="{00000000-0005-0000-0000-0000CF390000}"/>
    <cellStyle name="Comma 148 7" xfId="40521" xr:uid="{00000000-0005-0000-0000-0000D0390000}"/>
    <cellStyle name="Comma 149" xfId="7249" xr:uid="{00000000-0005-0000-0000-0000D1390000}"/>
    <cellStyle name="Comma 149 2" xfId="7250" xr:uid="{00000000-0005-0000-0000-0000D2390000}"/>
    <cellStyle name="Comma 149 2 2" xfId="40522" xr:uid="{00000000-0005-0000-0000-0000D3390000}"/>
    <cellStyle name="Comma 149 3" xfId="7251" xr:uid="{00000000-0005-0000-0000-0000D4390000}"/>
    <cellStyle name="Comma 149 3 2" xfId="40523" xr:uid="{00000000-0005-0000-0000-0000D5390000}"/>
    <cellStyle name="Comma 149 4" xfId="40524" xr:uid="{00000000-0005-0000-0000-0000D6390000}"/>
    <cellStyle name="Comma 15" xfId="7252" xr:uid="{00000000-0005-0000-0000-0000D7390000}"/>
    <cellStyle name="Comma 15 10" xfId="7253" xr:uid="{00000000-0005-0000-0000-0000D8390000}"/>
    <cellStyle name="Comma 15 11" xfId="7254" xr:uid="{00000000-0005-0000-0000-0000D9390000}"/>
    <cellStyle name="Comma 15 12" xfId="7255" xr:uid="{00000000-0005-0000-0000-0000DA390000}"/>
    <cellStyle name="Comma 15 13" xfId="7256" xr:uid="{00000000-0005-0000-0000-0000DB390000}"/>
    <cellStyle name="Comma 15 14" xfId="7257" xr:uid="{00000000-0005-0000-0000-0000DC390000}"/>
    <cellStyle name="Comma 15 15" xfId="7258" xr:uid="{00000000-0005-0000-0000-0000DD390000}"/>
    <cellStyle name="Comma 15 16" xfId="7259" xr:uid="{00000000-0005-0000-0000-0000DE390000}"/>
    <cellStyle name="Comma 15 17" xfId="7260" xr:uid="{00000000-0005-0000-0000-0000DF390000}"/>
    <cellStyle name="Comma 15 18" xfId="7261" xr:uid="{00000000-0005-0000-0000-0000E0390000}"/>
    <cellStyle name="Comma 15 2" xfId="7262" xr:uid="{00000000-0005-0000-0000-0000E1390000}"/>
    <cellStyle name="Comma 15 2 2" xfId="7263" xr:uid="{00000000-0005-0000-0000-0000E2390000}"/>
    <cellStyle name="Comma 15 2 3" xfId="7264" xr:uid="{00000000-0005-0000-0000-0000E3390000}"/>
    <cellStyle name="Comma 15 2 4" xfId="7265" xr:uid="{00000000-0005-0000-0000-0000E4390000}"/>
    <cellStyle name="Comma 15 2 5" xfId="7266" xr:uid="{00000000-0005-0000-0000-0000E5390000}"/>
    <cellStyle name="Comma 15 3" xfId="7267" xr:uid="{00000000-0005-0000-0000-0000E6390000}"/>
    <cellStyle name="Comma 15 3 2" xfId="7268" xr:uid="{00000000-0005-0000-0000-0000E7390000}"/>
    <cellStyle name="Comma 15 3 3" xfId="7269" xr:uid="{00000000-0005-0000-0000-0000E8390000}"/>
    <cellStyle name="Comma 15 3 4" xfId="7270" xr:uid="{00000000-0005-0000-0000-0000E9390000}"/>
    <cellStyle name="Comma 15 4" xfId="7271" xr:uid="{00000000-0005-0000-0000-0000EA390000}"/>
    <cellStyle name="Comma 15 4 2" xfId="7272" xr:uid="{00000000-0005-0000-0000-0000EB390000}"/>
    <cellStyle name="Comma 15 5" xfId="7273" xr:uid="{00000000-0005-0000-0000-0000EC390000}"/>
    <cellStyle name="Comma 15 5 2" xfId="40525" xr:uid="{00000000-0005-0000-0000-0000ED390000}"/>
    <cellStyle name="Comma 15 6" xfId="7274" xr:uid="{00000000-0005-0000-0000-0000EE390000}"/>
    <cellStyle name="Comma 15 7" xfId="7275" xr:uid="{00000000-0005-0000-0000-0000EF390000}"/>
    <cellStyle name="Comma 15 8" xfId="7276" xr:uid="{00000000-0005-0000-0000-0000F0390000}"/>
    <cellStyle name="Comma 15 9" xfId="7277" xr:uid="{00000000-0005-0000-0000-0000F1390000}"/>
    <cellStyle name="Comma 150" xfId="7278" xr:uid="{00000000-0005-0000-0000-0000F2390000}"/>
    <cellStyle name="Comma 150 2" xfId="7279" xr:uid="{00000000-0005-0000-0000-0000F3390000}"/>
    <cellStyle name="Comma 150 3" xfId="7280" xr:uid="{00000000-0005-0000-0000-0000F4390000}"/>
    <cellStyle name="Comma 150 4" xfId="40526" xr:uid="{00000000-0005-0000-0000-0000F5390000}"/>
    <cellStyle name="Comma 150 5" xfId="40527" xr:uid="{00000000-0005-0000-0000-0000F6390000}"/>
    <cellStyle name="Comma 151" xfId="7281" xr:uid="{00000000-0005-0000-0000-0000F7390000}"/>
    <cellStyle name="Comma 151 2" xfId="7282" xr:uid="{00000000-0005-0000-0000-0000F8390000}"/>
    <cellStyle name="Comma 151 3" xfId="7283" xr:uid="{00000000-0005-0000-0000-0000F9390000}"/>
    <cellStyle name="Comma 151 4" xfId="40528" xr:uid="{00000000-0005-0000-0000-0000FA390000}"/>
    <cellStyle name="Comma 151 5" xfId="40529" xr:uid="{00000000-0005-0000-0000-0000FB390000}"/>
    <cellStyle name="Comma 152" xfId="7284" xr:uid="{00000000-0005-0000-0000-0000FC390000}"/>
    <cellStyle name="Comma 152 2" xfId="7285" xr:uid="{00000000-0005-0000-0000-0000FD390000}"/>
    <cellStyle name="Comma 152 3" xfId="7286" xr:uid="{00000000-0005-0000-0000-0000FE390000}"/>
    <cellStyle name="Comma 153" xfId="7287" xr:uid="{00000000-0005-0000-0000-0000FF390000}"/>
    <cellStyle name="Comma 153 2" xfId="7288" xr:uid="{00000000-0005-0000-0000-0000003A0000}"/>
    <cellStyle name="Comma 153 3" xfId="7289" xr:uid="{00000000-0005-0000-0000-0000013A0000}"/>
    <cellStyle name="Comma 154" xfId="7290" xr:uid="{00000000-0005-0000-0000-0000023A0000}"/>
    <cellStyle name="Comma 154 2" xfId="7291" xr:uid="{00000000-0005-0000-0000-0000033A0000}"/>
    <cellStyle name="Comma 154 3" xfId="7292" xr:uid="{00000000-0005-0000-0000-0000043A0000}"/>
    <cellStyle name="Comma 154 4" xfId="7293" xr:uid="{00000000-0005-0000-0000-0000053A0000}"/>
    <cellStyle name="Comma 155" xfId="7294" xr:uid="{00000000-0005-0000-0000-0000063A0000}"/>
    <cellStyle name="Comma 155 2" xfId="7295" xr:uid="{00000000-0005-0000-0000-0000073A0000}"/>
    <cellStyle name="Comma 155 3" xfId="7296" xr:uid="{00000000-0005-0000-0000-0000083A0000}"/>
    <cellStyle name="Comma 156" xfId="7297" xr:uid="{00000000-0005-0000-0000-0000093A0000}"/>
    <cellStyle name="Comma 156 2" xfId="7298" xr:uid="{00000000-0005-0000-0000-00000A3A0000}"/>
    <cellStyle name="Comma 156 3" xfId="7299" xr:uid="{00000000-0005-0000-0000-00000B3A0000}"/>
    <cellStyle name="Comma 157" xfId="7300" xr:uid="{00000000-0005-0000-0000-00000C3A0000}"/>
    <cellStyle name="Comma 157 2" xfId="7301" xr:uid="{00000000-0005-0000-0000-00000D3A0000}"/>
    <cellStyle name="Comma 157 3" xfId="7302" xr:uid="{00000000-0005-0000-0000-00000E3A0000}"/>
    <cellStyle name="Comma 158" xfId="7303" xr:uid="{00000000-0005-0000-0000-00000F3A0000}"/>
    <cellStyle name="Comma 158 2" xfId="7304" xr:uid="{00000000-0005-0000-0000-0000103A0000}"/>
    <cellStyle name="Comma 158 3" xfId="7305" xr:uid="{00000000-0005-0000-0000-0000113A0000}"/>
    <cellStyle name="Comma 159" xfId="7306" xr:uid="{00000000-0005-0000-0000-0000123A0000}"/>
    <cellStyle name="Comma 16" xfId="7307" xr:uid="{00000000-0005-0000-0000-0000133A0000}"/>
    <cellStyle name="Comma 16 2" xfId="7308" xr:uid="{00000000-0005-0000-0000-0000143A0000}"/>
    <cellStyle name="Comma 16 2 2" xfId="7309" xr:uid="{00000000-0005-0000-0000-0000153A0000}"/>
    <cellStyle name="Comma 16 2 2 2" xfId="40530" xr:uid="{00000000-0005-0000-0000-0000163A0000}"/>
    <cellStyle name="Comma 16 2 3" xfId="7310" xr:uid="{00000000-0005-0000-0000-0000173A0000}"/>
    <cellStyle name="Comma 16 2 4" xfId="40531" xr:uid="{00000000-0005-0000-0000-0000183A0000}"/>
    <cellStyle name="Comma 16 3" xfId="7311" xr:uid="{00000000-0005-0000-0000-0000193A0000}"/>
    <cellStyle name="Comma 16 4" xfId="7312" xr:uid="{00000000-0005-0000-0000-00001A3A0000}"/>
    <cellStyle name="Comma 16 4 2" xfId="40532" xr:uid="{00000000-0005-0000-0000-00001B3A0000}"/>
    <cellStyle name="Comma 16 5" xfId="7313" xr:uid="{00000000-0005-0000-0000-00001C3A0000}"/>
    <cellStyle name="Comma 16 6" xfId="7314" xr:uid="{00000000-0005-0000-0000-00001D3A0000}"/>
    <cellStyle name="Comma 16 7" xfId="7315" xr:uid="{00000000-0005-0000-0000-00001E3A0000}"/>
    <cellStyle name="Comma 160" xfId="7316" xr:uid="{00000000-0005-0000-0000-00001F3A0000}"/>
    <cellStyle name="Comma 161" xfId="7317" xr:uid="{00000000-0005-0000-0000-0000203A0000}"/>
    <cellStyle name="Comma 162" xfId="7318" xr:uid="{00000000-0005-0000-0000-0000213A0000}"/>
    <cellStyle name="Comma 163" xfId="7319" xr:uid="{00000000-0005-0000-0000-0000223A0000}"/>
    <cellStyle name="Comma 164" xfId="7320" xr:uid="{00000000-0005-0000-0000-0000233A0000}"/>
    <cellStyle name="Comma 165" xfId="7321" xr:uid="{00000000-0005-0000-0000-0000243A0000}"/>
    <cellStyle name="Comma 165 2" xfId="40533" xr:uid="{00000000-0005-0000-0000-0000253A0000}"/>
    <cellStyle name="Comma 165 3" xfId="40534" xr:uid="{00000000-0005-0000-0000-0000263A0000}"/>
    <cellStyle name="Comma 166" xfId="7322" xr:uid="{00000000-0005-0000-0000-0000273A0000}"/>
    <cellStyle name="Comma 167" xfId="7323" xr:uid="{00000000-0005-0000-0000-0000283A0000}"/>
    <cellStyle name="Comma 168" xfId="7324" xr:uid="{00000000-0005-0000-0000-0000293A0000}"/>
    <cellStyle name="Comma 169" xfId="7325" xr:uid="{00000000-0005-0000-0000-00002A3A0000}"/>
    <cellStyle name="Comma 17" xfId="7326" xr:uid="{00000000-0005-0000-0000-00002B3A0000}"/>
    <cellStyle name="Comma 17 2" xfId="7327" xr:uid="{00000000-0005-0000-0000-00002C3A0000}"/>
    <cellStyle name="Comma 17 2 2" xfId="7328" xr:uid="{00000000-0005-0000-0000-00002D3A0000}"/>
    <cellStyle name="Comma 17 2 2 2" xfId="40535" xr:uid="{00000000-0005-0000-0000-00002E3A0000}"/>
    <cellStyle name="Comma 17 2 3" xfId="7329" xr:uid="{00000000-0005-0000-0000-00002F3A0000}"/>
    <cellStyle name="Comma 17 2 4" xfId="40536" xr:uid="{00000000-0005-0000-0000-0000303A0000}"/>
    <cellStyle name="Comma 17 3" xfId="7330" xr:uid="{00000000-0005-0000-0000-0000313A0000}"/>
    <cellStyle name="Comma 17 3 2" xfId="7331" xr:uid="{00000000-0005-0000-0000-0000323A0000}"/>
    <cellStyle name="Comma 17 4" xfId="7332" xr:uid="{00000000-0005-0000-0000-0000333A0000}"/>
    <cellStyle name="Comma 17 4 2" xfId="40537" xr:uid="{00000000-0005-0000-0000-0000343A0000}"/>
    <cellStyle name="Comma 17 5" xfId="7333" xr:uid="{00000000-0005-0000-0000-0000353A0000}"/>
    <cellStyle name="Comma 17 6" xfId="7334" xr:uid="{00000000-0005-0000-0000-0000363A0000}"/>
    <cellStyle name="Comma 17 7" xfId="40538" xr:uid="{00000000-0005-0000-0000-0000373A0000}"/>
    <cellStyle name="Comma 170" xfId="7335" xr:uid="{00000000-0005-0000-0000-0000383A0000}"/>
    <cellStyle name="Comma 171" xfId="7336" xr:uid="{00000000-0005-0000-0000-0000393A0000}"/>
    <cellStyle name="Comma 172" xfId="7337" xr:uid="{00000000-0005-0000-0000-00003A3A0000}"/>
    <cellStyle name="Comma 172 3" xfId="40539" xr:uid="{00000000-0005-0000-0000-00003B3A0000}"/>
    <cellStyle name="Comma 173" xfId="7338" xr:uid="{00000000-0005-0000-0000-00003C3A0000}"/>
    <cellStyle name="Comma 174" xfId="7339" xr:uid="{00000000-0005-0000-0000-00003D3A0000}"/>
    <cellStyle name="Comma 175" xfId="7340" xr:uid="{00000000-0005-0000-0000-00003E3A0000}"/>
    <cellStyle name="Comma 176" xfId="7341" xr:uid="{00000000-0005-0000-0000-00003F3A0000}"/>
    <cellStyle name="Comma 177" xfId="7342" xr:uid="{00000000-0005-0000-0000-0000403A0000}"/>
    <cellStyle name="Comma 178" xfId="7343" xr:uid="{00000000-0005-0000-0000-0000413A0000}"/>
    <cellStyle name="Comma 179" xfId="7344" xr:uid="{00000000-0005-0000-0000-0000423A0000}"/>
    <cellStyle name="Comma 18" xfId="7345" xr:uid="{00000000-0005-0000-0000-0000433A0000}"/>
    <cellStyle name="Comma 18 10" xfId="7346" xr:uid="{00000000-0005-0000-0000-0000443A0000}"/>
    <cellStyle name="Comma 18 10 2" xfId="7347" xr:uid="{00000000-0005-0000-0000-0000453A0000}"/>
    <cellStyle name="Comma 18 10 2 2" xfId="7348" xr:uid="{00000000-0005-0000-0000-0000463A0000}"/>
    <cellStyle name="Comma 18 10 3" xfId="7349" xr:uid="{00000000-0005-0000-0000-0000473A0000}"/>
    <cellStyle name="Comma 18 10 3 2" xfId="7350" xr:uid="{00000000-0005-0000-0000-0000483A0000}"/>
    <cellStyle name="Comma 18 10 4" xfId="7351" xr:uid="{00000000-0005-0000-0000-0000493A0000}"/>
    <cellStyle name="Comma 18 10 4 2" xfId="7352" xr:uid="{00000000-0005-0000-0000-00004A3A0000}"/>
    <cellStyle name="Comma 18 10 5" xfId="7353" xr:uid="{00000000-0005-0000-0000-00004B3A0000}"/>
    <cellStyle name="Comma 18 11" xfId="7354" xr:uid="{00000000-0005-0000-0000-00004C3A0000}"/>
    <cellStyle name="Comma 18 11 2" xfId="7355" xr:uid="{00000000-0005-0000-0000-00004D3A0000}"/>
    <cellStyle name="Comma 18 11 2 2" xfId="7356" xr:uid="{00000000-0005-0000-0000-00004E3A0000}"/>
    <cellStyle name="Comma 18 11 3" xfId="7357" xr:uid="{00000000-0005-0000-0000-00004F3A0000}"/>
    <cellStyle name="Comma 18 11 3 2" xfId="7358" xr:uid="{00000000-0005-0000-0000-0000503A0000}"/>
    <cellStyle name="Comma 18 11 4" xfId="7359" xr:uid="{00000000-0005-0000-0000-0000513A0000}"/>
    <cellStyle name="Comma 18 11 4 2" xfId="7360" xr:uid="{00000000-0005-0000-0000-0000523A0000}"/>
    <cellStyle name="Comma 18 11 5" xfId="7361" xr:uid="{00000000-0005-0000-0000-0000533A0000}"/>
    <cellStyle name="Comma 18 12" xfId="7362" xr:uid="{00000000-0005-0000-0000-0000543A0000}"/>
    <cellStyle name="Comma 18 12 2" xfId="7363" xr:uid="{00000000-0005-0000-0000-0000553A0000}"/>
    <cellStyle name="Comma 18 13" xfId="7364" xr:uid="{00000000-0005-0000-0000-0000563A0000}"/>
    <cellStyle name="Comma 18 13 2" xfId="7365" xr:uid="{00000000-0005-0000-0000-0000573A0000}"/>
    <cellStyle name="Comma 18 14" xfId="7366" xr:uid="{00000000-0005-0000-0000-0000583A0000}"/>
    <cellStyle name="Comma 18 14 2" xfId="7367" xr:uid="{00000000-0005-0000-0000-0000593A0000}"/>
    <cellStyle name="Comma 18 15" xfId="7368" xr:uid="{00000000-0005-0000-0000-00005A3A0000}"/>
    <cellStyle name="Comma 18 15 2" xfId="7369" xr:uid="{00000000-0005-0000-0000-00005B3A0000}"/>
    <cellStyle name="Comma 18 16" xfId="7370" xr:uid="{00000000-0005-0000-0000-00005C3A0000}"/>
    <cellStyle name="Comma 18 16 2" xfId="7371" xr:uid="{00000000-0005-0000-0000-00005D3A0000}"/>
    <cellStyle name="Comma 18 17" xfId="7372" xr:uid="{00000000-0005-0000-0000-00005E3A0000}"/>
    <cellStyle name="Comma 18 17 2" xfId="7373" xr:uid="{00000000-0005-0000-0000-00005F3A0000}"/>
    <cellStyle name="Comma 18 18" xfId="7374" xr:uid="{00000000-0005-0000-0000-0000603A0000}"/>
    <cellStyle name="Comma 18 18 2" xfId="7375" xr:uid="{00000000-0005-0000-0000-0000613A0000}"/>
    <cellStyle name="Comma 18 19" xfId="7376" xr:uid="{00000000-0005-0000-0000-0000623A0000}"/>
    <cellStyle name="Comma 18 2" xfId="7377" xr:uid="{00000000-0005-0000-0000-0000633A0000}"/>
    <cellStyle name="Comma 18 2 10" xfId="7378" xr:uid="{00000000-0005-0000-0000-0000643A0000}"/>
    <cellStyle name="Comma 18 2 10 2" xfId="7379" xr:uid="{00000000-0005-0000-0000-0000653A0000}"/>
    <cellStyle name="Comma 18 2 11" xfId="7380" xr:uid="{00000000-0005-0000-0000-0000663A0000}"/>
    <cellStyle name="Comma 18 2 11 2" xfId="7381" xr:uid="{00000000-0005-0000-0000-0000673A0000}"/>
    <cellStyle name="Comma 18 2 12" xfId="7382" xr:uid="{00000000-0005-0000-0000-0000683A0000}"/>
    <cellStyle name="Comma 18 2 12 2" xfId="7383" xr:uid="{00000000-0005-0000-0000-0000693A0000}"/>
    <cellStyle name="Comma 18 2 13" xfId="7384" xr:uid="{00000000-0005-0000-0000-00006A3A0000}"/>
    <cellStyle name="Comma 18 2 13 2" xfId="7385" xr:uid="{00000000-0005-0000-0000-00006B3A0000}"/>
    <cellStyle name="Comma 18 2 14" xfId="7386" xr:uid="{00000000-0005-0000-0000-00006C3A0000}"/>
    <cellStyle name="Comma 18 2 14 2" xfId="7387" xr:uid="{00000000-0005-0000-0000-00006D3A0000}"/>
    <cellStyle name="Comma 18 2 15" xfId="7388" xr:uid="{00000000-0005-0000-0000-00006E3A0000}"/>
    <cellStyle name="Comma 18 2 16" xfId="7389" xr:uid="{00000000-0005-0000-0000-00006F3A0000}"/>
    <cellStyle name="Comma 18 2 17" xfId="7390" xr:uid="{00000000-0005-0000-0000-0000703A0000}"/>
    <cellStyle name="Comma 18 2 2" xfId="7391" xr:uid="{00000000-0005-0000-0000-0000713A0000}"/>
    <cellStyle name="Comma 18 2 2 10" xfId="7392" xr:uid="{00000000-0005-0000-0000-0000723A0000}"/>
    <cellStyle name="Comma 18 2 2 10 2" xfId="7393" xr:uid="{00000000-0005-0000-0000-0000733A0000}"/>
    <cellStyle name="Comma 18 2 2 11" xfId="7394" xr:uid="{00000000-0005-0000-0000-0000743A0000}"/>
    <cellStyle name="Comma 18 2 2 12" xfId="40540" xr:uid="{00000000-0005-0000-0000-0000753A0000}"/>
    <cellStyle name="Comma 18 2 2 2" xfId="7395" xr:uid="{00000000-0005-0000-0000-0000763A0000}"/>
    <cellStyle name="Comma 18 2 2 2 10" xfId="7396" xr:uid="{00000000-0005-0000-0000-0000773A0000}"/>
    <cellStyle name="Comma 18 2 2 2 2" xfId="7397" xr:uid="{00000000-0005-0000-0000-0000783A0000}"/>
    <cellStyle name="Comma 18 2 2 2 2 2" xfId="7398" xr:uid="{00000000-0005-0000-0000-0000793A0000}"/>
    <cellStyle name="Comma 18 2 2 2 2 2 2" xfId="7399" xr:uid="{00000000-0005-0000-0000-00007A3A0000}"/>
    <cellStyle name="Comma 18 2 2 2 2 2 2 2" xfId="7400" xr:uid="{00000000-0005-0000-0000-00007B3A0000}"/>
    <cellStyle name="Comma 18 2 2 2 2 2 3" xfId="7401" xr:uid="{00000000-0005-0000-0000-00007C3A0000}"/>
    <cellStyle name="Comma 18 2 2 2 2 2 3 2" xfId="7402" xr:uid="{00000000-0005-0000-0000-00007D3A0000}"/>
    <cellStyle name="Comma 18 2 2 2 2 2 4" xfId="7403" xr:uid="{00000000-0005-0000-0000-00007E3A0000}"/>
    <cellStyle name="Comma 18 2 2 2 2 2 4 2" xfId="7404" xr:uid="{00000000-0005-0000-0000-00007F3A0000}"/>
    <cellStyle name="Comma 18 2 2 2 2 2 5" xfId="7405" xr:uid="{00000000-0005-0000-0000-0000803A0000}"/>
    <cellStyle name="Comma 18 2 2 2 2 3" xfId="7406" xr:uid="{00000000-0005-0000-0000-0000813A0000}"/>
    <cellStyle name="Comma 18 2 2 2 2 3 2" xfId="7407" xr:uid="{00000000-0005-0000-0000-0000823A0000}"/>
    <cellStyle name="Comma 18 2 2 2 2 3 2 2" xfId="7408" xr:uid="{00000000-0005-0000-0000-0000833A0000}"/>
    <cellStyle name="Comma 18 2 2 2 2 3 3" xfId="7409" xr:uid="{00000000-0005-0000-0000-0000843A0000}"/>
    <cellStyle name="Comma 18 2 2 2 2 3 3 2" xfId="7410" xr:uid="{00000000-0005-0000-0000-0000853A0000}"/>
    <cellStyle name="Comma 18 2 2 2 2 3 4" xfId="7411" xr:uid="{00000000-0005-0000-0000-0000863A0000}"/>
    <cellStyle name="Comma 18 2 2 2 2 3 4 2" xfId="7412" xr:uid="{00000000-0005-0000-0000-0000873A0000}"/>
    <cellStyle name="Comma 18 2 2 2 2 3 5" xfId="7413" xr:uid="{00000000-0005-0000-0000-0000883A0000}"/>
    <cellStyle name="Comma 18 2 2 2 2 4" xfId="7414" xr:uid="{00000000-0005-0000-0000-0000893A0000}"/>
    <cellStyle name="Comma 18 2 2 2 2 4 2" xfId="7415" xr:uid="{00000000-0005-0000-0000-00008A3A0000}"/>
    <cellStyle name="Comma 18 2 2 2 2 5" xfId="7416" xr:uid="{00000000-0005-0000-0000-00008B3A0000}"/>
    <cellStyle name="Comma 18 2 2 2 2 5 2" xfId="7417" xr:uid="{00000000-0005-0000-0000-00008C3A0000}"/>
    <cellStyle name="Comma 18 2 2 2 2 6" xfId="7418" xr:uid="{00000000-0005-0000-0000-00008D3A0000}"/>
    <cellStyle name="Comma 18 2 2 2 2 6 2" xfId="7419" xr:uid="{00000000-0005-0000-0000-00008E3A0000}"/>
    <cellStyle name="Comma 18 2 2 2 2 7" xfId="7420" xr:uid="{00000000-0005-0000-0000-00008F3A0000}"/>
    <cellStyle name="Comma 18 2 2 2 2 7 2" xfId="7421" xr:uid="{00000000-0005-0000-0000-0000903A0000}"/>
    <cellStyle name="Comma 18 2 2 2 2 8" xfId="7422" xr:uid="{00000000-0005-0000-0000-0000913A0000}"/>
    <cellStyle name="Comma 18 2 2 2 2 8 2" xfId="7423" xr:uid="{00000000-0005-0000-0000-0000923A0000}"/>
    <cellStyle name="Comma 18 2 2 2 2 9" xfId="7424" xr:uid="{00000000-0005-0000-0000-0000933A0000}"/>
    <cellStyle name="Comma 18 2 2 2 3" xfId="7425" xr:uid="{00000000-0005-0000-0000-0000943A0000}"/>
    <cellStyle name="Comma 18 2 2 2 3 2" xfId="7426" xr:uid="{00000000-0005-0000-0000-0000953A0000}"/>
    <cellStyle name="Comma 18 2 2 2 3 2 2" xfId="7427" xr:uid="{00000000-0005-0000-0000-0000963A0000}"/>
    <cellStyle name="Comma 18 2 2 2 3 3" xfId="7428" xr:uid="{00000000-0005-0000-0000-0000973A0000}"/>
    <cellStyle name="Comma 18 2 2 2 3 3 2" xfId="7429" xr:uid="{00000000-0005-0000-0000-0000983A0000}"/>
    <cellStyle name="Comma 18 2 2 2 3 4" xfId="7430" xr:uid="{00000000-0005-0000-0000-0000993A0000}"/>
    <cellStyle name="Comma 18 2 2 2 3 4 2" xfId="7431" xr:uid="{00000000-0005-0000-0000-00009A3A0000}"/>
    <cellStyle name="Comma 18 2 2 2 3 5" xfId="7432" xr:uid="{00000000-0005-0000-0000-00009B3A0000}"/>
    <cellStyle name="Comma 18 2 2 2 4" xfId="7433" xr:uid="{00000000-0005-0000-0000-00009C3A0000}"/>
    <cellStyle name="Comma 18 2 2 2 4 2" xfId="7434" xr:uid="{00000000-0005-0000-0000-00009D3A0000}"/>
    <cellStyle name="Comma 18 2 2 2 4 2 2" xfId="7435" xr:uid="{00000000-0005-0000-0000-00009E3A0000}"/>
    <cellStyle name="Comma 18 2 2 2 4 3" xfId="7436" xr:uid="{00000000-0005-0000-0000-00009F3A0000}"/>
    <cellStyle name="Comma 18 2 2 2 4 3 2" xfId="7437" xr:uid="{00000000-0005-0000-0000-0000A03A0000}"/>
    <cellStyle name="Comma 18 2 2 2 4 4" xfId="7438" xr:uid="{00000000-0005-0000-0000-0000A13A0000}"/>
    <cellStyle name="Comma 18 2 2 2 4 4 2" xfId="7439" xr:uid="{00000000-0005-0000-0000-0000A23A0000}"/>
    <cellStyle name="Comma 18 2 2 2 4 5" xfId="7440" xr:uid="{00000000-0005-0000-0000-0000A33A0000}"/>
    <cellStyle name="Comma 18 2 2 2 5" xfId="7441" xr:uid="{00000000-0005-0000-0000-0000A43A0000}"/>
    <cellStyle name="Comma 18 2 2 2 5 2" xfId="7442" xr:uid="{00000000-0005-0000-0000-0000A53A0000}"/>
    <cellStyle name="Comma 18 2 2 2 6" xfId="7443" xr:uid="{00000000-0005-0000-0000-0000A63A0000}"/>
    <cellStyle name="Comma 18 2 2 2 6 2" xfId="7444" xr:uid="{00000000-0005-0000-0000-0000A73A0000}"/>
    <cellStyle name="Comma 18 2 2 2 7" xfId="7445" xr:uid="{00000000-0005-0000-0000-0000A83A0000}"/>
    <cellStyle name="Comma 18 2 2 2 7 2" xfId="7446" xr:uid="{00000000-0005-0000-0000-0000A93A0000}"/>
    <cellStyle name="Comma 18 2 2 2 8" xfId="7447" xr:uid="{00000000-0005-0000-0000-0000AA3A0000}"/>
    <cellStyle name="Comma 18 2 2 2 8 2" xfId="7448" xr:uid="{00000000-0005-0000-0000-0000AB3A0000}"/>
    <cellStyle name="Comma 18 2 2 2 9" xfId="7449" xr:uid="{00000000-0005-0000-0000-0000AC3A0000}"/>
    <cellStyle name="Comma 18 2 2 2 9 2" xfId="7450" xr:uid="{00000000-0005-0000-0000-0000AD3A0000}"/>
    <cellStyle name="Comma 18 2 2 3" xfId="7451" xr:uid="{00000000-0005-0000-0000-0000AE3A0000}"/>
    <cellStyle name="Comma 18 2 2 3 2" xfId="7452" xr:uid="{00000000-0005-0000-0000-0000AF3A0000}"/>
    <cellStyle name="Comma 18 2 2 3 2 2" xfId="7453" xr:uid="{00000000-0005-0000-0000-0000B03A0000}"/>
    <cellStyle name="Comma 18 2 2 3 2 2 2" xfId="7454" xr:uid="{00000000-0005-0000-0000-0000B13A0000}"/>
    <cellStyle name="Comma 18 2 2 3 2 3" xfId="7455" xr:uid="{00000000-0005-0000-0000-0000B23A0000}"/>
    <cellStyle name="Comma 18 2 2 3 2 3 2" xfId="7456" xr:uid="{00000000-0005-0000-0000-0000B33A0000}"/>
    <cellStyle name="Comma 18 2 2 3 2 4" xfId="7457" xr:uid="{00000000-0005-0000-0000-0000B43A0000}"/>
    <cellStyle name="Comma 18 2 2 3 2 4 2" xfId="7458" xr:uid="{00000000-0005-0000-0000-0000B53A0000}"/>
    <cellStyle name="Comma 18 2 2 3 2 5" xfId="7459" xr:uid="{00000000-0005-0000-0000-0000B63A0000}"/>
    <cellStyle name="Comma 18 2 2 3 3" xfId="7460" xr:uid="{00000000-0005-0000-0000-0000B73A0000}"/>
    <cellStyle name="Comma 18 2 2 3 3 2" xfId="7461" xr:uid="{00000000-0005-0000-0000-0000B83A0000}"/>
    <cellStyle name="Comma 18 2 2 3 3 2 2" xfId="7462" xr:uid="{00000000-0005-0000-0000-0000B93A0000}"/>
    <cellStyle name="Comma 18 2 2 3 3 3" xfId="7463" xr:uid="{00000000-0005-0000-0000-0000BA3A0000}"/>
    <cellStyle name="Comma 18 2 2 3 3 3 2" xfId="7464" xr:uid="{00000000-0005-0000-0000-0000BB3A0000}"/>
    <cellStyle name="Comma 18 2 2 3 3 4" xfId="7465" xr:uid="{00000000-0005-0000-0000-0000BC3A0000}"/>
    <cellStyle name="Comma 18 2 2 3 3 4 2" xfId="7466" xr:uid="{00000000-0005-0000-0000-0000BD3A0000}"/>
    <cellStyle name="Comma 18 2 2 3 3 5" xfId="7467" xr:uid="{00000000-0005-0000-0000-0000BE3A0000}"/>
    <cellStyle name="Comma 18 2 2 3 4" xfId="7468" xr:uid="{00000000-0005-0000-0000-0000BF3A0000}"/>
    <cellStyle name="Comma 18 2 2 3 4 2" xfId="7469" xr:uid="{00000000-0005-0000-0000-0000C03A0000}"/>
    <cellStyle name="Comma 18 2 2 3 5" xfId="7470" xr:uid="{00000000-0005-0000-0000-0000C13A0000}"/>
    <cellStyle name="Comma 18 2 2 3 5 2" xfId="7471" xr:uid="{00000000-0005-0000-0000-0000C23A0000}"/>
    <cellStyle name="Comma 18 2 2 3 6" xfId="7472" xr:uid="{00000000-0005-0000-0000-0000C33A0000}"/>
    <cellStyle name="Comma 18 2 2 3 6 2" xfId="7473" xr:uid="{00000000-0005-0000-0000-0000C43A0000}"/>
    <cellStyle name="Comma 18 2 2 3 7" xfId="7474" xr:uid="{00000000-0005-0000-0000-0000C53A0000}"/>
    <cellStyle name="Comma 18 2 2 3 7 2" xfId="7475" xr:uid="{00000000-0005-0000-0000-0000C63A0000}"/>
    <cellStyle name="Comma 18 2 2 3 8" xfId="7476" xr:uid="{00000000-0005-0000-0000-0000C73A0000}"/>
    <cellStyle name="Comma 18 2 2 3 8 2" xfId="7477" xr:uid="{00000000-0005-0000-0000-0000C83A0000}"/>
    <cellStyle name="Comma 18 2 2 3 9" xfId="7478" xr:uid="{00000000-0005-0000-0000-0000C93A0000}"/>
    <cellStyle name="Comma 18 2 2 4" xfId="7479" xr:uid="{00000000-0005-0000-0000-0000CA3A0000}"/>
    <cellStyle name="Comma 18 2 2 4 2" xfId="7480" xr:uid="{00000000-0005-0000-0000-0000CB3A0000}"/>
    <cellStyle name="Comma 18 2 2 4 2 2" xfId="7481" xr:uid="{00000000-0005-0000-0000-0000CC3A0000}"/>
    <cellStyle name="Comma 18 2 2 4 3" xfId="7482" xr:uid="{00000000-0005-0000-0000-0000CD3A0000}"/>
    <cellStyle name="Comma 18 2 2 4 3 2" xfId="7483" xr:uid="{00000000-0005-0000-0000-0000CE3A0000}"/>
    <cellStyle name="Comma 18 2 2 4 4" xfId="7484" xr:uid="{00000000-0005-0000-0000-0000CF3A0000}"/>
    <cellStyle name="Comma 18 2 2 4 4 2" xfId="7485" xr:uid="{00000000-0005-0000-0000-0000D03A0000}"/>
    <cellStyle name="Comma 18 2 2 4 5" xfId="7486" xr:uid="{00000000-0005-0000-0000-0000D13A0000}"/>
    <cellStyle name="Comma 18 2 2 5" xfId="7487" xr:uid="{00000000-0005-0000-0000-0000D23A0000}"/>
    <cellStyle name="Comma 18 2 2 5 2" xfId="7488" xr:uid="{00000000-0005-0000-0000-0000D33A0000}"/>
    <cellStyle name="Comma 18 2 2 5 2 2" xfId="7489" xr:uid="{00000000-0005-0000-0000-0000D43A0000}"/>
    <cellStyle name="Comma 18 2 2 5 3" xfId="7490" xr:uid="{00000000-0005-0000-0000-0000D53A0000}"/>
    <cellStyle name="Comma 18 2 2 5 3 2" xfId="7491" xr:uid="{00000000-0005-0000-0000-0000D63A0000}"/>
    <cellStyle name="Comma 18 2 2 5 4" xfId="7492" xr:uid="{00000000-0005-0000-0000-0000D73A0000}"/>
    <cellStyle name="Comma 18 2 2 5 4 2" xfId="7493" xr:uid="{00000000-0005-0000-0000-0000D83A0000}"/>
    <cellStyle name="Comma 18 2 2 5 5" xfId="7494" xr:uid="{00000000-0005-0000-0000-0000D93A0000}"/>
    <cellStyle name="Comma 18 2 2 6" xfId="7495" xr:uid="{00000000-0005-0000-0000-0000DA3A0000}"/>
    <cellStyle name="Comma 18 2 2 6 2" xfId="7496" xr:uid="{00000000-0005-0000-0000-0000DB3A0000}"/>
    <cellStyle name="Comma 18 2 2 7" xfId="7497" xr:uid="{00000000-0005-0000-0000-0000DC3A0000}"/>
    <cellStyle name="Comma 18 2 2 7 2" xfId="7498" xr:uid="{00000000-0005-0000-0000-0000DD3A0000}"/>
    <cellStyle name="Comma 18 2 2 8" xfId="7499" xr:uid="{00000000-0005-0000-0000-0000DE3A0000}"/>
    <cellStyle name="Comma 18 2 2 8 2" xfId="7500" xr:uid="{00000000-0005-0000-0000-0000DF3A0000}"/>
    <cellStyle name="Comma 18 2 2 9" xfId="7501" xr:uid="{00000000-0005-0000-0000-0000E03A0000}"/>
    <cellStyle name="Comma 18 2 2 9 2" xfId="7502" xr:uid="{00000000-0005-0000-0000-0000E13A0000}"/>
    <cellStyle name="Comma 18 2 3" xfId="7503" xr:uid="{00000000-0005-0000-0000-0000E23A0000}"/>
    <cellStyle name="Comma 18 2 3 10" xfId="7504" xr:uid="{00000000-0005-0000-0000-0000E33A0000}"/>
    <cellStyle name="Comma 18 2 3 10 2" xfId="7505" xr:uid="{00000000-0005-0000-0000-0000E43A0000}"/>
    <cellStyle name="Comma 18 2 3 11" xfId="7506" xr:uid="{00000000-0005-0000-0000-0000E53A0000}"/>
    <cellStyle name="Comma 18 2 3 2" xfId="7507" xr:uid="{00000000-0005-0000-0000-0000E63A0000}"/>
    <cellStyle name="Comma 18 2 3 2 10" xfId="7508" xr:uid="{00000000-0005-0000-0000-0000E73A0000}"/>
    <cellStyle name="Comma 18 2 3 2 2" xfId="7509" xr:uid="{00000000-0005-0000-0000-0000E83A0000}"/>
    <cellStyle name="Comma 18 2 3 2 2 2" xfId="7510" xr:uid="{00000000-0005-0000-0000-0000E93A0000}"/>
    <cellStyle name="Comma 18 2 3 2 2 2 2" xfId="7511" xr:uid="{00000000-0005-0000-0000-0000EA3A0000}"/>
    <cellStyle name="Comma 18 2 3 2 2 2 2 2" xfId="7512" xr:uid="{00000000-0005-0000-0000-0000EB3A0000}"/>
    <cellStyle name="Comma 18 2 3 2 2 2 3" xfId="7513" xr:uid="{00000000-0005-0000-0000-0000EC3A0000}"/>
    <cellStyle name="Comma 18 2 3 2 2 2 3 2" xfId="7514" xr:uid="{00000000-0005-0000-0000-0000ED3A0000}"/>
    <cellStyle name="Comma 18 2 3 2 2 2 4" xfId="7515" xr:uid="{00000000-0005-0000-0000-0000EE3A0000}"/>
    <cellStyle name="Comma 18 2 3 2 2 2 4 2" xfId="7516" xr:uid="{00000000-0005-0000-0000-0000EF3A0000}"/>
    <cellStyle name="Comma 18 2 3 2 2 2 5" xfId="7517" xr:uid="{00000000-0005-0000-0000-0000F03A0000}"/>
    <cellStyle name="Comma 18 2 3 2 2 3" xfId="7518" xr:uid="{00000000-0005-0000-0000-0000F13A0000}"/>
    <cellStyle name="Comma 18 2 3 2 2 3 2" xfId="7519" xr:uid="{00000000-0005-0000-0000-0000F23A0000}"/>
    <cellStyle name="Comma 18 2 3 2 2 3 2 2" xfId="7520" xr:uid="{00000000-0005-0000-0000-0000F33A0000}"/>
    <cellStyle name="Comma 18 2 3 2 2 3 3" xfId="7521" xr:uid="{00000000-0005-0000-0000-0000F43A0000}"/>
    <cellStyle name="Comma 18 2 3 2 2 3 3 2" xfId="7522" xr:uid="{00000000-0005-0000-0000-0000F53A0000}"/>
    <cellStyle name="Comma 18 2 3 2 2 3 4" xfId="7523" xr:uid="{00000000-0005-0000-0000-0000F63A0000}"/>
    <cellStyle name="Comma 18 2 3 2 2 3 4 2" xfId="7524" xr:uid="{00000000-0005-0000-0000-0000F73A0000}"/>
    <cellStyle name="Comma 18 2 3 2 2 3 5" xfId="7525" xr:uid="{00000000-0005-0000-0000-0000F83A0000}"/>
    <cellStyle name="Comma 18 2 3 2 2 4" xfId="7526" xr:uid="{00000000-0005-0000-0000-0000F93A0000}"/>
    <cellStyle name="Comma 18 2 3 2 2 4 2" xfId="7527" xr:uid="{00000000-0005-0000-0000-0000FA3A0000}"/>
    <cellStyle name="Comma 18 2 3 2 2 5" xfId="7528" xr:uid="{00000000-0005-0000-0000-0000FB3A0000}"/>
    <cellStyle name="Comma 18 2 3 2 2 5 2" xfId="7529" xr:uid="{00000000-0005-0000-0000-0000FC3A0000}"/>
    <cellStyle name="Comma 18 2 3 2 2 6" xfId="7530" xr:uid="{00000000-0005-0000-0000-0000FD3A0000}"/>
    <cellStyle name="Comma 18 2 3 2 2 6 2" xfId="7531" xr:uid="{00000000-0005-0000-0000-0000FE3A0000}"/>
    <cellStyle name="Comma 18 2 3 2 2 7" xfId="7532" xr:uid="{00000000-0005-0000-0000-0000FF3A0000}"/>
    <cellStyle name="Comma 18 2 3 2 2 7 2" xfId="7533" xr:uid="{00000000-0005-0000-0000-0000003B0000}"/>
    <cellStyle name="Comma 18 2 3 2 2 8" xfId="7534" xr:uid="{00000000-0005-0000-0000-0000013B0000}"/>
    <cellStyle name="Comma 18 2 3 2 2 8 2" xfId="7535" xr:uid="{00000000-0005-0000-0000-0000023B0000}"/>
    <cellStyle name="Comma 18 2 3 2 2 9" xfId="7536" xr:uid="{00000000-0005-0000-0000-0000033B0000}"/>
    <cellStyle name="Comma 18 2 3 2 3" xfId="7537" xr:uid="{00000000-0005-0000-0000-0000043B0000}"/>
    <cellStyle name="Comma 18 2 3 2 3 2" xfId="7538" xr:uid="{00000000-0005-0000-0000-0000053B0000}"/>
    <cellStyle name="Comma 18 2 3 2 3 2 2" xfId="7539" xr:uid="{00000000-0005-0000-0000-0000063B0000}"/>
    <cellStyle name="Comma 18 2 3 2 3 3" xfId="7540" xr:uid="{00000000-0005-0000-0000-0000073B0000}"/>
    <cellStyle name="Comma 18 2 3 2 3 3 2" xfId="7541" xr:uid="{00000000-0005-0000-0000-0000083B0000}"/>
    <cellStyle name="Comma 18 2 3 2 3 4" xfId="7542" xr:uid="{00000000-0005-0000-0000-0000093B0000}"/>
    <cellStyle name="Comma 18 2 3 2 3 4 2" xfId="7543" xr:uid="{00000000-0005-0000-0000-00000A3B0000}"/>
    <cellStyle name="Comma 18 2 3 2 3 5" xfId="7544" xr:uid="{00000000-0005-0000-0000-00000B3B0000}"/>
    <cellStyle name="Comma 18 2 3 2 4" xfId="7545" xr:uid="{00000000-0005-0000-0000-00000C3B0000}"/>
    <cellStyle name="Comma 18 2 3 2 4 2" xfId="7546" xr:uid="{00000000-0005-0000-0000-00000D3B0000}"/>
    <cellStyle name="Comma 18 2 3 2 4 2 2" xfId="7547" xr:uid="{00000000-0005-0000-0000-00000E3B0000}"/>
    <cellStyle name="Comma 18 2 3 2 4 3" xfId="7548" xr:uid="{00000000-0005-0000-0000-00000F3B0000}"/>
    <cellStyle name="Comma 18 2 3 2 4 3 2" xfId="7549" xr:uid="{00000000-0005-0000-0000-0000103B0000}"/>
    <cellStyle name="Comma 18 2 3 2 4 4" xfId="7550" xr:uid="{00000000-0005-0000-0000-0000113B0000}"/>
    <cellStyle name="Comma 18 2 3 2 4 4 2" xfId="7551" xr:uid="{00000000-0005-0000-0000-0000123B0000}"/>
    <cellStyle name="Comma 18 2 3 2 4 5" xfId="7552" xr:uid="{00000000-0005-0000-0000-0000133B0000}"/>
    <cellStyle name="Comma 18 2 3 2 5" xfId="7553" xr:uid="{00000000-0005-0000-0000-0000143B0000}"/>
    <cellStyle name="Comma 18 2 3 2 5 2" xfId="7554" xr:uid="{00000000-0005-0000-0000-0000153B0000}"/>
    <cellStyle name="Comma 18 2 3 2 6" xfId="7555" xr:uid="{00000000-0005-0000-0000-0000163B0000}"/>
    <cellStyle name="Comma 18 2 3 2 6 2" xfId="7556" xr:uid="{00000000-0005-0000-0000-0000173B0000}"/>
    <cellStyle name="Comma 18 2 3 2 7" xfId="7557" xr:uid="{00000000-0005-0000-0000-0000183B0000}"/>
    <cellStyle name="Comma 18 2 3 2 7 2" xfId="7558" xr:uid="{00000000-0005-0000-0000-0000193B0000}"/>
    <cellStyle name="Comma 18 2 3 2 8" xfId="7559" xr:uid="{00000000-0005-0000-0000-00001A3B0000}"/>
    <cellStyle name="Comma 18 2 3 2 8 2" xfId="7560" xr:uid="{00000000-0005-0000-0000-00001B3B0000}"/>
    <cellStyle name="Comma 18 2 3 2 9" xfId="7561" xr:uid="{00000000-0005-0000-0000-00001C3B0000}"/>
    <cellStyle name="Comma 18 2 3 2 9 2" xfId="7562" xr:uid="{00000000-0005-0000-0000-00001D3B0000}"/>
    <cellStyle name="Comma 18 2 3 3" xfId="7563" xr:uid="{00000000-0005-0000-0000-00001E3B0000}"/>
    <cellStyle name="Comma 18 2 3 3 2" xfId="7564" xr:uid="{00000000-0005-0000-0000-00001F3B0000}"/>
    <cellStyle name="Comma 18 2 3 3 2 2" xfId="7565" xr:uid="{00000000-0005-0000-0000-0000203B0000}"/>
    <cellStyle name="Comma 18 2 3 3 2 2 2" xfId="7566" xr:uid="{00000000-0005-0000-0000-0000213B0000}"/>
    <cellStyle name="Comma 18 2 3 3 2 3" xfId="7567" xr:uid="{00000000-0005-0000-0000-0000223B0000}"/>
    <cellStyle name="Comma 18 2 3 3 2 3 2" xfId="7568" xr:uid="{00000000-0005-0000-0000-0000233B0000}"/>
    <cellStyle name="Comma 18 2 3 3 2 4" xfId="7569" xr:uid="{00000000-0005-0000-0000-0000243B0000}"/>
    <cellStyle name="Comma 18 2 3 3 2 4 2" xfId="7570" xr:uid="{00000000-0005-0000-0000-0000253B0000}"/>
    <cellStyle name="Comma 18 2 3 3 2 5" xfId="7571" xr:uid="{00000000-0005-0000-0000-0000263B0000}"/>
    <cellStyle name="Comma 18 2 3 3 3" xfId="7572" xr:uid="{00000000-0005-0000-0000-0000273B0000}"/>
    <cellStyle name="Comma 18 2 3 3 3 2" xfId="7573" xr:uid="{00000000-0005-0000-0000-0000283B0000}"/>
    <cellStyle name="Comma 18 2 3 3 3 2 2" xfId="7574" xr:uid="{00000000-0005-0000-0000-0000293B0000}"/>
    <cellStyle name="Comma 18 2 3 3 3 3" xfId="7575" xr:uid="{00000000-0005-0000-0000-00002A3B0000}"/>
    <cellStyle name="Comma 18 2 3 3 3 3 2" xfId="7576" xr:uid="{00000000-0005-0000-0000-00002B3B0000}"/>
    <cellStyle name="Comma 18 2 3 3 3 4" xfId="7577" xr:uid="{00000000-0005-0000-0000-00002C3B0000}"/>
    <cellStyle name="Comma 18 2 3 3 3 4 2" xfId="7578" xr:uid="{00000000-0005-0000-0000-00002D3B0000}"/>
    <cellStyle name="Comma 18 2 3 3 3 5" xfId="7579" xr:uid="{00000000-0005-0000-0000-00002E3B0000}"/>
    <cellStyle name="Comma 18 2 3 3 4" xfId="7580" xr:uid="{00000000-0005-0000-0000-00002F3B0000}"/>
    <cellStyle name="Comma 18 2 3 3 4 2" xfId="7581" xr:uid="{00000000-0005-0000-0000-0000303B0000}"/>
    <cellStyle name="Comma 18 2 3 3 5" xfId="7582" xr:uid="{00000000-0005-0000-0000-0000313B0000}"/>
    <cellStyle name="Comma 18 2 3 3 5 2" xfId="7583" xr:uid="{00000000-0005-0000-0000-0000323B0000}"/>
    <cellStyle name="Comma 18 2 3 3 6" xfId="7584" xr:uid="{00000000-0005-0000-0000-0000333B0000}"/>
    <cellStyle name="Comma 18 2 3 3 6 2" xfId="7585" xr:uid="{00000000-0005-0000-0000-0000343B0000}"/>
    <cellStyle name="Comma 18 2 3 3 7" xfId="7586" xr:uid="{00000000-0005-0000-0000-0000353B0000}"/>
    <cellStyle name="Comma 18 2 3 3 7 2" xfId="7587" xr:uid="{00000000-0005-0000-0000-0000363B0000}"/>
    <cellStyle name="Comma 18 2 3 3 8" xfId="7588" xr:uid="{00000000-0005-0000-0000-0000373B0000}"/>
    <cellStyle name="Comma 18 2 3 3 8 2" xfId="7589" xr:uid="{00000000-0005-0000-0000-0000383B0000}"/>
    <cellStyle name="Comma 18 2 3 3 9" xfId="7590" xr:uid="{00000000-0005-0000-0000-0000393B0000}"/>
    <cellStyle name="Comma 18 2 3 4" xfId="7591" xr:uid="{00000000-0005-0000-0000-00003A3B0000}"/>
    <cellStyle name="Comma 18 2 3 4 2" xfId="7592" xr:uid="{00000000-0005-0000-0000-00003B3B0000}"/>
    <cellStyle name="Comma 18 2 3 4 2 2" xfId="7593" xr:uid="{00000000-0005-0000-0000-00003C3B0000}"/>
    <cellStyle name="Comma 18 2 3 4 3" xfId="7594" xr:uid="{00000000-0005-0000-0000-00003D3B0000}"/>
    <cellStyle name="Comma 18 2 3 4 3 2" xfId="7595" xr:uid="{00000000-0005-0000-0000-00003E3B0000}"/>
    <cellStyle name="Comma 18 2 3 4 4" xfId="7596" xr:uid="{00000000-0005-0000-0000-00003F3B0000}"/>
    <cellStyle name="Comma 18 2 3 4 4 2" xfId="7597" xr:uid="{00000000-0005-0000-0000-0000403B0000}"/>
    <cellStyle name="Comma 18 2 3 4 5" xfId="7598" xr:uid="{00000000-0005-0000-0000-0000413B0000}"/>
    <cellStyle name="Comma 18 2 3 5" xfId="7599" xr:uid="{00000000-0005-0000-0000-0000423B0000}"/>
    <cellStyle name="Comma 18 2 3 5 2" xfId="7600" xr:uid="{00000000-0005-0000-0000-0000433B0000}"/>
    <cellStyle name="Comma 18 2 3 5 2 2" xfId="7601" xr:uid="{00000000-0005-0000-0000-0000443B0000}"/>
    <cellStyle name="Comma 18 2 3 5 3" xfId="7602" xr:uid="{00000000-0005-0000-0000-0000453B0000}"/>
    <cellStyle name="Comma 18 2 3 5 3 2" xfId="7603" xr:uid="{00000000-0005-0000-0000-0000463B0000}"/>
    <cellStyle name="Comma 18 2 3 5 4" xfId="7604" xr:uid="{00000000-0005-0000-0000-0000473B0000}"/>
    <cellStyle name="Comma 18 2 3 5 4 2" xfId="7605" xr:uid="{00000000-0005-0000-0000-0000483B0000}"/>
    <cellStyle name="Comma 18 2 3 5 5" xfId="7606" xr:uid="{00000000-0005-0000-0000-0000493B0000}"/>
    <cellStyle name="Comma 18 2 3 6" xfId="7607" xr:uid="{00000000-0005-0000-0000-00004A3B0000}"/>
    <cellStyle name="Comma 18 2 3 6 2" xfId="7608" xr:uid="{00000000-0005-0000-0000-00004B3B0000}"/>
    <cellStyle name="Comma 18 2 3 7" xfId="7609" xr:uid="{00000000-0005-0000-0000-00004C3B0000}"/>
    <cellStyle name="Comma 18 2 3 7 2" xfId="7610" xr:uid="{00000000-0005-0000-0000-00004D3B0000}"/>
    <cellStyle name="Comma 18 2 3 8" xfId="7611" xr:uid="{00000000-0005-0000-0000-00004E3B0000}"/>
    <cellStyle name="Comma 18 2 3 8 2" xfId="7612" xr:uid="{00000000-0005-0000-0000-00004F3B0000}"/>
    <cellStyle name="Comma 18 2 3 9" xfId="7613" xr:uid="{00000000-0005-0000-0000-0000503B0000}"/>
    <cellStyle name="Comma 18 2 3 9 2" xfId="7614" xr:uid="{00000000-0005-0000-0000-0000513B0000}"/>
    <cellStyle name="Comma 18 2 4" xfId="7615" xr:uid="{00000000-0005-0000-0000-0000523B0000}"/>
    <cellStyle name="Comma 18 2 4 10" xfId="7616" xr:uid="{00000000-0005-0000-0000-0000533B0000}"/>
    <cellStyle name="Comma 18 2 4 10 2" xfId="7617" xr:uid="{00000000-0005-0000-0000-0000543B0000}"/>
    <cellStyle name="Comma 18 2 4 11" xfId="7618" xr:uid="{00000000-0005-0000-0000-0000553B0000}"/>
    <cellStyle name="Comma 18 2 4 2" xfId="7619" xr:uid="{00000000-0005-0000-0000-0000563B0000}"/>
    <cellStyle name="Comma 18 2 4 2 10" xfId="7620" xr:uid="{00000000-0005-0000-0000-0000573B0000}"/>
    <cellStyle name="Comma 18 2 4 2 2" xfId="7621" xr:uid="{00000000-0005-0000-0000-0000583B0000}"/>
    <cellStyle name="Comma 18 2 4 2 2 2" xfId="7622" xr:uid="{00000000-0005-0000-0000-0000593B0000}"/>
    <cellStyle name="Comma 18 2 4 2 2 2 2" xfId="7623" xr:uid="{00000000-0005-0000-0000-00005A3B0000}"/>
    <cellStyle name="Comma 18 2 4 2 2 2 2 2" xfId="7624" xr:uid="{00000000-0005-0000-0000-00005B3B0000}"/>
    <cellStyle name="Comma 18 2 4 2 2 2 3" xfId="7625" xr:uid="{00000000-0005-0000-0000-00005C3B0000}"/>
    <cellStyle name="Comma 18 2 4 2 2 2 3 2" xfId="7626" xr:uid="{00000000-0005-0000-0000-00005D3B0000}"/>
    <cellStyle name="Comma 18 2 4 2 2 2 4" xfId="7627" xr:uid="{00000000-0005-0000-0000-00005E3B0000}"/>
    <cellStyle name="Comma 18 2 4 2 2 2 4 2" xfId="7628" xr:uid="{00000000-0005-0000-0000-00005F3B0000}"/>
    <cellStyle name="Comma 18 2 4 2 2 2 5" xfId="7629" xr:uid="{00000000-0005-0000-0000-0000603B0000}"/>
    <cellStyle name="Comma 18 2 4 2 2 3" xfId="7630" xr:uid="{00000000-0005-0000-0000-0000613B0000}"/>
    <cellStyle name="Comma 18 2 4 2 2 3 2" xfId="7631" xr:uid="{00000000-0005-0000-0000-0000623B0000}"/>
    <cellStyle name="Comma 18 2 4 2 2 3 2 2" xfId="7632" xr:uid="{00000000-0005-0000-0000-0000633B0000}"/>
    <cellStyle name="Comma 18 2 4 2 2 3 3" xfId="7633" xr:uid="{00000000-0005-0000-0000-0000643B0000}"/>
    <cellStyle name="Comma 18 2 4 2 2 3 3 2" xfId="7634" xr:uid="{00000000-0005-0000-0000-0000653B0000}"/>
    <cellStyle name="Comma 18 2 4 2 2 3 4" xfId="7635" xr:uid="{00000000-0005-0000-0000-0000663B0000}"/>
    <cellStyle name="Comma 18 2 4 2 2 3 4 2" xfId="7636" xr:uid="{00000000-0005-0000-0000-0000673B0000}"/>
    <cellStyle name="Comma 18 2 4 2 2 3 5" xfId="7637" xr:uid="{00000000-0005-0000-0000-0000683B0000}"/>
    <cellStyle name="Comma 18 2 4 2 2 4" xfId="7638" xr:uid="{00000000-0005-0000-0000-0000693B0000}"/>
    <cellStyle name="Comma 18 2 4 2 2 4 2" xfId="7639" xr:uid="{00000000-0005-0000-0000-00006A3B0000}"/>
    <cellStyle name="Comma 18 2 4 2 2 5" xfId="7640" xr:uid="{00000000-0005-0000-0000-00006B3B0000}"/>
    <cellStyle name="Comma 18 2 4 2 2 5 2" xfId="7641" xr:uid="{00000000-0005-0000-0000-00006C3B0000}"/>
    <cellStyle name="Comma 18 2 4 2 2 6" xfId="7642" xr:uid="{00000000-0005-0000-0000-00006D3B0000}"/>
    <cellStyle name="Comma 18 2 4 2 2 6 2" xfId="7643" xr:uid="{00000000-0005-0000-0000-00006E3B0000}"/>
    <cellStyle name="Comma 18 2 4 2 2 7" xfId="7644" xr:uid="{00000000-0005-0000-0000-00006F3B0000}"/>
    <cellStyle name="Comma 18 2 4 2 2 7 2" xfId="7645" xr:uid="{00000000-0005-0000-0000-0000703B0000}"/>
    <cellStyle name="Comma 18 2 4 2 2 8" xfId="7646" xr:uid="{00000000-0005-0000-0000-0000713B0000}"/>
    <cellStyle name="Comma 18 2 4 2 2 8 2" xfId="7647" xr:uid="{00000000-0005-0000-0000-0000723B0000}"/>
    <cellStyle name="Comma 18 2 4 2 2 9" xfId="7648" xr:uid="{00000000-0005-0000-0000-0000733B0000}"/>
    <cellStyle name="Comma 18 2 4 2 3" xfId="7649" xr:uid="{00000000-0005-0000-0000-0000743B0000}"/>
    <cellStyle name="Comma 18 2 4 2 3 2" xfId="7650" xr:uid="{00000000-0005-0000-0000-0000753B0000}"/>
    <cellStyle name="Comma 18 2 4 2 3 2 2" xfId="7651" xr:uid="{00000000-0005-0000-0000-0000763B0000}"/>
    <cellStyle name="Comma 18 2 4 2 3 3" xfId="7652" xr:uid="{00000000-0005-0000-0000-0000773B0000}"/>
    <cellStyle name="Comma 18 2 4 2 3 3 2" xfId="7653" xr:uid="{00000000-0005-0000-0000-0000783B0000}"/>
    <cellStyle name="Comma 18 2 4 2 3 4" xfId="7654" xr:uid="{00000000-0005-0000-0000-0000793B0000}"/>
    <cellStyle name="Comma 18 2 4 2 3 4 2" xfId="7655" xr:uid="{00000000-0005-0000-0000-00007A3B0000}"/>
    <cellStyle name="Comma 18 2 4 2 3 5" xfId="7656" xr:uid="{00000000-0005-0000-0000-00007B3B0000}"/>
    <cellStyle name="Comma 18 2 4 2 4" xfId="7657" xr:uid="{00000000-0005-0000-0000-00007C3B0000}"/>
    <cellStyle name="Comma 18 2 4 2 4 2" xfId="7658" xr:uid="{00000000-0005-0000-0000-00007D3B0000}"/>
    <cellStyle name="Comma 18 2 4 2 4 2 2" xfId="7659" xr:uid="{00000000-0005-0000-0000-00007E3B0000}"/>
    <cellStyle name="Comma 18 2 4 2 4 3" xfId="7660" xr:uid="{00000000-0005-0000-0000-00007F3B0000}"/>
    <cellStyle name="Comma 18 2 4 2 4 3 2" xfId="7661" xr:uid="{00000000-0005-0000-0000-0000803B0000}"/>
    <cellStyle name="Comma 18 2 4 2 4 4" xfId="7662" xr:uid="{00000000-0005-0000-0000-0000813B0000}"/>
    <cellStyle name="Comma 18 2 4 2 4 4 2" xfId="7663" xr:uid="{00000000-0005-0000-0000-0000823B0000}"/>
    <cellStyle name="Comma 18 2 4 2 4 5" xfId="7664" xr:uid="{00000000-0005-0000-0000-0000833B0000}"/>
    <cellStyle name="Comma 18 2 4 2 5" xfId="7665" xr:uid="{00000000-0005-0000-0000-0000843B0000}"/>
    <cellStyle name="Comma 18 2 4 2 5 2" xfId="7666" xr:uid="{00000000-0005-0000-0000-0000853B0000}"/>
    <cellStyle name="Comma 18 2 4 2 6" xfId="7667" xr:uid="{00000000-0005-0000-0000-0000863B0000}"/>
    <cellStyle name="Comma 18 2 4 2 6 2" xfId="7668" xr:uid="{00000000-0005-0000-0000-0000873B0000}"/>
    <cellStyle name="Comma 18 2 4 2 7" xfId="7669" xr:uid="{00000000-0005-0000-0000-0000883B0000}"/>
    <cellStyle name="Comma 18 2 4 2 7 2" xfId="7670" xr:uid="{00000000-0005-0000-0000-0000893B0000}"/>
    <cellStyle name="Comma 18 2 4 2 8" xfId="7671" xr:uid="{00000000-0005-0000-0000-00008A3B0000}"/>
    <cellStyle name="Comma 18 2 4 2 8 2" xfId="7672" xr:uid="{00000000-0005-0000-0000-00008B3B0000}"/>
    <cellStyle name="Comma 18 2 4 2 9" xfId="7673" xr:uid="{00000000-0005-0000-0000-00008C3B0000}"/>
    <cellStyle name="Comma 18 2 4 2 9 2" xfId="7674" xr:uid="{00000000-0005-0000-0000-00008D3B0000}"/>
    <cellStyle name="Comma 18 2 4 3" xfId="7675" xr:uid="{00000000-0005-0000-0000-00008E3B0000}"/>
    <cellStyle name="Comma 18 2 4 3 2" xfId="7676" xr:uid="{00000000-0005-0000-0000-00008F3B0000}"/>
    <cellStyle name="Comma 18 2 4 3 2 2" xfId="7677" xr:uid="{00000000-0005-0000-0000-0000903B0000}"/>
    <cellStyle name="Comma 18 2 4 3 2 2 2" xfId="7678" xr:uid="{00000000-0005-0000-0000-0000913B0000}"/>
    <cellStyle name="Comma 18 2 4 3 2 3" xfId="7679" xr:uid="{00000000-0005-0000-0000-0000923B0000}"/>
    <cellStyle name="Comma 18 2 4 3 2 3 2" xfId="7680" xr:uid="{00000000-0005-0000-0000-0000933B0000}"/>
    <cellStyle name="Comma 18 2 4 3 2 4" xfId="7681" xr:uid="{00000000-0005-0000-0000-0000943B0000}"/>
    <cellStyle name="Comma 18 2 4 3 2 4 2" xfId="7682" xr:uid="{00000000-0005-0000-0000-0000953B0000}"/>
    <cellStyle name="Comma 18 2 4 3 2 5" xfId="7683" xr:uid="{00000000-0005-0000-0000-0000963B0000}"/>
    <cellStyle name="Comma 18 2 4 3 3" xfId="7684" xr:uid="{00000000-0005-0000-0000-0000973B0000}"/>
    <cellStyle name="Comma 18 2 4 3 3 2" xfId="7685" xr:uid="{00000000-0005-0000-0000-0000983B0000}"/>
    <cellStyle name="Comma 18 2 4 3 3 2 2" xfId="7686" xr:uid="{00000000-0005-0000-0000-0000993B0000}"/>
    <cellStyle name="Comma 18 2 4 3 3 3" xfId="7687" xr:uid="{00000000-0005-0000-0000-00009A3B0000}"/>
    <cellStyle name="Comma 18 2 4 3 3 3 2" xfId="7688" xr:uid="{00000000-0005-0000-0000-00009B3B0000}"/>
    <cellStyle name="Comma 18 2 4 3 3 4" xfId="7689" xr:uid="{00000000-0005-0000-0000-00009C3B0000}"/>
    <cellStyle name="Comma 18 2 4 3 3 4 2" xfId="7690" xr:uid="{00000000-0005-0000-0000-00009D3B0000}"/>
    <cellStyle name="Comma 18 2 4 3 3 5" xfId="7691" xr:uid="{00000000-0005-0000-0000-00009E3B0000}"/>
    <cellStyle name="Comma 18 2 4 3 4" xfId="7692" xr:uid="{00000000-0005-0000-0000-00009F3B0000}"/>
    <cellStyle name="Comma 18 2 4 3 4 2" xfId="7693" xr:uid="{00000000-0005-0000-0000-0000A03B0000}"/>
    <cellStyle name="Comma 18 2 4 3 5" xfId="7694" xr:uid="{00000000-0005-0000-0000-0000A13B0000}"/>
    <cellStyle name="Comma 18 2 4 3 5 2" xfId="7695" xr:uid="{00000000-0005-0000-0000-0000A23B0000}"/>
    <cellStyle name="Comma 18 2 4 3 6" xfId="7696" xr:uid="{00000000-0005-0000-0000-0000A33B0000}"/>
    <cellStyle name="Comma 18 2 4 3 6 2" xfId="7697" xr:uid="{00000000-0005-0000-0000-0000A43B0000}"/>
    <cellStyle name="Comma 18 2 4 3 7" xfId="7698" xr:uid="{00000000-0005-0000-0000-0000A53B0000}"/>
    <cellStyle name="Comma 18 2 4 3 7 2" xfId="7699" xr:uid="{00000000-0005-0000-0000-0000A63B0000}"/>
    <cellStyle name="Comma 18 2 4 3 8" xfId="7700" xr:uid="{00000000-0005-0000-0000-0000A73B0000}"/>
    <cellStyle name="Comma 18 2 4 3 8 2" xfId="7701" xr:uid="{00000000-0005-0000-0000-0000A83B0000}"/>
    <cellStyle name="Comma 18 2 4 3 9" xfId="7702" xr:uid="{00000000-0005-0000-0000-0000A93B0000}"/>
    <cellStyle name="Comma 18 2 4 4" xfId="7703" xr:uid="{00000000-0005-0000-0000-0000AA3B0000}"/>
    <cellStyle name="Comma 18 2 4 4 2" xfId="7704" xr:uid="{00000000-0005-0000-0000-0000AB3B0000}"/>
    <cellStyle name="Comma 18 2 4 4 2 2" xfId="7705" xr:uid="{00000000-0005-0000-0000-0000AC3B0000}"/>
    <cellStyle name="Comma 18 2 4 4 3" xfId="7706" xr:uid="{00000000-0005-0000-0000-0000AD3B0000}"/>
    <cellStyle name="Comma 18 2 4 4 3 2" xfId="7707" xr:uid="{00000000-0005-0000-0000-0000AE3B0000}"/>
    <cellStyle name="Comma 18 2 4 4 4" xfId="7708" xr:uid="{00000000-0005-0000-0000-0000AF3B0000}"/>
    <cellStyle name="Comma 18 2 4 4 4 2" xfId="7709" xr:uid="{00000000-0005-0000-0000-0000B03B0000}"/>
    <cellStyle name="Comma 18 2 4 4 5" xfId="7710" xr:uid="{00000000-0005-0000-0000-0000B13B0000}"/>
    <cellStyle name="Comma 18 2 4 5" xfId="7711" xr:uid="{00000000-0005-0000-0000-0000B23B0000}"/>
    <cellStyle name="Comma 18 2 4 5 2" xfId="7712" xr:uid="{00000000-0005-0000-0000-0000B33B0000}"/>
    <cellStyle name="Comma 18 2 4 5 2 2" xfId="7713" xr:uid="{00000000-0005-0000-0000-0000B43B0000}"/>
    <cellStyle name="Comma 18 2 4 5 3" xfId="7714" xr:uid="{00000000-0005-0000-0000-0000B53B0000}"/>
    <cellStyle name="Comma 18 2 4 5 3 2" xfId="7715" xr:uid="{00000000-0005-0000-0000-0000B63B0000}"/>
    <cellStyle name="Comma 18 2 4 5 4" xfId="7716" xr:uid="{00000000-0005-0000-0000-0000B73B0000}"/>
    <cellStyle name="Comma 18 2 4 5 4 2" xfId="7717" xr:uid="{00000000-0005-0000-0000-0000B83B0000}"/>
    <cellStyle name="Comma 18 2 4 5 5" xfId="7718" xr:uid="{00000000-0005-0000-0000-0000B93B0000}"/>
    <cellStyle name="Comma 18 2 4 6" xfId="7719" xr:uid="{00000000-0005-0000-0000-0000BA3B0000}"/>
    <cellStyle name="Comma 18 2 4 6 2" xfId="7720" xr:uid="{00000000-0005-0000-0000-0000BB3B0000}"/>
    <cellStyle name="Comma 18 2 4 7" xfId="7721" xr:uid="{00000000-0005-0000-0000-0000BC3B0000}"/>
    <cellStyle name="Comma 18 2 4 7 2" xfId="7722" xr:uid="{00000000-0005-0000-0000-0000BD3B0000}"/>
    <cellStyle name="Comma 18 2 4 8" xfId="7723" xr:uid="{00000000-0005-0000-0000-0000BE3B0000}"/>
    <cellStyle name="Comma 18 2 4 8 2" xfId="7724" xr:uid="{00000000-0005-0000-0000-0000BF3B0000}"/>
    <cellStyle name="Comma 18 2 4 9" xfId="7725" xr:uid="{00000000-0005-0000-0000-0000C03B0000}"/>
    <cellStyle name="Comma 18 2 4 9 2" xfId="7726" xr:uid="{00000000-0005-0000-0000-0000C13B0000}"/>
    <cellStyle name="Comma 18 2 5" xfId="7727" xr:uid="{00000000-0005-0000-0000-0000C23B0000}"/>
    <cellStyle name="Comma 18 2 5 10" xfId="7728" xr:uid="{00000000-0005-0000-0000-0000C33B0000}"/>
    <cellStyle name="Comma 18 2 5 10 2" xfId="7729" xr:uid="{00000000-0005-0000-0000-0000C43B0000}"/>
    <cellStyle name="Comma 18 2 5 11" xfId="7730" xr:uid="{00000000-0005-0000-0000-0000C53B0000}"/>
    <cellStyle name="Comma 18 2 5 2" xfId="7731" xr:uid="{00000000-0005-0000-0000-0000C63B0000}"/>
    <cellStyle name="Comma 18 2 5 2 10" xfId="7732" xr:uid="{00000000-0005-0000-0000-0000C73B0000}"/>
    <cellStyle name="Comma 18 2 5 2 2" xfId="7733" xr:uid="{00000000-0005-0000-0000-0000C83B0000}"/>
    <cellStyle name="Comma 18 2 5 2 2 2" xfId="7734" xr:uid="{00000000-0005-0000-0000-0000C93B0000}"/>
    <cellStyle name="Comma 18 2 5 2 2 2 2" xfId="7735" xr:uid="{00000000-0005-0000-0000-0000CA3B0000}"/>
    <cellStyle name="Comma 18 2 5 2 2 2 2 2" xfId="7736" xr:uid="{00000000-0005-0000-0000-0000CB3B0000}"/>
    <cellStyle name="Comma 18 2 5 2 2 2 3" xfId="7737" xr:uid="{00000000-0005-0000-0000-0000CC3B0000}"/>
    <cellStyle name="Comma 18 2 5 2 2 2 3 2" xfId="7738" xr:uid="{00000000-0005-0000-0000-0000CD3B0000}"/>
    <cellStyle name="Comma 18 2 5 2 2 2 4" xfId="7739" xr:uid="{00000000-0005-0000-0000-0000CE3B0000}"/>
    <cellStyle name="Comma 18 2 5 2 2 2 4 2" xfId="7740" xr:uid="{00000000-0005-0000-0000-0000CF3B0000}"/>
    <cellStyle name="Comma 18 2 5 2 2 2 5" xfId="7741" xr:uid="{00000000-0005-0000-0000-0000D03B0000}"/>
    <cellStyle name="Comma 18 2 5 2 2 3" xfId="7742" xr:uid="{00000000-0005-0000-0000-0000D13B0000}"/>
    <cellStyle name="Comma 18 2 5 2 2 3 2" xfId="7743" xr:uid="{00000000-0005-0000-0000-0000D23B0000}"/>
    <cellStyle name="Comma 18 2 5 2 2 3 2 2" xfId="7744" xr:uid="{00000000-0005-0000-0000-0000D33B0000}"/>
    <cellStyle name="Comma 18 2 5 2 2 3 3" xfId="7745" xr:uid="{00000000-0005-0000-0000-0000D43B0000}"/>
    <cellStyle name="Comma 18 2 5 2 2 3 3 2" xfId="7746" xr:uid="{00000000-0005-0000-0000-0000D53B0000}"/>
    <cellStyle name="Comma 18 2 5 2 2 3 4" xfId="7747" xr:uid="{00000000-0005-0000-0000-0000D63B0000}"/>
    <cellStyle name="Comma 18 2 5 2 2 3 4 2" xfId="7748" xr:uid="{00000000-0005-0000-0000-0000D73B0000}"/>
    <cellStyle name="Comma 18 2 5 2 2 3 5" xfId="7749" xr:uid="{00000000-0005-0000-0000-0000D83B0000}"/>
    <cellStyle name="Comma 18 2 5 2 2 4" xfId="7750" xr:uid="{00000000-0005-0000-0000-0000D93B0000}"/>
    <cellStyle name="Comma 18 2 5 2 2 4 2" xfId="7751" xr:uid="{00000000-0005-0000-0000-0000DA3B0000}"/>
    <cellStyle name="Comma 18 2 5 2 2 5" xfId="7752" xr:uid="{00000000-0005-0000-0000-0000DB3B0000}"/>
    <cellStyle name="Comma 18 2 5 2 2 5 2" xfId="7753" xr:uid="{00000000-0005-0000-0000-0000DC3B0000}"/>
    <cellStyle name="Comma 18 2 5 2 2 6" xfId="7754" xr:uid="{00000000-0005-0000-0000-0000DD3B0000}"/>
    <cellStyle name="Comma 18 2 5 2 2 6 2" xfId="7755" xr:uid="{00000000-0005-0000-0000-0000DE3B0000}"/>
    <cellStyle name="Comma 18 2 5 2 2 7" xfId="7756" xr:uid="{00000000-0005-0000-0000-0000DF3B0000}"/>
    <cellStyle name="Comma 18 2 5 2 2 7 2" xfId="7757" xr:uid="{00000000-0005-0000-0000-0000E03B0000}"/>
    <cellStyle name="Comma 18 2 5 2 2 8" xfId="7758" xr:uid="{00000000-0005-0000-0000-0000E13B0000}"/>
    <cellStyle name="Comma 18 2 5 2 2 8 2" xfId="7759" xr:uid="{00000000-0005-0000-0000-0000E23B0000}"/>
    <cellStyle name="Comma 18 2 5 2 2 9" xfId="7760" xr:uid="{00000000-0005-0000-0000-0000E33B0000}"/>
    <cellStyle name="Comma 18 2 5 2 3" xfId="7761" xr:uid="{00000000-0005-0000-0000-0000E43B0000}"/>
    <cellStyle name="Comma 18 2 5 2 3 2" xfId="7762" xr:uid="{00000000-0005-0000-0000-0000E53B0000}"/>
    <cellStyle name="Comma 18 2 5 2 3 2 2" xfId="7763" xr:uid="{00000000-0005-0000-0000-0000E63B0000}"/>
    <cellStyle name="Comma 18 2 5 2 3 3" xfId="7764" xr:uid="{00000000-0005-0000-0000-0000E73B0000}"/>
    <cellStyle name="Comma 18 2 5 2 3 3 2" xfId="7765" xr:uid="{00000000-0005-0000-0000-0000E83B0000}"/>
    <cellStyle name="Comma 18 2 5 2 3 4" xfId="7766" xr:uid="{00000000-0005-0000-0000-0000E93B0000}"/>
    <cellStyle name="Comma 18 2 5 2 3 4 2" xfId="7767" xr:uid="{00000000-0005-0000-0000-0000EA3B0000}"/>
    <cellStyle name="Comma 18 2 5 2 3 5" xfId="7768" xr:uid="{00000000-0005-0000-0000-0000EB3B0000}"/>
    <cellStyle name="Comma 18 2 5 2 4" xfId="7769" xr:uid="{00000000-0005-0000-0000-0000EC3B0000}"/>
    <cellStyle name="Comma 18 2 5 2 4 2" xfId="7770" xr:uid="{00000000-0005-0000-0000-0000ED3B0000}"/>
    <cellStyle name="Comma 18 2 5 2 4 2 2" xfId="7771" xr:uid="{00000000-0005-0000-0000-0000EE3B0000}"/>
    <cellStyle name="Comma 18 2 5 2 4 3" xfId="7772" xr:uid="{00000000-0005-0000-0000-0000EF3B0000}"/>
    <cellStyle name="Comma 18 2 5 2 4 3 2" xfId="7773" xr:uid="{00000000-0005-0000-0000-0000F03B0000}"/>
    <cellStyle name="Comma 18 2 5 2 4 4" xfId="7774" xr:uid="{00000000-0005-0000-0000-0000F13B0000}"/>
    <cellStyle name="Comma 18 2 5 2 4 4 2" xfId="7775" xr:uid="{00000000-0005-0000-0000-0000F23B0000}"/>
    <cellStyle name="Comma 18 2 5 2 4 5" xfId="7776" xr:uid="{00000000-0005-0000-0000-0000F33B0000}"/>
    <cellStyle name="Comma 18 2 5 2 5" xfId="7777" xr:uid="{00000000-0005-0000-0000-0000F43B0000}"/>
    <cellStyle name="Comma 18 2 5 2 5 2" xfId="7778" xr:uid="{00000000-0005-0000-0000-0000F53B0000}"/>
    <cellStyle name="Comma 18 2 5 2 6" xfId="7779" xr:uid="{00000000-0005-0000-0000-0000F63B0000}"/>
    <cellStyle name="Comma 18 2 5 2 6 2" xfId="7780" xr:uid="{00000000-0005-0000-0000-0000F73B0000}"/>
    <cellStyle name="Comma 18 2 5 2 7" xfId="7781" xr:uid="{00000000-0005-0000-0000-0000F83B0000}"/>
    <cellStyle name="Comma 18 2 5 2 7 2" xfId="7782" xr:uid="{00000000-0005-0000-0000-0000F93B0000}"/>
    <cellStyle name="Comma 18 2 5 2 8" xfId="7783" xr:uid="{00000000-0005-0000-0000-0000FA3B0000}"/>
    <cellStyle name="Comma 18 2 5 2 8 2" xfId="7784" xr:uid="{00000000-0005-0000-0000-0000FB3B0000}"/>
    <cellStyle name="Comma 18 2 5 2 9" xfId="7785" xr:uid="{00000000-0005-0000-0000-0000FC3B0000}"/>
    <cellStyle name="Comma 18 2 5 2 9 2" xfId="7786" xr:uid="{00000000-0005-0000-0000-0000FD3B0000}"/>
    <cellStyle name="Comma 18 2 5 3" xfId="7787" xr:uid="{00000000-0005-0000-0000-0000FE3B0000}"/>
    <cellStyle name="Comma 18 2 5 3 2" xfId="7788" xr:uid="{00000000-0005-0000-0000-0000FF3B0000}"/>
    <cellStyle name="Comma 18 2 5 3 2 2" xfId="7789" xr:uid="{00000000-0005-0000-0000-0000003C0000}"/>
    <cellStyle name="Comma 18 2 5 3 2 2 2" xfId="7790" xr:uid="{00000000-0005-0000-0000-0000013C0000}"/>
    <cellStyle name="Comma 18 2 5 3 2 3" xfId="7791" xr:uid="{00000000-0005-0000-0000-0000023C0000}"/>
    <cellStyle name="Comma 18 2 5 3 2 3 2" xfId="7792" xr:uid="{00000000-0005-0000-0000-0000033C0000}"/>
    <cellStyle name="Comma 18 2 5 3 2 4" xfId="7793" xr:uid="{00000000-0005-0000-0000-0000043C0000}"/>
    <cellStyle name="Comma 18 2 5 3 2 4 2" xfId="7794" xr:uid="{00000000-0005-0000-0000-0000053C0000}"/>
    <cellStyle name="Comma 18 2 5 3 2 5" xfId="7795" xr:uid="{00000000-0005-0000-0000-0000063C0000}"/>
    <cellStyle name="Comma 18 2 5 3 3" xfId="7796" xr:uid="{00000000-0005-0000-0000-0000073C0000}"/>
    <cellStyle name="Comma 18 2 5 3 3 2" xfId="7797" xr:uid="{00000000-0005-0000-0000-0000083C0000}"/>
    <cellStyle name="Comma 18 2 5 3 3 2 2" xfId="7798" xr:uid="{00000000-0005-0000-0000-0000093C0000}"/>
    <cellStyle name="Comma 18 2 5 3 3 3" xfId="7799" xr:uid="{00000000-0005-0000-0000-00000A3C0000}"/>
    <cellStyle name="Comma 18 2 5 3 3 3 2" xfId="7800" xr:uid="{00000000-0005-0000-0000-00000B3C0000}"/>
    <cellStyle name="Comma 18 2 5 3 3 4" xfId="7801" xr:uid="{00000000-0005-0000-0000-00000C3C0000}"/>
    <cellStyle name="Comma 18 2 5 3 3 4 2" xfId="7802" xr:uid="{00000000-0005-0000-0000-00000D3C0000}"/>
    <cellStyle name="Comma 18 2 5 3 3 5" xfId="7803" xr:uid="{00000000-0005-0000-0000-00000E3C0000}"/>
    <cellStyle name="Comma 18 2 5 3 4" xfId="7804" xr:uid="{00000000-0005-0000-0000-00000F3C0000}"/>
    <cellStyle name="Comma 18 2 5 3 4 2" xfId="7805" xr:uid="{00000000-0005-0000-0000-0000103C0000}"/>
    <cellStyle name="Comma 18 2 5 3 5" xfId="7806" xr:uid="{00000000-0005-0000-0000-0000113C0000}"/>
    <cellStyle name="Comma 18 2 5 3 5 2" xfId="7807" xr:uid="{00000000-0005-0000-0000-0000123C0000}"/>
    <cellStyle name="Comma 18 2 5 3 6" xfId="7808" xr:uid="{00000000-0005-0000-0000-0000133C0000}"/>
    <cellStyle name="Comma 18 2 5 3 6 2" xfId="7809" xr:uid="{00000000-0005-0000-0000-0000143C0000}"/>
    <cellStyle name="Comma 18 2 5 3 7" xfId="7810" xr:uid="{00000000-0005-0000-0000-0000153C0000}"/>
    <cellStyle name="Comma 18 2 5 3 7 2" xfId="7811" xr:uid="{00000000-0005-0000-0000-0000163C0000}"/>
    <cellStyle name="Comma 18 2 5 3 8" xfId="7812" xr:uid="{00000000-0005-0000-0000-0000173C0000}"/>
    <cellStyle name="Comma 18 2 5 3 8 2" xfId="7813" xr:uid="{00000000-0005-0000-0000-0000183C0000}"/>
    <cellStyle name="Comma 18 2 5 3 9" xfId="7814" xr:uid="{00000000-0005-0000-0000-0000193C0000}"/>
    <cellStyle name="Comma 18 2 5 4" xfId="7815" xr:uid="{00000000-0005-0000-0000-00001A3C0000}"/>
    <cellStyle name="Comma 18 2 5 4 2" xfId="7816" xr:uid="{00000000-0005-0000-0000-00001B3C0000}"/>
    <cellStyle name="Comma 18 2 5 4 2 2" xfId="7817" xr:uid="{00000000-0005-0000-0000-00001C3C0000}"/>
    <cellStyle name="Comma 18 2 5 4 3" xfId="7818" xr:uid="{00000000-0005-0000-0000-00001D3C0000}"/>
    <cellStyle name="Comma 18 2 5 4 3 2" xfId="7819" xr:uid="{00000000-0005-0000-0000-00001E3C0000}"/>
    <cellStyle name="Comma 18 2 5 4 4" xfId="7820" xr:uid="{00000000-0005-0000-0000-00001F3C0000}"/>
    <cellStyle name="Comma 18 2 5 4 4 2" xfId="7821" xr:uid="{00000000-0005-0000-0000-0000203C0000}"/>
    <cellStyle name="Comma 18 2 5 4 5" xfId="7822" xr:uid="{00000000-0005-0000-0000-0000213C0000}"/>
    <cellStyle name="Comma 18 2 5 5" xfId="7823" xr:uid="{00000000-0005-0000-0000-0000223C0000}"/>
    <cellStyle name="Comma 18 2 5 5 2" xfId="7824" xr:uid="{00000000-0005-0000-0000-0000233C0000}"/>
    <cellStyle name="Comma 18 2 5 5 2 2" xfId="7825" xr:uid="{00000000-0005-0000-0000-0000243C0000}"/>
    <cellStyle name="Comma 18 2 5 5 3" xfId="7826" xr:uid="{00000000-0005-0000-0000-0000253C0000}"/>
    <cellStyle name="Comma 18 2 5 5 3 2" xfId="7827" xr:uid="{00000000-0005-0000-0000-0000263C0000}"/>
    <cellStyle name="Comma 18 2 5 5 4" xfId="7828" xr:uid="{00000000-0005-0000-0000-0000273C0000}"/>
    <cellStyle name="Comma 18 2 5 5 4 2" xfId="7829" xr:uid="{00000000-0005-0000-0000-0000283C0000}"/>
    <cellStyle name="Comma 18 2 5 5 5" xfId="7830" xr:uid="{00000000-0005-0000-0000-0000293C0000}"/>
    <cellStyle name="Comma 18 2 5 6" xfId="7831" xr:uid="{00000000-0005-0000-0000-00002A3C0000}"/>
    <cellStyle name="Comma 18 2 5 6 2" xfId="7832" xr:uid="{00000000-0005-0000-0000-00002B3C0000}"/>
    <cellStyle name="Comma 18 2 5 7" xfId="7833" xr:uid="{00000000-0005-0000-0000-00002C3C0000}"/>
    <cellStyle name="Comma 18 2 5 7 2" xfId="7834" xr:uid="{00000000-0005-0000-0000-00002D3C0000}"/>
    <cellStyle name="Comma 18 2 5 8" xfId="7835" xr:uid="{00000000-0005-0000-0000-00002E3C0000}"/>
    <cellStyle name="Comma 18 2 5 8 2" xfId="7836" xr:uid="{00000000-0005-0000-0000-00002F3C0000}"/>
    <cellStyle name="Comma 18 2 5 9" xfId="7837" xr:uid="{00000000-0005-0000-0000-0000303C0000}"/>
    <cellStyle name="Comma 18 2 5 9 2" xfId="7838" xr:uid="{00000000-0005-0000-0000-0000313C0000}"/>
    <cellStyle name="Comma 18 2 6" xfId="7839" xr:uid="{00000000-0005-0000-0000-0000323C0000}"/>
    <cellStyle name="Comma 18 2 6 10" xfId="7840" xr:uid="{00000000-0005-0000-0000-0000333C0000}"/>
    <cellStyle name="Comma 18 2 6 2" xfId="7841" xr:uid="{00000000-0005-0000-0000-0000343C0000}"/>
    <cellStyle name="Comma 18 2 6 2 2" xfId="7842" xr:uid="{00000000-0005-0000-0000-0000353C0000}"/>
    <cellStyle name="Comma 18 2 6 2 2 2" xfId="7843" xr:uid="{00000000-0005-0000-0000-0000363C0000}"/>
    <cellStyle name="Comma 18 2 6 2 2 2 2" xfId="7844" xr:uid="{00000000-0005-0000-0000-0000373C0000}"/>
    <cellStyle name="Comma 18 2 6 2 2 3" xfId="7845" xr:uid="{00000000-0005-0000-0000-0000383C0000}"/>
    <cellStyle name="Comma 18 2 6 2 2 3 2" xfId="7846" xr:uid="{00000000-0005-0000-0000-0000393C0000}"/>
    <cellStyle name="Comma 18 2 6 2 2 4" xfId="7847" xr:uid="{00000000-0005-0000-0000-00003A3C0000}"/>
    <cellStyle name="Comma 18 2 6 2 2 4 2" xfId="7848" xr:uid="{00000000-0005-0000-0000-00003B3C0000}"/>
    <cellStyle name="Comma 18 2 6 2 2 5" xfId="7849" xr:uid="{00000000-0005-0000-0000-00003C3C0000}"/>
    <cellStyle name="Comma 18 2 6 2 3" xfId="7850" xr:uid="{00000000-0005-0000-0000-00003D3C0000}"/>
    <cellStyle name="Comma 18 2 6 2 3 2" xfId="7851" xr:uid="{00000000-0005-0000-0000-00003E3C0000}"/>
    <cellStyle name="Comma 18 2 6 2 3 2 2" xfId="7852" xr:uid="{00000000-0005-0000-0000-00003F3C0000}"/>
    <cellStyle name="Comma 18 2 6 2 3 3" xfId="7853" xr:uid="{00000000-0005-0000-0000-0000403C0000}"/>
    <cellStyle name="Comma 18 2 6 2 3 3 2" xfId="7854" xr:uid="{00000000-0005-0000-0000-0000413C0000}"/>
    <cellStyle name="Comma 18 2 6 2 3 4" xfId="7855" xr:uid="{00000000-0005-0000-0000-0000423C0000}"/>
    <cellStyle name="Comma 18 2 6 2 3 4 2" xfId="7856" xr:uid="{00000000-0005-0000-0000-0000433C0000}"/>
    <cellStyle name="Comma 18 2 6 2 3 5" xfId="7857" xr:uid="{00000000-0005-0000-0000-0000443C0000}"/>
    <cellStyle name="Comma 18 2 6 2 4" xfId="7858" xr:uid="{00000000-0005-0000-0000-0000453C0000}"/>
    <cellStyle name="Comma 18 2 6 2 4 2" xfId="7859" xr:uid="{00000000-0005-0000-0000-0000463C0000}"/>
    <cellStyle name="Comma 18 2 6 2 5" xfId="7860" xr:uid="{00000000-0005-0000-0000-0000473C0000}"/>
    <cellStyle name="Comma 18 2 6 2 5 2" xfId="7861" xr:uid="{00000000-0005-0000-0000-0000483C0000}"/>
    <cellStyle name="Comma 18 2 6 2 6" xfId="7862" xr:uid="{00000000-0005-0000-0000-0000493C0000}"/>
    <cellStyle name="Comma 18 2 6 2 6 2" xfId="7863" xr:uid="{00000000-0005-0000-0000-00004A3C0000}"/>
    <cellStyle name="Comma 18 2 6 2 7" xfId="7864" xr:uid="{00000000-0005-0000-0000-00004B3C0000}"/>
    <cellStyle name="Comma 18 2 6 2 7 2" xfId="7865" xr:uid="{00000000-0005-0000-0000-00004C3C0000}"/>
    <cellStyle name="Comma 18 2 6 2 8" xfId="7866" xr:uid="{00000000-0005-0000-0000-00004D3C0000}"/>
    <cellStyle name="Comma 18 2 6 2 8 2" xfId="7867" xr:uid="{00000000-0005-0000-0000-00004E3C0000}"/>
    <cellStyle name="Comma 18 2 6 2 9" xfId="7868" xr:uid="{00000000-0005-0000-0000-00004F3C0000}"/>
    <cellStyle name="Comma 18 2 6 3" xfId="7869" xr:uid="{00000000-0005-0000-0000-0000503C0000}"/>
    <cellStyle name="Comma 18 2 6 3 2" xfId="7870" xr:uid="{00000000-0005-0000-0000-0000513C0000}"/>
    <cellStyle name="Comma 18 2 6 3 2 2" xfId="7871" xr:uid="{00000000-0005-0000-0000-0000523C0000}"/>
    <cellStyle name="Comma 18 2 6 3 3" xfId="7872" xr:uid="{00000000-0005-0000-0000-0000533C0000}"/>
    <cellStyle name="Comma 18 2 6 3 3 2" xfId="7873" xr:uid="{00000000-0005-0000-0000-0000543C0000}"/>
    <cellStyle name="Comma 18 2 6 3 4" xfId="7874" xr:uid="{00000000-0005-0000-0000-0000553C0000}"/>
    <cellStyle name="Comma 18 2 6 3 4 2" xfId="7875" xr:uid="{00000000-0005-0000-0000-0000563C0000}"/>
    <cellStyle name="Comma 18 2 6 3 5" xfId="7876" xr:uid="{00000000-0005-0000-0000-0000573C0000}"/>
    <cellStyle name="Comma 18 2 6 4" xfId="7877" xr:uid="{00000000-0005-0000-0000-0000583C0000}"/>
    <cellStyle name="Comma 18 2 6 4 2" xfId="7878" xr:uid="{00000000-0005-0000-0000-0000593C0000}"/>
    <cellStyle name="Comma 18 2 6 4 2 2" xfId="7879" xr:uid="{00000000-0005-0000-0000-00005A3C0000}"/>
    <cellStyle name="Comma 18 2 6 4 3" xfId="7880" xr:uid="{00000000-0005-0000-0000-00005B3C0000}"/>
    <cellStyle name="Comma 18 2 6 4 3 2" xfId="7881" xr:uid="{00000000-0005-0000-0000-00005C3C0000}"/>
    <cellStyle name="Comma 18 2 6 4 4" xfId="7882" xr:uid="{00000000-0005-0000-0000-00005D3C0000}"/>
    <cellStyle name="Comma 18 2 6 4 4 2" xfId="7883" xr:uid="{00000000-0005-0000-0000-00005E3C0000}"/>
    <cellStyle name="Comma 18 2 6 4 5" xfId="7884" xr:uid="{00000000-0005-0000-0000-00005F3C0000}"/>
    <cellStyle name="Comma 18 2 6 5" xfId="7885" xr:uid="{00000000-0005-0000-0000-0000603C0000}"/>
    <cellStyle name="Comma 18 2 6 5 2" xfId="7886" xr:uid="{00000000-0005-0000-0000-0000613C0000}"/>
    <cellStyle name="Comma 18 2 6 6" xfId="7887" xr:uid="{00000000-0005-0000-0000-0000623C0000}"/>
    <cellStyle name="Comma 18 2 6 6 2" xfId="7888" xr:uid="{00000000-0005-0000-0000-0000633C0000}"/>
    <cellStyle name="Comma 18 2 6 7" xfId="7889" xr:uid="{00000000-0005-0000-0000-0000643C0000}"/>
    <cellStyle name="Comma 18 2 6 7 2" xfId="7890" xr:uid="{00000000-0005-0000-0000-0000653C0000}"/>
    <cellStyle name="Comma 18 2 6 8" xfId="7891" xr:uid="{00000000-0005-0000-0000-0000663C0000}"/>
    <cellStyle name="Comma 18 2 6 8 2" xfId="7892" xr:uid="{00000000-0005-0000-0000-0000673C0000}"/>
    <cellStyle name="Comma 18 2 6 9" xfId="7893" xr:uid="{00000000-0005-0000-0000-0000683C0000}"/>
    <cellStyle name="Comma 18 2 6 9 2" xfId="7894" xr:uid="{00000000-0005-0000-0000-0000693C0000}"/>
    <cellStyle name="Comma 18 2 7" xfId="7895" xr:uid="{00000000-0005-0000-0000-00006A3C0000}"/>
    <cellStyle name="Comma 18 2 7 2" xfId="7896" xr:uid="{00000000-0005-0000-0000-00006B3C0000}"/>
    <cellStyle name="Comma 18 2 7 2 2" xfId="7897" xr:uid="{00000000-0005-0000-0000-00006C3C0000}"/>
    <cellStyle name="Comma 18 2 7 2 2 2" xfId="7898" xr:uid="{00000000-0005-0000-0000-00006D3C0000}"/>
    <cellStyle name="Comma 18 2 7 2 3" xfId="7899" xr:uid="{00000000-0005-0000-0000-00006E3C0000}"/>
    <cellStyle name="Comma 18 2 7 2 3 2" xfId="7900" xr:uid="{00000000-0005-0000-0000-00006F3C0000}"/>
    <cellStyle name="Comma 18 2 7 2 4" xfId="7901" xr:uid="{00000000-0005-0000-0000-0000703C0000}"/>
    <cellStyle name="Comma 18 2 7 2 4 2" xfId="7902" xr:uid="{00000000-0005-0000-0000-0000713C0000}"/>
    <cellStyle name="Comma 18 2 7 2 5" xfId="7903" xr:uid="{00000000-0005-0000-0000-0000723C0000}"/>
    <cellStyle name="Comma 18 2 7 3" xfId="7904" xr:uid="{00000000-0005-0000-0000-0000733C0000}"/>
    <cellStyle name="Comma 18 2 7 3 2" xfId="7905" xr:uid="{00000000-0005-0000-0000-0000743C0000}"/>
    <cellStyle name="Comma 18 2 7 3 2 2" xfId="7906" xr:uid="{00000000-0005-0000-0000-0000753C0000}"/>
    <cellStyle name="Comma 18 2 7 3 3" xfId="7907" xr:uid="{00000000-0005-0000-0000-0000763C0000}"/>
    <cellStyle name="Comma 18 2 7 3 3 2" xfId="7908" xr:uid="{00000000-0005-0000-0000-0000773C0000}"/>
    <cellStyle name="Comma 18 2 7 3 4" xfId="7909" xr:uid="{00000000-0005-0000-0000-0000783C0000}"/>
    <cellStyle name="Comma 18 2 7 3 4 2" xfId="7910" xr:uid="{00000000-0005-0000-0000-0000793C0000}"/>
    <cellStyle name="Comma 18 2 7 3 5" xfId="7911" xr:uid="{00000000-0005-0000-0000-00007A3C0000}"/>
    <cellStyle name="Comma 18 2 7 4" xfId="7912" xr:uid="{00000000-0005-0000-0000-00007B3C0000}"/>
    <cellStyle name="Comma 18 2 7 4 2" xfId="7913" xr:uid="{00000000-0005-0000-0000-00007C3C0000}"/>
    <cellStyle name="Comma 18 2 7 5" xfId="7914" xr:uid="{00000000-0005-0000-0000-00007D3C0000}"/>
    <cellStyle name="Comma 18 2 7 5 2" xfId="7915" xr:uid="{00000000-0005-0000-0000-00007E3C0000}"/>
    <cellStyle name="Comma 18 2 7 6" xfId="7916" xr:uid="{00000000-0005-0000-0000-00007F3C0000}"/>
    <cellStyle name="Comma 18 2 7 6 2" xfId="7917" xr:uid="{00000000-0005-0000-0000-0000803C0000}"/>
    <cellStyle name="Comma 18 2 7 7" xfId="7918" xr:uid="{00000000-0005-0000-0000-0000813C0000}"/>
    <cellStyle name="Comma 18 2 7 7 2" xfId="7919" xr:uid="{00000000-0005-0000-0000-0000823C0000}"/>
    <cellStyle name="Comma 18 2 7 8" xfId="7920" xr:uid="{00000000-0005-0000-0000-0000833C0000}"/>
    <cellStyle name="Comma 18 2 7 8 2" xfId="7921" xr:uid="{00000000-0005-0000-0000-0000843C0000}"/>
    <cellStyle name="Comma 18 2 7 9" xfId="7922" xr:uid="{00000000-0005-0000-0000-0000853C0000}"/>
    <cellStyle name="Comma 18 2 8" xfId="7923" xr:uid="{00000000-0005-0000-0000-0000863C0000}"/>
    <cellStyle name="Comma 18 2 8 2" xfId="7924" xr:uid="{00000000-0005-0000-0000-0000873C0000}"/>
    <cellStyle name="Comma 18 2 8 2 2" xfId="7925" xr:uid="{00000000-0005-0000-0000-0000883C0000}"/>
    <cellStyle name="Comma 18 2 8 3" xfId="7926" xr:uid="{00000000-0005-0000-0000-0000893C0000}"/>
    <cellStyle name="Comma 18 2 8 3 2" xfId="7927" xr:uid="{00000000-0005-0000-0000-00008A3C0000}"/>
    <cellStyle name="Comma 18 2 8 4" xfId="7928" xr:uid="{00000000-0005-0000-0000-00008B3C0000}"/>
    <cellStyle name="Comma 18 2 8 4 2" xfId="7929" xr:uid="{00000000-0005-0000-0000-00008C3C0000}"/>
    <cellStyle name="Comma 18 2 8 5" xfId="7930" xr:uid="{00000000-0005-0000-0000-00008D3C0000}"/>
    <cellStyle name="Comma 18 2 9" xfId="7931" xr:uid="{00000000-0005-0000-0000-00008E3C0000}"/>
    <cellStyle name="Comma 18 2 9 2" xfId="7932" xr:uid="{00000000-0005-0000-0000-00008F3C0000}"/>
    <cellStyle name="Comma 18 2 9 2 2" xfId="7933" xr:uid="{00000000-0005-0000-0000-0000903C0000}"/>
    <cellStyle name="Comma 18 2 9 3" xfId="7934" xr:uid="{00000000-0005-0000-0000-0000913C0000}"/>
    <cellStyle name="Comma 18 2 9 3 2" xfId="7935" xr:uid="{00000000-0005-0000-0000-0000923C0000}"/>
    <cellStyle name="Comma 18 2 9 4" xfId="7936" xr:uid="{00000000-0005-0000-0000-0000933C0000}"/>
    <cellStyle name="Comma 18 2 9 4 2" xfId="7937" xr:uid="{00000000-0005-0000-0000-0000943C0000}"/>
    <cellStyle name="Comma 18 2 9 5" xfId="7938" xr:uid="{00000000-0005-0000-0000-0000953C0000}"/>
    <cellStyle name="Comma 18 20" xfId="7939" xr:uid="{00000000-0005-0000-0000-0000963C0000}"/>
    <cellStyle name="Comma 18 20 2" xfId="7940" xr:uid="{00000000-0005-0000-0000-0000973C0000}"/>
    <cellStyle name="Comma 18 21" xfId="7941" xr:uid="{00000000-0005-0000-0000-0000983C0000}"/>
    <cellStyle name="Comma 18 22" xfId="7942" xr:uid="{00000000-0005-0000-0000-0000993C0000}"/>
    <cellStyle name="Comma 18 23" xfId="7943" xr:uid="{00000000-0005-0000-0000-00009A3C0000}"/>
    <cellStyle name="Comma 18 3" xfId="7944" xr:uid="{00000000-0005-0000-0000-00009B3C0000}"/>
    <cellStyle name="Comma 18 3 10" xfId="7945" xr:uid="{00000000-0005-0000-0000-00009C3C0000}"/>
    <cellStyle name="Comma 18 3 10 2" xfId="7946" xr:uid="{00000000-0005-0000-0000-00009D3C0000}"/>
    <cellStyle name="Comma 18 3 11" xfId="7947" xr:uid="{00000000-0005-0000-0000-00009E3C0000}"/>
    <cellStyle name="Comma 18 3 11 2" xfId="7948" xr:uid="{00000000-0005-0000-0000-00009F3C0000}"/>
    <cellStyle name="Comma 18 3 12" xfId="7949" xr:uid="{00000000-0005-0000-0000-0000A03C0000}"/>
    <cellStyle name="Comma 18 3 12 2" xfId="7950" xr:uid="{00000000-0005-0000-0000-0000A13C0000}"/>
    <cellStyle name="Comma 18 3 13" xfId="7951" xr:uid="{00000000-0005-0000-0000-0000A23C0000}"/>
    <cellStyle name="Comma 18 3 13 2" xfId="7952" xr:uid="{00000000-0005-0000-0000-0000A33C0000}"/>
    <cellStyle name="Comma 18 3 14" xfId="7953" xr:uid="{00000000-0005-0000-0000-0000A43C0000}"/>
    <cellStyle name="Comma 18 3 14 2" xfId="7954" xr:uid="{00000000-0005-0000-0000-0000A53C0000}"/>
    <cellStyle name="Comma 18 3 15" xfId="7955" xr:uid="{00000000-0005-0000-0000-0000A63C0000}"/>
    <cellStyle name="Comma 18 3 16" xfId="40541" xr:uid="{00000000-0005-0000-0000-0000A73C0000}"/>
    <cellStyle name="Comma 18 3 2" xfId="7956" xr:uid="{00000000-0005-0000-0000-0000A83C0000}"/>
    <cellStyle name="Comma 18 3 2 10" xfId="7957" xr:uid="{00000000-0005-0000-0000-0000A93C0000}"/>
    <cellStyle name="Comma 18 3 2 10 2" xfId="7958" xr:uid="{00000000-0005-0000-0000-0000AA3C0000}"/>
    <cellStyle name="Comma 18 3 2 11" xfId="7959" xr:uid="{00000000-0005-0000-0000-0000AB3C0000}"/>
    <cellStyle name="Comma 18 3 2 2" xfId="7960" xr:uid="{00000000-0005-0000-0000-0000AC3C0000}"/>
    <cellStyle name="Comma 18 3 2 2 10" xfId="7961" xr:uid="{00000000-0005-0000-0000-0000AD3C0000}"/>
    <cellStyle name="Comma 18 3 2 2 2" xfId="7962" xr:uid="{00000000-0005-0000-0000-0000AE3C0000}"/>
    <cellStyle name="Comma 18 3 2 2 2 2" xfId="7963" xr:uid="{00000000-0005-0000-0000-0000AF3C0000}"/>
    <cellStyle name="Comma 18 3 2 2 2 2 2" xfId="7964" xr:uid="{00000000-0005-0000-0000-0000B03C0000}"/>
    <cellStyle name="Comma 18 3 2 2 2 2 2 2" xfId="7965" xr:uid="{00000000-0005-0000-0000-0000B13C0000}"/>
    <cellStyle name="Comma 18 3 2 2 2 2 3" xfId="7966" xr:uid="{00000000-0005-0000-0000-0000B23C0000}"/>
    <cellStyle name="Comma 18 3 2 2 2 2 3 2" xfId="7967" xr:uid="{00000000-0005-0000-0000-0000B33C0000}"/>
    <cellStyle name="Comma 18 3 2 2 2 2 4" xfId="7968" xr:uid="{00000000-0005-0000-0000-0000B43C0000}"/>
    <cellStyle name="Comma 18 3 2 2 2 2 4 2" xfId="7969" xr:uid="{00000000-0005-0000-0000-0000B53C0000}"/>
    <cellStyle name="Comma 18 3 2 2 2 2 5" xfId="7970" xr:uid="{00000000-0005-0000-0000-0000B63C0000}"/>
    <cellStyle name="Comma 18 3 2 2 2 3" xfId="7971" xr:uid="{00000000-0005-0000-0000-0000B73C0000}"/>
    <cellStyle name="Comma 18 3 2 2 2 3 2" xfId="7972" xr:uid="{00000000-0005-0000-0000-0000B83C0000}"/>
    <cellStyle name="Comma 18 3 2 2 2 3 2 2" xfId="7973" xr:uid="{00000000-0005-0000-0000-0000B93C0000}"/>
    <cellStyle name="Comma 18 3 2 2 2 3 3" xfId="7974" xr:uid="{00000000-0005-0000-0000-0000BA3C0000}"/>
    <cellStyle name="Comma 18 3 2 2 2 3 3 2" xfId="7975" xr:uid="{00000000-0005-0000-0000-0000BB3C0000}"/>
    <cellStyle name="Comma 18 3 2 2 2 3 4" xfId="7976" xr:uid="{00000000-0005-0000-0000-0000BC3C0000}"/>
    <cellStyle name="Comma 18 3 2 2 2 3 4 2" xfId="7977" xr:uid="{00000000-0005-0000-0000-0000BD3C0000}"/>
    <cellStyle name="Comma 18 3 2 2 2 3 5" xfId="7978" xr:uid="{00000000-0005-0000-0000-0000BE3C0000}"/>
    <cellStyle name="Comma 18 3 2 2 2 4" xfId="7979" xr:uid="{00000000-0005-0000-0000-0000BF3C0000}"/>
    <cellStyle name="Comma 18 3 2 2 2 4 2" xfId="7980" xr:uid="{00000000-0005-0000-0000-0000C03C0000}"/>
    <cellStyle name="Comma 18 3 2 2 2 5" xfId="7981" xr:uid="{00000000-0005-0000-0000-0000C13C0000}"/>
    <cellStyle name="Comma 18 3 2 2 2 5 2" xfId="7982" xr:uid="{00000000-0005-0000-0000-0000C23C0000}"/>
    <cellStyle name="Comma 18 3 2 2 2 6" xfId="7983" xr:uid="{00000000-0005-0000-0000-0000C33C0000}"/>
    <cellStyle name="Comma 18 3 2 2 2 6 2" xfId="7984" xr:uid="{00000000-0005-0000-0000-0000C43C0000}"/>
    <cellStyle name="Comma 18 3 2 2 2 7" xfId="7985" xr:uid="{00000000-0005-0000-0000-0000C53C0000}"/>
    <cellStyle name="Comma 18 3 2 2 2 7 2" xfId="7986" xr:uid="{00000000-0005-0000-0000-0000C63C0000}"/>
    <cellStyle name="Comma 18 3 2 2 2 8" xfId="7987" xr:uid="{00000000-0005-0000-0000-0000C73C0000}"/>
    <cellStyle name="Comma 18 3 2 2 2 8 2" xfId="7988" xr:uid="{00000000-0005-0000-0000-0000C83C0000}"/>
    <cellStyle name="Comma 18 3 2 2 2 9" xfId="7989" xr:uid="{00000000-0005-0000-0000-0000C93C0000}"/>
    <cellStyle name="Comma 18 3 2 2 3" xfId="7990" xr:uid="{00000000-0005-0000-0000-0000CA3C0000}"/>
    <cellStyle name="Comma 18 3 2 2 3 2" xfId="7991" xr:uid="{00000000-0005-0000-0000-0000CB3C0000}"/>
    <cellStyle name="Comma 18 3 2 2 3 2 2" xfId="7992" xr:uid="{00000000-0005-0000-0000-0000CC3C0000}"/>
    <cellStyle name="Comma 18 3 2 2 3 3" xfId="7993" xr:uid="{00000000-0005-0000-0000-0000CD3C0000}"/>
    <cellStyle name="Comma 18 3 2 2 3 3 2" xfId="7994" xr:uid="{00000000-0005-0000-0000-0000CE3C0000}"/>
    <cellStyle name="Comma 18 3 2 2 3 4" xfId="7995" xr:uid="{00000000-0005-0000-0000-0000CF3C0000}"/>
    <cellStyle name="Comma 18 3 2 2 3 4 2" xfId="7996" xr:uid="{00000000-0005-0000-0000-0000D03C0000}"/>
    <cellStyle name="Comma 18 3 2 2 3 5" xfId="7997" xr:uid="{00000000-0005-0000-0000-0000D13C0000}"/>
    <cellStyle name="Comma 18 3 2 2 4" xfId="7998" xr:uid="{00000000-0005-0000-0000-0000D23C0000}"/>
    <cellStyle name="Comma 18 3 2 2 4 2" xfId="7999" xr:uid="{00000000-0005-0000-0000-0000D33C0000}"/>
    <cellStyle name="Comma 18 3 2 2 4 2 2" xfId="8000" xr:uid="{00000000-0005-0000-0000-0000D43C0000}"/>
    <cellStyle name="Comma 18 3 2 2 4 3" xfId="8001" xr:uid="{00000000-0005-0000-0000-0000D53C0000}"/>
    <cellStyle name="Comma 18 3 2 2 4 3 2" xfId="8002" xr:uid="{00000000-0005-0000-0000-0000D63C0000}"/>
    <cellStyle name="Comma 18 3 2 2 4 4" xfId="8003" xr:uid="{00000000-0005-0000-0000-0000D73C0000}"/>
    <cellStyle name="Comma 18 3 2 2 4 4 2" xfId="8004" xr:uid="{00000000-0005-0000-0000-0000D83C0000}"/>
    <cellStyle name="Comma 18 3 2 2 4 5" xfId="8005" xr:uid="{00000000-0005-0000-0000-0000D93C0000}"/>
    <cellStyle name="Comma 18 3 2 2 5" xfId="8006" xr:uid="{00000000-0005-0000-0000-0000DA3C0000}"/>
    <cellStyle name="Comma 18 3 2 2 5 2" xfId="8007" xr:uid="{00000000-0005-0000-0000-0000DB3C0000}"/>
    <cellStyle name="Comma 18 3 2 2 6" xfId="8008" xr:uid="{00000000-0005-0000-0000-0000DC3C0000}"/>
    <cellStyle name="Comma 18 3 2 2 6 2" xfId="8009" xr:uid="{00000000-0005-0000-0000-0000DD3C0000}"/>
    <cellStyle name="Comma 18 3 2 2 7" xfId="8010" xr:uid="{00000000-0005-0000-0000-0000DE3C0000}"/>
    <cellStyle name="Comma 18 3 2 2 7 2" xfId="8011" xr:uid="{00000000-0005-0000-0000-0000DF3C0000}"/>
    <cellStyle name="Comma 18 3 2 2 8" xfId="8012" xr:uid="{00000000-0005-0000-0000-0000E03C0000}"/>
    <cellStyle name="Comma 18 3 2 2 8 2" xfId="8013" xr:uid="{00000000-0005-0000-0000-0000E13C0000}"/>
    <cellStyle name="Comma 18 3 2 2 9" xfId="8014" xr:uid="{00000000-0005-0000-0000-0000E23C0000}"/>
    <cellStyle name="Comma 18 3 2 2 9 2" xfId="8015" xr:uid="{00000000-0005-0000-0000-0000E33C0000}"/>
    <cellStyle name="Comma 18 3 2 3" xfId="8016" xr:uid="{00000000-0005-0000-0000-0000E43C0000}"/>
    <cellStyle name="Comma 18 3 2 3 2" xfId="8017" xr:uid="{00000000-0005-0000-0000-0000E53C0000}"/>
    <cellStyle name="Comma 18 3 2 3 2 2" xfId="8018" xr:uid="{00000000-0005-0000-0000-0000E63C0000}"/>
    <cellStyle name="Comma 18 3 2 3 2 2 2" xfId="8019" xr:uid="{00000000-0005-0000-0000-0000E73C0000}"/>
    <cellStyle name="Comma 18 3 2 3 2 3" xfId="8020" xr:uid="{00000000-0005-0000-0000-0000E83C0000}"/>
    <cellStyle name="Comma 18 3 2 3 2 3 2" xfId="8021" xr:uid="{00000000-0005-0000-0000-0000E93C0000}"/>
    <cellStyle name="Comma 18 3 2 3 2 4" xfId="8022" xr:uid="{00000000-0005-0000-0000-0000EA3C0000}"/>
    <cellStyle name="Comma 18 3 2 3 2 4 2" xfId="8023" xr:uid="{00000000-0005-0000-0000-0000EB3C0000}"/>
    <cellStyle name="Comma 18 3 2 3 2 5" xfId="8024" xr:uid="{00000000-0005-0000-0000-0000EC3C0000}"/>
    <cellStyle name="Comma 18 3 2 3 3" xfId="8025" xr:uid="{00000000-0005-0000-0000-0000ED3C0000}"/>
    <cellStyle name="Comma 18 3 2 3 3 2" xfId="8026" xr:uid="{00000000-0005-0000-0000-0000EE3C0000}"/>
    <cellStyle name="Comma 18 3 2 3 3 2 2" xfId="8027" xr:uid="{00000000-0005-0000-0000-0000EF3C0000}"/>
    <cellStyle name="Comma 18 3 2 3 3 3" xfId="8028" xr:uid="{00000000-0005-0000-0000-0000F03C0000}"/>
    <cellStyle name="Comma 18 3 2 3 3 3 2" xfId="8029" xr:uid="{00000000-0005-0000-0000-0000F13C0000}"/>
    <cellStyle name="Comma 18 3 2 3 3 4" xfId="8030" xr:uid="{00000000-0005-0000-0000-0000F23C0000}"/>
    <cellStyle name="Comma 18 3 2 3 3 4 2" xfId="8031" xr:uid="{00000000-0005-0000-0000-0000F33C0000}"/>
    <cellStyle name="Comma 18 3 2 3 3 5" xfId="8032" xr:uid="{00000000-0005-0000-0000-0000F43C0000}"/>
    <cellStyle name="Comma 18 3 2 3 4" xfId="8033" xr:uid="{00000000-0005-0000-0000-0000F53C0000}"/>
    <cellStyle name="Comma 18 3 2 3 4 2" xfId="8034" xr:uid="{00000000-0005-0000-0000-0000F63C0000}"/>
    <cellStyle name="Comma 18 3 2 3 5" xfId="8035" xr:uid="{00000000-0005-0000-0000-0000F73C0000}"/>
    <cellStyle name="Comma 18 3 2 3 5 2" xfId="8036" xr:uid="{00000000-0005-0000-0000-0000F83C0000}"/>
    <cellStyle name="Comma 18 3 2 3 6" xfId="8037" xr:uid="{00000000-0005-0000-0000-0000F93C0000}"/>
    <cellStyle name="Comma 18 3 2 3 6 2" xfId="8038" xr:uid="{00000000-0005-0000-0000-0000FA3C0000}"/>
    <cellStyle name="Comma 18 3 2 3 7" xfId="8039" xr:uid="{00000000-0005-0000-0000-0000FB3C0000}"/>
    <cellStyle name="Comma 18 3 2 3 7 2" xfId="8040" xr:uid="{00000000-0005-0000-0000-0000FC3C0000}"/>
    <cellStyle name="Comma 18 3 2 3 8" xfId="8041" xr:uid="{00000000-0005-0000-0000-0000FD3C0000}"/>
    <cellStyle name="Comma 18 3 2 3 8 2" xfId="8042" xr:uid="{00000000-0005-0000-0000-0000FE3C0000}"/>
    <cellStyle name="Comma 18 3 2 3 9" xfId="8043" xr:uid="{00000000-0005-0000-0000-0000FF3C0000}"/>
    <cellStyle name="Comma 18 3 2 4" xfId="8044" xr:uid="{00000000-0005-0000-0000-0000003D0000}"/>
    <cellStyle name="Comma 18 3 2 4 2" xfId="8045" xr:uid="{00000000-0005-0000-0000-0000013D0000}"/>
    <cellStyle name="Comma 18 3 2 4 2 2" xfId="8046" xr:uid="{00000000-0005-0000-0000-0000023D0000}"/>
    <cellStyle name="Comma 18 3 2 4 3" xfId="8047" xr:uid="{00000000-0005-0000-0000-0000033D0000}"/>
    <cellStyle name="Comma 18 3 2 4 3 2" xfId="8048" xr:uid="{00000000-0005-0000-0000-0000043D0000}"/>
    <cellStyle name="Comma 18 3 2 4 4" xfId="8049" xr:uid="{00000000-0005-0000-0000-0000053D0000}"/>
    <cellStyle name="Comma 18 3 2 4 4 2" xfId="8050" xr:uid="{00000000-0005-0000-0000-0000063D0000}"/>
    <cellStyle name="Comma 18 3 2 4 5" xfId="8051" xr:uid="{00000000-0005-0000-0000-0000073D0000}"/>
    <cellStyle name="Comma 18 3 2 5" xfId="8052" xr:uid="{00000000-0005-0000-0000-0000083D0000}"/>
    <cellStyle name="Comma 18 3 2 5 2" xfId="8053" xr:uid="{00000000-0005-0000-0000-0000093D0000}"/>
    <cellStyle name="Comma 18 3 2 5 2 2" xfId="8054" xr:uid="{00000000-0005-0000-0000-00000A3D0000}"/>
    <cellStyle name="Comma 18 3 2 5 3" xfId="8055" xr:uid="{00000000-0005-0000-0000-00000B3D0000}"/>
    <cellStyle name="Comma 18 3 2 5 3 2" xfId="8056" xr:uid="{00000000-0005-0000-0000-00000C3D0000}"/>
    <cellStyle name="Comma 18 3 2 5 4" xfId="8057" xr:uid="{00000000-0005-0000-0000-00000D3D0000}"/>
    <cellStyle name="Comma 18 3 2 5 4 2" xfId="8058" xr:uid="{00000000-0005-0000-0000-00000E3D0000}"/>
    <cellStyle name="Comma 18 3 2 5 5" xfId="8059" xr:uid="{00000000-0005-0000-0000-00000F3D0000}"/>
    <cellStyle name="Comma 18 3 2 6" xfId="8060" xr:uid="{00000000-0005-0000-0000-0000103D0000}"/>
    <cellStyle name="Comma 18 3 2 6 2" xfId="8061" xr:uid="{00000000-0005-0000-0000-0000113D0000}"/>
    <cellStyle name="Comma 18 3 2 7" xfId="8062" xr:uid="{00000000-0005-0000-0000-0000123D0000}"/>
    <cellStyle name="Comma 18 3 2 7 2" xfId="8063" xr:uid="{00000000-0005-0000-0000-0000133D0000}"/>
    <cellStyle name="Comma 18 3 2 8" xfId="8064" xr:uid="{00000000-0005-0000-0000-0000143D0000}"/>
    <cellStyle name="Comma 18 3 2 8 2" xfId="8065" xr:uid="{00000000-0005-0000-0000-0000153D0000}"/>
    <cellStyle name="Comma 18 3 2 9" xfId="8066" xr:uid="{00000000-0005-0000-0000-0000163D0000}"/>
    <cellStyle name="Comma 18 3 2 9 2" xfId="8067" xr:uid="{00000000-0005-0000-0000-0000173D0000}"/>
    <cellStyle name="Comma 18 3 3" xfId="8068" xr:uid="{00000000-0005-0000-0000-0000183D0000}"/>
    <cellStyle name="Comma 18 3 3 10" xfId="8069" xr:uid="{00000000-0005-0000-0000-0000193D0000}"/>
    <cellStyle name="Comma 18 3 3 10 2" xfId="8070" xr:uid="{00000000-0005-0000-0000-00001A3D0000}"/>
    <cellStyle name="Comma 18 3 3 11" xfId="8071" xr:uid="{00000000-0005-0000-0000-00001B3D0000}"/>
    <cellStyle name="Comma 18 3 3 2" xfId="8072" xr:uid="{00000000-0005-0000-0000-00001C3D0000}"/>
    <cellStyle name="Comma 18 3 3 2 10" xfId="8073" xr:uid="{00000000-0005-0000-0000-00001D3D0000}"/>
    <cellStyle name="Comma 18 3 3 2 2" xfId="8074" xr:uid="{00000000-0005-0000-0000-00001E3D0000}"/>
    <cellStyle name="Comma 18 3 3 2 2 2" xfId="8075" xr:uid="{00000000-0005-0000-0000-00001F3D0000}"/>
    <cellStyle name="Comma 18 3 3 2 2 2 2" xfId="8076" xr:uid="{00000000-0005-0000-0000-0000203D0000}"/>
    <cellStyle name="Comma 18 3 3 2 2 2 2 2" xfId="8077" xr:uid="{00000000-0005-0000-0000-0000213D0000}"/>
    <cellStyle name="Comma 18 3 3 2 2 2 3" xfId="8078" xr:uid="{00000000-0005-0000-0000-0000223D0000}"/>
    <cellStyle name="Comma 18 3 3 2 2 2 3 2" xfId="8079" xr:uid="{00000000-0005-0000-0000-0000233D0000}"/>
    <cellStyle name="Comma 18 3 3 2 2 2 4" xfId="8080" xr:uid="{00000000-0005-0000-0000-0000243D0000}"/>
    <cellStyle name="Comma 18 3 3 2 2 2 4 2" xfId="8081" xr:uid="{00000000-0005-0000-0000-0000253D0000}"/>
    <cellStyle name="Comma 18 3 3 2 2 2 5" xfId="8082" xr:uid="{00000000-0005-0000-0000-0000263D0000}"/>
    <cellStyle name="Comma 18 3 3 2 2 3" xfId="8083" xr:uid="{00000000-0005-0000-0000-0000273D0000}"/>
    <cellStyle name="Comma 18 3 3 2 2 3 2" xfId="8084" xr:uid="{00000000-0005-0000-0000-0000283D0000}"/>
    <cellStyle name="Comma 18 3 3 2 2 3 2 2" xfId="8085" xr:uid="{00000000-0005-0000-0000-0000293D0000}"/>
    <cellStyle name="Comma 18 3 3 2 2 3 3" xfId="8086" xr:uid="{00000000-0005-0000-0000-00002A3D0000}"/>
    <cellStyle name="Comma 18 3 3 2 2 3 3 2" xfId="8087" xr:uid="{00000000-0005-0000-0000-00002B3D0000}"/>
    <cellStyle name="Comma 18 3 3 2 2 3 4" xfId="8088" xr:uid="{00000000-0005-0000-0000-00002C3D0000}"/>
    <cellStyle name="Comma 18 3 3 2 2 3 4 2" xfId="8089" xr:uid="{00000000-0005-0000-0000-00002D3D0000}"/>
    <cellStyle name="Comma 18 3 3 2 2 3 5" xfId="8090" xr:uid="{00000000-0005-0000-0000-00002E3D0000}"/>
    <cellStyle name="Comma 18 3 3 2 2 4" xfId="8091" xr:uid="{00000000-0005-0000-0000-00002F3D0000}"/>
    <cellStyle name="Comma 18 3 3 2 2 4 2" xfId="8092" xr:uid="{00000000-0005-0000-0000-0000303D0000}"/>
    <cellStyle name="Comma 18 3 3 2 2 5" xfId="8093" xr:uid="{00000000-0005-0000-0000-0000313D0000}"/>
    <cellStyle name="Comma 18 3 3 2 2 5 2" xfId="8094" xr:uid="{00000000-0005-0000-0000-0000323D0000}"/>
    <cellStyle name="Comma 18 3 3 2 2 6" xfId="8095" xr:uid="{00000000-0005-0000-0000-0000333D0000}"/>
    <cellStyle name="Comma 18 3 3 2 2 6 2" xfId="8096" xr:uid="{00000000-0005-0000-0000-0000343D0000}"/>
    <cellStyle name="Comma 18 3 3 2 2 7" xfId="8097" xr:uid="{00000000-0005-0000-0000-0000353D0000}"/>
    <cellStyle name="Comma 18 3 3 2 2 7 2" xfId="8098" xr:uid="{00000000-0005-0000-0000-0000363D0000}"/>
    <cellStyle name="Comma 18 3 3 2 2 8" xfId="8099" xr:uid="{00000000-0005-0000-0000-0000373D0000}"/>
    <cellStyle name="Comma 18 3 3 2 2 8 2" xfId="8100" xr:uid="{00000000-0005-0000-0000-0000383D0000}"/>
    <cellStyle name="Comma 18 3 3 2 2 9" xfId="8101" xr:uid="{00000000-0005-0000-0000-0000393D0000}"/>
    <cellStyle name="Comma 18 3 3 2 3" xfId="8102" xr:uid="{00000000-0005-0000-0000-00003A3D0000}"/>
    <cellStyle name="Comma 18 3 3 2 3 2" xfId="8103" xr:uid="{00000000-0005-0000-0000-00003B3D0000}"/>
    <cellStyle name="Comma 18 3 3 2 3 2 2" xfId="8104" xr:uid="{00000000-0005-0000-0000-00003C3D0000}"/>
    <cellStyle name="Comma 18 3 3 2 3 3" xfId="8105" xr:uid="{00000000-0005-0000-0000-00003D3D0000}"/>
    <cellStyle name="Comma 18 3 3 2 3 3 2" xfId="8106" xr:uid="{00000000-0005-0000-0000-00003E3D0000}"/>
    <cellStyle name="Comma 18 3 3 2 3 4" xfId="8107" xr:uid="{00000000-0005-0000-0000-00003F3D0000}"/>
    <cellStyle name="Comma 18 3 3 2 3 4 2" xfId="8108" xr:uid="{00000000-0005-0000-0000-0000403D0000}"/>
    <cellStyle name="Comma 18 3 3 2 3 5" xfId="8109" xr:uid="{00000000-0005-0000-0000-0000413D0000}"/>
    <cellStyle name="Comma 18 3 3 2 4" xfId="8110" xr:uid="{00000000-0005-0000-0000-0000423D0000}"/>
    <cellStyle name="Comma 18 3 3 2 4 2" xfId="8111" xr:uid="{00000000-0005-0000-0000-0000433D0000}"/>
    <cellStyle name="Comma 18 3 3 2 4 2 2" xfId="8112" xr:uid="{00000000-0005-0000-0000-0000443D0000}"/>
    <cellStyle name="Comma 18 3 3 2 4 3" xfId="8113" xr:uid="{00000000-0005-0000-0000-0000453D0000}"/>
    <cellStyle name="Comma 18 3 3 2 4 3 2" xfId="8114" xr:uid="{00000000-0005-0000-0000-0000463D0000}"/>
    <cellStyle name="Comma 18 3 3 2 4 4" xfId="8115" xr:uid="{00000000-0005-0000-0000-0000473D0000}"/>
    <cellStyle name="Comma 18 3 3 2 4 4 2" xfId="8116" xr:uid="{00000000-0005-0000-0000-0000483D0000}"/>
    <cellStyle name="Comma 18 3 3 2 4 5" xfId="8117" xr:uid="{00000000-0005-0000-0000-0000493D0000}"/>
    <cellStyle name="Comma 18 3 3 2 5" xfId="8118" xr:uid="{00000000-0005-0000-0000-00004A3D0000}"/>
    <cellStyle name="Comma 18 3 3 2 5 2" xfId="8119" xr:uid="{00000000-0005-0000-0000-00004B3D0000}"/>
    <cellStyle name="Comma 18 3 3 2 6" xfId="8120" xr:uid="{00000000-0005-0000-0000-00004C3D0000}"/>
    <cellStyle name="Comma 18 3 3 2 6 2" xfId="8121" xr:uid="{00000000-0005-0000-0000-00004D3D0000}"/>
    <cellStyle name="Comma 18 3 3 2 7" xfId="8122" xr:uid="{00000000-0005-0000-0000-00004E3D0000}"/>
    <cellStyle name="Comma 18 3 3 2 7 2" xfId="8123" xr:uid="{00000000-0005-0000-0000-00004F3D0000}"/>
    <cellStyle name="Comma 18 3 3 2 8" xfId="8124" xr:uid="{00000000-0005-0000-0000-0000503D0000}"/>
    <cellStyle name="Comma 18 3 3 2 8 2" xfId="8125" xr:uid="{00000000-0005-0000-0000-0000513D0000}"/>
    <cellStyle name="Comma 18 3 3 2 9" xfId="8126" xr:uid="{00000000-0005-0000-0000-0000523D0000}"/>
    <cellStyle name="Comma 18 3 3 2 9 2" xfId="8127" xr:uid="{00000000-0005-0000-0000-0000533D0000}"/>
    <cellStyle name="Comma 18 3 3 3" xfId="8128" xr:uid="{00000000-0005-0000-0000-0000543D0000}"/>
    <cellStyle name="Comma 18 3 3 3 2" xfId="8129" xr:uid="{00000000-0005-0000-0000-0000553D0000}"/>
    <cellStyle name="Comma 18 3 3 3 2 2" xfId="8130" xr:uid="{00000000-0005-0000-0000-0000563D0000}"/>
    <cellStyle name="Comma 18 3 3 3 2 2 2" xfId="8131" xr:uid="{00000000-0005-0000-0000-0000573D0000}"/>
    <cellStyle name="Comma 18 3 3 3 2 3" xfId="8132" xr:uid="{00000000-0005-0000-0000-0000583D0000}"/>
    <cellStyle name="Comma 18 3 3 3 2 3 2" xfId="8133" xr:uid="{00000000-0005-0000-0000-0000593D0000}"/>
    <cellStyle name="Comma 18 3 3 3 2 4" xfId="8134" xr:uid="{00000000-0005-0000-0000-00005A3D0000}"/>
    <cellStyle name="Comma 18 3 3 3 2 4 2" xfId="8135" xr:uid="{00000000-0005-0000-0000-00005B3D0000}"/>
    <cellStyle name="Comma 18 3 3 3 2 5" xfId="8136" xr:uid="{00000000-0005-0000-0000-00005C3D0000}"/>
    <cellStyle name="Comma 18 3 3 3 3" xfId="8137" xr:uid="{00000000-0005-0000-0000-00005D3D0000}"/>
    <cellStyle name="Comma 18 3 3 3 3 2" xfId="8138" xr:uid="{00000000-0005-0000-0000-00005E3D0000}"/>
    <cellStyle name="Comma 18 3 3 3 3 2 2" xfId="8139" xr:uid="{00000000-0005-0000-0000-00005F3D0000}"/>
    <cellStyle name="Comma 18 3 3 3 3 3" xfId="8140" xr:uid="{00000000-0005-0000-0000-0000603D0000}"/>
    <cellStyle name="Comma 18 3 3 3 3 3 2" xfId="8141" xr:uid="{00000000-0005-0000-0000-0000613D0000}"/>
    <cellStyle name="Comma 18 3 3 3 3 4" xfId="8142" xr:uid="{00000000-0005-0000-0000-0000623D0000}"/>
    <cellStyle name="Comma 18 3 3 3 3 4 2" xfId="8143" xr:uid="{00000000-0005-0000-0000-0000633D0000}"/>
    <cellStyle name="Comma 18 3 3 3 3 5" xfId="8144" xr:uid="{00000000-0005-0000-0000-0000643D0000}"/>
    <cellStyle name="Comma 18 3 3 3 4" xfId="8145" xr:uid="{00000000-0005-0000-0000-0000653D0000}"/>
    <cellStyle name="Comma 18 3 3 3 4 2" xfId="8146" xr:uid="{00000000-0005-0000-0000-0000663D0000}"/>
    <cellStyle name="Comma 18 3 3 3 5" xfId="8147" xr:uid="{00000000-0005-0000-0000-0000673D0000}"/>
    <cellStyle name="Comma 18 3 3 3 5 2" xfId="8148" xr:uid="{00000000-0005-0000-0000-0000683D0000}"/>
    <cellStyle name="Comma 18 3 3 3 6" xfId="8149" xr:uid="{00000000-0005-0000-0000-0000693D0000}"/>
    <cellStyle name="Comma 18 3 3 3 6 2" xfId="8150" xr:uid="{00000000-0005-0000-0000-00006A3D0000}"/>
    <cellStyle name="Comma 18 3 3 3 7" xfId="8151" xr:uid="{00000000-0005-0000-0000-00006B3D0000}"/>
    <cellStyle name="Comma 18 3 3 3 7 2" xfId="8152" xr:uid="{00000000-0005-0000-0000-00006C3D0000}"/>
    <cellStyle name="Comma 18 3 3 3 8" xfId="8153" xr:uid="{00000000-0005-0000-0000-00006D3D0000}"/>
    <cellStyle name="Comma 18 3 3 3 8 2" xfId="8154" xr:uid="{00000000-0005-0000-0000-00006E3D0000}"/>
    <cellStyle name="Comma 18 3 3 3 9" xfId="8155" xr:uid="{00000000-0005-0000-0000-00006F3D0000}"/>
    <cellStyle name="Comma 18 3 3 4" xfId="8156" xr:uid="{00000000-0005-0000-0000-0000703D0000}"/>
    <cellStyle name="Comma 18 3 3 4 2" xfId="8157" xr:uid="{00000000-0005-0000-0000-0000713D0000}"/>
    <cellStyle name="Comma 18 3 3 4 2 2" xfId="8158" xr:uid="{00000000-0005-0000-0000-0000723D0000}"/>
    <cellStyle name="Comma 18 3 3 4 3" xfId="8159" xr:uid="{00000000-0005-0000-0000-0000733D0000}"/>
    <cellStyle name="Comma 18 3 3 4 3 2" xfId="8160" xr:uid="{00000000-0005-0000-0000-0000743D0000}"/>
    <cellStyle name="Comma 18 3 3 4 4" xfId="8161" xr:uid="{00000000-0005-0000-0000-0000753D0000}"/>
    <cellStyle name="Comma 18 3 3 4 4 2" xfId="8162" xr:uid="{00000000-0005-0000-0000-0000763D0000}"/>
    <cellStyle name="Comma 18 3 3 4 5" xfId="8163" xr:uid="{00000000-0005-0000-0000-0000773D0000}"/>
    <cellStyle name="Comma 18 3 3 5" xfId="8164" xr:uid="{00000000-0005-0000-0000-0000783D0000}"/>
    <cellStyle name="Comma 18 3 3 5 2" xfId="8165" xr:uid="{00000000-0005-0000-0000-0000793D0000}"/>
    <cellStyle name="Comma 18 3 3 5 2 2" xfId="8166" xr:uid="{00000000-0005-0000-0000-00007A3D0000}"/>
    <cellStyle name="Comma 18 3 3 5 3" xfId="8167" xr:uid="{00000000-0005-0000-0000-00007B3D0000}"/>
    <cellStyle name="Comma 18 3 3 5 3 2" xfId="8168" xr:uid="{00000000-0005-0000-0000-00007C3D0000}"/>
    <cellStyle name="Comma 18 3 3 5 4" xfId="8169" xr:uid="{00000000-0005-0000-0000-00007D3D0000}"/>
    <cellStyle name="Comma 18 3 3 5 4 2" xfId="8170" xr:uid="{00000000-0005-0000-0000-00007E3D0000}"/>
    <cellStyle name="Comma 18 3 3 5 5" xfId="8171" xr:uid="{00000000-0005-0000-0000-00007F3D0000}"/>
    <cellStyle name="Comma 18 3 3 6" xfId="8172" xr:uid="{00000000-0005-0000-0000-0000803D0000}"/>
    <cellStyle name="Comma 18 3 3 6 2" xfId="8173" xr:uid="{00000000-0005-0000-0000-0000813D0000}"/>
    <cellStyle name="Comma 18 3 3 7" xfId="8174" xr:uid="{00000000-0005-0000-0000-0000823D0000}"/>
    <cellStyle name="Comma 18 3 3 7 2" xfId="8175" xr:uid="{00000000-0005-0000-0000-0000833D0000}"/>
    <cellStyle name="Comma 18 3 3 8" xfId="8176" xr:uid="{00000000-0005-0000-0000-0000843D0000}"/>
    <cellStyle name="Comma 18 3 3 8 2" xfId="8177" xr:uid="{00000000-0005-0000-0000-0000853D0000}"/>
    <cellStyle name="Comma 18 3 3 9" xfId="8178" xr:uid="{00000000-0005-0000-0000-0000863D0000}"/>
    <cellStyle name="Comma 18 3 3 9 2" xfId="8179" xr:uid="{00000000-0005-0000-0000-0000873D0000}"/>
    <cellStyle name="Comma 18 3 4" xfId="8180" xr:uid="{00000000-0005-0000-0000-0000883D0000}"/>
    <cellStyle name="Comma 18 3 4 10" xfId="8181" xr:uid="{00000000-0005-0000-0000-0000893D0000}"/>
    <cellStyle name="Comma 18 3 4 10 2" xfId="8182" xr:uid="{00000000-0005-0000-0000-00008A3D0000}"/>
    <cellStyle name="Comma 18 3 4 11" xfId="8183" xr:uid="{00000000-0005-0000-0000-00008B3D0000}"/>
    <cellStyle name="Comma 18 3 4 2" xfId="8184" xr:uid="{00000000-0005-0000-0000-00008C3D0000}"/>
    <cellStyle name="Comma 18 3 4 2 10" xfId="8185" xr:uid="{00000000-0005-0000-0000-00008D3D0000}"/>
    <cellStyle name="Comma 18 3 4 2 2" xfId="8186" xr:uid="{00000000-0005-0000-0000-00008E3D0000}"/>
    <cellStyle name="Comma 18 3 4 2 2 2" xfId="8187" xr:uid="{00000000-0005-0000-0000-00008F3D0000}"/>
    <cellStyle name="Comma 18 3 4 2 2 2 2" xfId="8188" xr:uid="{00000000-0005-0000-0000-0000903D0000}"/>
    <cellStyle name="Comma 18 3 4 2 2 2 2 2" xfId="8189" xr:uid="{00000000-0005-0000-0000-0000913D0000}"/>
    <cellStyle name="Comma 18 3 4 2 2 2 3" xfId="8190" xr:uid="{00000000-0005-0000-0000-0000923D0000}"/>
    <cellStyle name="Comma 18 3 4 2 2 2 3 2" xfId="8191" xr:uid="{00000000-0005-0000-0000-0000933D0000}"/>
    <cellStyle name="Comma 18 3 4 2 2 2 4" xfId="8192" xr:uid="{00000000-0005-0000-0000-0000943D0000}"/>
    <cellStyle name="Comma 18 3 4 2 2 2 4 2" xfId="8193" xr:uid="{00000000-0005-0000-0000-0000953D0000}"/>
    <cellStyle name="Comma 18 3 4 2 2 2 5" xfId="8194" xr:uid="{00000000-0005-0000-0000-0000963D0000}"/>
    <cellStyle name="Comma 18 3 4 2 2 3" xfId="8195" xr:uid="{00000000-0005-0000-0000-0000973D0000}"/>
    <cellStyle name="Comma 18 3 4 2 2 3 2" xfId="8196" xr:uid="{00000000-0005-0000-0000-0000983D0000}"/>
    <cellStyle name="Comma 18 3 4 2 2 3 2 2" xfId="8197" xr:uid="{00000000-0005-0000-0000-0000993D0000}"/>
    <cellStyle name="Comma 18 3 4 2 2 3 3" xfId="8198" xr:uid="{00000000-0005-0000-0000-00009A3D0000}"/>
    <cellStyle name="Comma 18 3 4 2 2 3 3 2" xfId="8199" xr:uid="{00000000-0005-0000-0000-00009B3D0000}"/>
    <cellStyle name="Comma 18 3 4 2 2 3 4" xfId="8200" xr:uid="{00000000-0005-0000-0000-00009C3D0000}"/>
    <cellStyle name="Comma 18 3 4 2 2 3 4 2" xfId="8201" xr:uid="{00000000-0005-0000-0000-00009D3D0000}"/>
    <cellStyle name="Comma 18 3 4 2 2 3 5" xfId="8202" xr:uid="{00000000-0005-0000-0000-00009E3D0000}"/>
    <cellStyle name="Comma 18 3 4 2 2 4" xfId="8203" xr:uid="{00000000-0005-0000-0000-00009F3D0000}"/>
    <cellStyle name="Comma 18 3 4 2 2 4 2" xfId="8204" xr:uid="{00000000-0005-0000-0000-0000A03D0000}"/>
    <cellStyle name="Comma 18 3 4 2 2 5" xfId="8205" xr:uid="{00000000-0005-0000-0000-0000A13D0000}"/>
    <cellStyle name="Comma 18 3 4 2 2 5 2" xfId="8206" xr:uid="{00000000-0005-0000-0000-0000A23D0000}"/>
    <cellStyle name="Comma 18 3 4 2 2 6" xfId="8207" xr:uid="{00000000-0005-0000-0000-0000A33D0000}"/>
    <cellStyle name="Comma 18 3 4 2 2 6 2" xfId="8208" xr:uid="{00000000-0005-0000-0000-0000A43D0000}"/>
    <cellStyle name="Comma 18 3 4 2 2 7" xfId="8209" xr:uid="{00000000-0005-0000-0000-0000A53D0000}"/>
    <cellStyle name="Comma 18 3 4 2 2 7 2" xfId="8210" xr:uid="{00000000-0005-0000-0000-0000A63D0000}"/>
    <cellStyle name="Comma 18 3 4 2 2 8" xfId="8211" xr:uid="{00000000-0005-0000-0000-0000A73D0000}"/>
    <cellStyle name="Comma 18 3 4 2 2 8 2" xfId="8212" xr:uid="{00000000-0005-0000-0000-0000A83D0000}"/>
    <cellStyle name="Comma 18 3 4 2 2 9" xfId="8213" xr:uid="{00000000-0005-0000-0000-0000A93D0000}"/>
    <cellStyle name="Comma 18 3 4 2 3" xfId="8214" xr:uid="{00000000-0005-0000-0000-0000AA3D0000}"/>
    <cellStyle name="Comma 18 3 4 2 3 2" xfId="8215" xr:uid="{00000000-0005-0000-0000-0000AB3D0000}"/>
    <cellStyle name="Comma 18 3 4 2 3 2 2" xfId="8216" xr:uid="{00000000-0005-0000-0000-0000AC3D0000}"/>
    <cellStyle name="Comma 18 3 4 2 3 3" xfId="8217" xr:uid="{00000000-0005-0000-0000-0000AD3D0000}"/>
    <cellStyle name="Comma 18 3 4 2 3 3 2" xfId="8218" xr:uid="{00000000-0005-0000-0000-0000AE3D0000}"/>
    <cellStyle name="Comma 18 3 4 2 3 4" xfId="8219" xr:uid="{00000000-0005-0000-0000-0000AF3D0000}"/>
    <cellStyle name="Comma 18 3 4 2 3 4 2" xfId="8220" xr:uid="{00000000-0005-0000-0000-0000B03D0000}"/>
    <cellStyle name="Comma 18 3 4 2 3 5" xfId="8221" xr:uid="{00000000-0005-0000-0000-0000B13D0000}"/>
    <cellStyle name="Comma 18 3 4 2 4" xfId="8222" xr:uid="{00000000-0005-0000-0000-0000B23D0000}"/>
    <cellStyle name="Comma 18 3 4 2 4 2" xfId="8223" xr:uid="{00000000-0005-0000-0000-0000B33D0000}"/>
    <cellStyle name="Comma 18 3 4 2 4 2 2" xfId="8224" xr:uid="{00000000-0005-0000-0000-0000B43D0000}"/>
    <cellStyle name="Comma 18 3 4 2 4 3" xfId="8225" xr:uid="{00000000-0005-0000-0000-0000B53D0000}"/>
    <cellStyle name="Comma 18 3 4 2 4 3 2" xfId="8226" xr:uid="{00000000-0005-0000-0000-0000B63D0000}"/>
    <cellStyle name="Comma 18 3 4 2 4 4" xfId="8227" xr:uid="{00000000-0005-0000-0000-0000B73D0000}"/>
    <cellStyle name="Comma 18 3 4 2 4 4 2" xfId="8228" xr:uid="{00000000-0005-0000-0000-0000B83D0000}"/>
    <cellStyle name="Comma 18 3 4 2 4 5" xfId="8229" xr:uid="{00000000-0005-0000-0000-0000B93D0000}"/>
    <cellStyle name="Comma 18 3 4 2 5" xfId="8230" xr:uid="{00000000-0005-0000-0000-0000BA3D0000}"/>
    <cellStyle name="Comma 18 3 4 2 5 2" xfId="8231" xr:uid="{00000000-0005-0000-0000-0000BB3D0000}"/>
    <cellStyle name="Comma 18 3 4 2 6" xfId="8232" xr:uid="{00000000-0005-0000-0000-0000BC3D0000}"/>
    <cellStyle name="Comma 18 3 4 2 6 2" xfId="8233" xr:uid="{00000000-0005-0000-0000-0000BD3D0000}"/>
    <cellStyle name="Comma 18 3 4 2 7" xfId="8234" xr:uid="{00000000-0005-0000-0000-0000BE3D0000}"/>
    <cellStyle name="Comma 18 3 4 2 7 2" xfId="8235" xr:uid="{00000000-0005-0000-0000-0000BF3D0000}"/>
    <cellStyle name="Comma 18 3 4 2 8" xfId="8236" xr:uid="{00000000-0005-0000-0000-0000C03D0000}"/>
    <cellStyle name="Comma 18 3 4 2 8 2" xfId="8237" xr:uid="{00000000-0005-0000-0000-0000C13D0000}"/>
    <cellStyle name="Comma 18 3 4 2 9" xfId="8238" xr:uid="{00000000-0005-0000-0000-0000C23D0000}"/>
    <cellStyle name="Comma 18 3 4 2 9 2" xfId="8239" xr:uid="{00000000-0005-0000-0000-0000C33D0000}"/>
    <cellStyle name="Comma 18 3 4 3" xfId="8240" xr:uid="{00000000-0005-0000-0000-0000C43D0000}"/>
    <cellStyle name="Comma 18 3 4 3 2" xfId="8241" xr:uid="{00000000-0005-0000-0000-0000C53D0000}"/>
    <cellStyle name="Comma 18 3 4 3 2 2" xfId="8242" xr:uid="{00000000-0005-0000-0000-0000C63D0000}"/>
    <cellStyle name="Comma 18 3 4 3 2 2 2" xfId="8243" xr:uid="{00000000-0005-0000-0000-0000C73D0000}"/>
    <cellStyle name="Comma 18 3 4 3 2 3" xfId="8244" xr:uid="{00000000-0005-0000-0000-0000C83D0000}"/>
    <cellStyle name="Comma 18 3 4 3 2 3 2" xfId="8245" xr:uid="{00000000-0005-0000-0000-0000C93D0000}"/>
    <cellStyle name="Comma 18 3 4 3 2 4" xfId="8246" xr:uid="{00000000-0005-0000-0000-0000CA3D0000}"/>
    <cellStyle name="Comma 18 3 4 3 2 4 2" xfId="8247" xr:uid="{00000000-0005-0000-0000-0000CB3D0000}"/>
    <cellStyle name="Comma 18 3 4 3 2 5" xfId="8248" xr:uid="{00000000-0005-0000-0000-0000CC3D0000}"/>
    <cellStyle name="Comma 18 3 4 3 3" xfId="8249" xr:uid="{00000000-0005-0000-0000-0000CD3D0000}"/>
    <cellStyle name="Comma 18 3 4 3 3 2" xfId="8250" xr:uid="{00000000-0005-0000-0000-0000CE3D0000}"/>
    <cellStyle name="Comma 18 3 4 3 3 2 2" xfId="8251" xr:uid="{00000000-0005-0000-0000-0000CF3D0000}"/>
    <cellStyle name="Comma 18 3 4 3 3 3" xfId="8252" xr:uid="{00000000-0005-0000-0000-0000D03D0000}"/>
    <cellStyle name="Comma 18 3 4 3 3 3 2" xfId="8253" xr:uid="{00000000-0005-0000-0000-0000D13D0000}"/>
    <cellStyle name="Comma 18 3 4 3 3 4" xfId="8254" xr:uid="{00000000-0005-0000-0000-0000D23D0000}"/>
    <cellStyle name="Comma 18 3 4 3 3 4 2" xfId="8255" xr:uid="{00000000-0005-0000-0000-0000D33D0000}"/>
    <cellStyle name="Comma 18 3 4 3 3 5" xfId="8256" xr:uid="{00000000-0005-0000-0000-0000D43D0000}"/>
    <cellStyle name="Comma 18 3 4 3 4" xfId="8257" xr:uid="{00000000-0005-0000-0000-0000D53D0000}"/>
    <cellStyle name="Comma 18 3 4 3 4 2" xfId="8258" xr:uid="{00000000-0005-0000-0000-0000D63D0000}"/>
    <cellStyle name="Comma 18 3 4 3 5" xfId="8259" xr:uid="{00000000-0005-0000-0000-0000D73D0000}"/>
    <cellStyle name="Comma 18 3 4 3 5 2" xfId="8260" xr:uid="{00000000-0005-0000-0000-0000D83D0000}"/>
    <cellStyle name="Comma 18 3 4 3 6" xfId="8261" xr:uid="{00000000-0005-0000-0000-0000D93D0000}"/>
    <cellStyle name="Comma 18 3 4 3 6 2" xfId="8262" xr:uid="{00000000-0005-0000-0000-0000DA3D0000}"/>
    <cellStyle name="Comma 18 3 4 3 7" xfId="8263" xr:uid="{00000000-0005-0000-0000-0000DB3D0000}"/>
    <cellStyle name="Comma 18 3 4 3 7 2" xfId="8264" xr:uid="{00000000-0005-0000-0000-0000DC3D0000}"/>
    <cellStyle name="Comma 18 3 4 3 8" xfId="8265" xr:uid="{00000000-0005-0000-0000-0000DD3D0000}"/>
    <cellStyle name="Comma 18 3 4 3 8 2" xfId="8266" xr:uid="{00000000-0005-0000-0000-0000DE3D0000}"/>
    <cellStyle name="Comma 18 3 4 3 9" xfId="8267" xr:uid="{00000000-0005-0000-0000-0000DF3D0000}"/>
    <cellStyle name="Comma 18 3 4 4" xfId="8268" xr:uid="{00000000-0005-0000-0000-0000E03D0000}"/>
    <cellStyle name="Comma 18 3 4 4 2" xfId="8269" xr:uid="{00000000-0005-0000-0000-0000E13D0000}"/>
    <cellStyle name="Comma 18 3 4 4 2 2" xfId="8270" xr:uid="{00000000-0005-0000-0000-0000E23D0000}"/>
    <cellStyle name="Comma 18 3 4 4 3" xfId="8271" xr:uid="{00000000-0005-0000-0000-0000E33D0000}"/>
    <cellStyle name="Comma 18 3 4 4 3 2" xfId="8272" xr:uid="{00000000-0005-0000-0000-0000E43D0000}"/>
    <cellStyle name="Comma 18 3 4 4 4" xfId="8273" xr:uid="{00000000-0005-0000-0000-0000E53D0000}"/>
    <cellStyle name="Comma 18 3 4 4 4 2" xfId="8274" xr:uid="{00000000-0005-0000-0000-0000E63D0000}"/>
    <cellStyle name="Comma 18 3 4 4 5" xfId="8275" xr:uid="{00000000-0005-0000-0000-0000E73D0000}"/>
    <cellStyle name="Comma 18 3 4 5" xfId="8276" xr:uid="{00000000-0005-0000-0000-0000E83D0000}"/>
    <cellStyle name="Comma 18 3 4 5 2" xfId="8277" xr:uid="{00000000-0005-0000-0000-0000E93D0000}"/>
    <cellStyle name="Comma 18 3 4 5 2 2" xfId="8278" xr:uid="{00000000-0005-0000-0000-0000EA3D0000}"/>
    <cellStyle name="Comma 18 3 4 5 3" xfId="8279" xr:uid="{00000000-0005-0000-0000-0000EB3D0000}"/>
    <cellStyle name="Comma 18 3 4 5 3 2" xfId="8280" xr:uid="{00000000-0005-0000-0000-0000EC3D0000}"/>
    <cellStyle name="Comma 18 3 4 5 4" xfId="8281" xr:uid="{00000000-0005-0000-0000-0000ED3D0000}"/>
    <cellStyle name="Comma 18 3 4 5 4 2" xfId="8282" xr:uid="{00000000-0005-0000-0000-0000EE3D0000}"/>
    <cellStyle name="Comma 18 3 4 5 5" xfId="8283" xr:uid="{00000000-0005-0000-0000-0000EF3D0000}"/>
    <cellStyle name="Comma 18 3 4 6" xfId="8284" xr:uid="{00000000-0005-0000-0000-0000F03D0000}"/>
    <cellStyle name="Comma 18 3 4 6 2" xfId="8285" xr:uid="{00000000-0005-0000-0000-0000F13D0000}"/>
    <cellStyle name="Comma 18 3 4 7" xfId="8286" xr:uid="{00000000-0005-0000-0000-0000F23D0000}"/>
    <cellStyle name="Comma 18 3 4 7 2" xfId="8287" xr:uid="{00000000-0005-0000-0000-0000F33D0000}"/>
    <cellStyle name="Comma 18 3 4 8" xfId="8288" xr:uid="{00000000-0005-0000-0000-0000F43D0000}"/>
    <cellStyle name="Comma 18 3 4 8 2" xfId="8289" xr:uid="{00000000-0005-0000-0000-0000F53D0000}"/>
    <cellStyle name="Comma 18 3 4 9" xfId="8290" xr:uid="{00000000-0005-0000-0000-0000F63D0000}"/>
    <cellStyle name="Comma 18 3 4 9 2" xfId="8291" xr:uid="{00000000-0005-0000-0000-0000F73D0000}"/>
    <cellStyle name="Comma 18 3 5" xfId="8292" xr:uid="{00000000-0005-0000-0000-0000F83D0000}"/>
    <cellStyle name="Comma 18 3 5 10" xfId="8293" xr:uid="{00000000-0005-0000-0000-0000F93D0000}"/>
    <cellStyle name="Comma 18 3 5 10 2" xfId="8294" xr:uid="{00000000-0005-0000-0000-0000FA3D0000}"/>
    <cellStyle name="Comma 18 3 5 11" xfId="8295" xr:uid="{00000000-0005-0000-0000-0000FB3D0000}"/>
    <cellStyle name="Comma 18 3 5 2" xfId="8296" xr:uid="{00000000-0005-0000-0000-0000FC3D0000}"/>
    <cellStyle name="Comma 18 3 5 2 10" xfId="8297" xr:uid="{00000000-0005-0000-0000-0000FD3D0000}"/>
    <cellStyle name="Comma 18 3 5 2 2" xfId="8298" xr:uid="{00000000-0005-0000-0000-0000FE3D0000}"/>
    <cellStyle name="Comma 18 3 5 2 2 2" xfId="8299" xr:uid="{00000000-0005-0000-0000-0000FF3D0000}"/>
    <cellStyle name="Comma 18 3 5 2 2 2 2" xfId="8300" xr:uid="{00000000-0005-0000-0000-0000003E0000}"/>
    <cellStyle name="Comma 18 3 5 2 2 2 2 2" xfId="8301" xr:uid="{00000000-0005-0000-0000-0000013E0000}"/>
    <cellStyle name="Comma 18 3 5 2 2 2 3" xfId="8302" xr:uid="{00000000-0005-0000-0000-0000023E0000}"/>
    <cellStyle name="Comma 18 3 5 2 2 2 3 2" xfId="8303" xr:uid="{00000000-0005-0000-0000-0000033E0000}"/>
    <cellStyle name="Comma 18 3 5 2 2 2 4" xfId="8304" xr:uid="{00000000-0005-0000-0000-0000043E0000}"/>
    <cellStyle name="Comma 18 3 5 2 2 2 4 2" xfId="8305" xr:uid="{00000000-0005-0000-0000-0000053E0000}"/>
    <cellStyle name="Comma 18 3 5 2 2 2 5" xfId="8306" xr:uid="{00000000-0005-0000-0000-0000063E0000}"/>
    <cellStyle name="Comma 18 3 5 2 2 3" xfId="8307" xr:uid="{00000000-0005-0000-0000-0000073E0000}"/>
    <cellStyle name="Comma 18 3 5 2 2 3 2" xfId="8308" xr:uid="{00000000-0005-0000-0000-0000083E0000}"/>
    <cellStyle name="Comma 18 3 5 2 2 3 2 2" xfId="8309" xr:uid="{00000000-0005-0000-0000-0000093E0000}"/>
    <cellStyle name="Comma 18 3 5 2 2 3 3" xfId="8310" xr:uid="{00000000-0005-0000-0000-00000A3E0000}"/>
    <cellStyle name="Comma 18 3 5 2 2 3 3 2" xfId="8311" xr:uid="{00000000-0005-0000-0000-00000B3E0000}"/>
    <cellStyle name="Comma 18 3 5 2 2 3 4" xfId="8312" xr:uid="{00000000-0005-0000-0000-00000C3E0000}"/>
    <cellStyle name="Comma 18 3 5 2 2 3 4 2" xfId="8313" xr:uid="{00000000-0005-0000-0000-00000D3E0000}"/>
    <cellStyle name="Comma 18 3 5 2 2 3 5" xfId="8314" xr:uid="{00000000-0005-0000-0000-00000E3E0000}"/>
    <cellStyle name="Comma 18 3 5 2 2 4" xfId="8315" xr:uid="{00000000-0005-0000-0000-00000F3E0000}"/>
    <cellStyle name="Comma 18 3 5 2 2 4 2" xfId="8316" xr:uid="{00000000-0005-0000-0000-0000103E0000}"/>
    <cellStyle name="Comma 18 3 5 2 2 5" xfId="8317" xr:uid="{00000000-0005-0000-0000-0000113E0000}"/>
    <cellStyle name="Comma 18 3 5 2 2 5 2" xfId="8318" xr:uid="{00000000-0005-0000-0000-0000123E0000}"/>
    <cellStyle name="Comma 18 3 5 2 2 6" xfId="8319" xr:uid="{00000000-0005-0000-0000-0000133E0000}"/>
    <cellStyle name="Comma 18 3 5 2 2 6 2" xfId="8320" xr:uid="{00000000-0005-0000-0000-0000143E0000}"/>
    <cellStyle name="Comma 18 3 5 2 2 7" xfId="8321" xr:uid="{00000000-0005-0000-0000-0000153E0000}"/>
    <cellStyle name="Comma 18 3 5 2 2 7 2" xfId="8322" xr:uid="{00000000-0005-0000-0000-0000163E0000}"/>
    <cellStyle name="Comma 18 3 5 2 2 8" xfId="8323" xr:uid="{00000000-0005-0000-0000-0000173E0000}"/>
    <cellStyle name="Comma 18 3 5 2 2 8 2" xfId="8324" xr:uid="{00000000-0005-0000-0000-0000183E0000}"/>
    <cellStyle name="Comma 18 3 5 2 2 9" xfId="8325" xr:uid="{00000000-0005-0000-0000-0000193E0000}"/>
    <cellStyle name="Comma 18 3 5 2 3" xfId="8326" xr:uid="{00000000-0005-0000-0000-00001A3E0000}"/>
    <cellStyle name="Comma 18 3 5 2 3 2" xfId="8327" xr:uid="{00000000-0005-0000-0000-00001B3E0000}"/>
    <cellStyle name="Comma 18 3 5 2 3 2 2" xfId="8328" xr:uid="{00000000-0005-0000-0000-00001C3E0000}"/>
    <cellStyle name="Comma 18 3 5 2 3 3" xfId="8329" xr:uid="{00000000-0005-0000-0000-00001D3E0000}"/>
    <cellStyle name="Comma 18 3 5 2 3 3 2" xfId="8330" xr:uid="{00000000-0005-0000-0000-00001E3E0000}"/>
    <cellStyle name="Comma 18 3 5 2 3 4" xfId="8331" xr:uid="{00000000-0005-0000-0000-00001F3E0000}"/>
    <cellStyle name="Comma 18 3 5 2 3 4 2" xfId="8332" xr:uid="{00000000-0005-0000-0000-0000203E0000}"/>
    <cellStyle name="Comma 18 3 5 2 3 5" xfId="8333" xr:uid="{00000000-0005-0000-0000-0000213E0000}"/>
    <cellStyle name="Comma 18 3 5 2 4" xfId="8334" xr:uid="{00000000-0005-0000-0000-0000223E0000}"/>
    <cellStyle name="Comma 18 3 5 2 4 2" xfId="8335" xr:uid="{00000000-0005-0000-0000-0000233E0000}"/>
    <cellStyle name="Comma 18 3 5 2 4 2 2" xfId="8336" xr:uid="{00000000-0005-0000-0000-0000243E0000}"/>
    <cellStyle name="Comma 18 3 5 2 4 3" xfId="8337" xr:uid="{00000000-0005-0000-0000-0000253E0000}"/>
    <cellStyle name="Comma 18 3 5 2 4 3 2" xfId="8338" xr:uid="{00000000-0005-0000-0000-0000263E0000}"/>
    <cellStyle name="Comma 18 3 5 2 4 4" xfId="8339" xr:uid="{00000000-0005-0000-0000-0000273E0000}"/>
    <cellStyle name="Comma 18 3 5 2 4 4 2" xfId="8340" xr:uid="{00000000-0005-0000-0000-0000283E0000}"/>
    <cellStyle name="Comma 18 3 5 2 4 5" xfId="8341" xr:uid="{00000000-0005-0000-0000-0000293E0000}"/>
    <cellStyle name="Comma 18 3 5 2 5" xfId="8342" xr:uid="{00000000-0005-0000-0000-00002A3E0000}"/>
    <cellStyle name="Comma 18 3 5 2 5 2" xfId="8343" xr:uid="{00000000-0005-0000-0000-00002B3E0000}"/>
    <cellStyle name="Comma 18 3 5 2 6" xfId="8344" xr:uid="{00000000-0005-0000-0000-00002C3E0000}"/>
    <cellStyle name="Comma 18 3 5 2 6 2" xfId="8345" xr:uid="{00000000-0005-0000-0000-00002D3E0000}"/>
    <cellStyle name="Comma 18 3 5 2 7" xfId="8346" xr:uid="{00000000-0005-0000-0000-00002E3E0000}"/>
    <cellStyle name="Comma 18 3 5 2 7 2" xfId="8347" xr:uid="{00000000-0005-0000-0000-00002F3E0000}"/>
    <cellStyle name="Comma 18 3 5 2 8" xfId="8348" xr:uid="{00000000-0005-0000-0000-0000303E0000}"/>
    <cellStyle name="Comma 18 3 5 2 8 2" xfId="8349" xr:uid="{00000000-0005-0000-0000-0000313E0000}"/>
    <cellStyle name="Comma 18 3 5 2 9" xfId="8350" xr:uid="{00000000-0005-0000-0000-0000323E0000}"/>
    <cellStyle name="Comma 18 3 5 2 9 2" xfId="8351" xr:uid="{00000000-0005-0000-0000-0000333E0000}"/>
    <cellStyle name="Comma 18 3 5 3" xfId="8352" xr:uid="{00000000-0005-0000-0000-0000343E0000}"/>
    <cellStyle name="Comma 18 3 5 3 2" xfId="8353" xr:uid="{00000000-0005-0000-0000-0000353E0000}"/>
    <cellStyle name="Comma 18 3 5 3 2 2" xfId="8354" xr:uid="{00000000-0005-0000-0000-0000363E0000}"/>
    <cellStyle name="Comma 18 3 5 3 2 2 2" xfId="8355" xr:uid="{00000000-0005-0000-0000-0000373E0000}"/>
    <cellStyle name="Comma 18 3 5 3 2 3" xfId="8356" xr:uid="{00000000-0005-0000-0000-0000383E0000}"/>
    <cellStyle name="Comma 18 3 5 3 2 3 2" xfId="8357" xr:uid="{00000000-0005-0000-0000-0000393E0000}"/>
    <cellStyle name="Comma 18 3 5 3 2 4" xfId="8358" xr:uid="{00000000-0005-0000-0000-00003A3E0000}"/>
    <cellStyle name="Comma 18 3 5 3 2 4 2" xfId="8359" xr:uid="{00000000-0005-0000-0000-00003B3E0000}"/>
    <cellStyle name="Comma 18 3 5 3 2 5" xfId="8360" xr:uid="{00000000-0005-0000-0000-00003C3E0000}"/>
    <cellStyle name="Comma 18 3 5 3 3" xfId="8361" xr:uid="{00000000-0005-0000-0000-00003D3E0000}"/>
    <cellStyle name="Comma 18 3 5 3 3 2" xfId="8362" xr:uid="{00000000-0005-0000-0000-00003E3E0000}"/>
    <cellStyle name="Comma 18 3 5 3 3 2 2" xfId="8363" xr:uid="{00000000-0005-0000-0000-00003F3E0000}"/>
    <cellStyle name="Comma 18 3 5 3 3 3" xfId="8364" xr:uid="{00000000-0005-0000-0000-0000403E0000}"/>
    <cellStyle name="Comma 18 3 5 3 3 3 2" xfId="8365" xr:uid="{00000000-0005-0000-0000-0000413E0000}"/>
    <cellStyle name="Comma 18 3 5 3 3 4" xfId="8366" xr:uid="{00000000-0005-0000-0000-0000423E0000}"/>
    <cellStyle name="Comma 18 3 5 3 3 4 2" xfId="8367" xr:uid="{00000000-0005-0000-0000-0000433E0000}"/>
    <cellStyle name="Comma 18 3 5 3 3 5" xfId="8368" xr:uid="{00000000-0005-0000-0000-0000443E0000}"/>
    <cellStyle name="Comma 18 3 5 3 4" xfId="8369" xr:uid="{00000000-0005-0000-0000-0000453E0000}"/>
    <cellStyle name="Comma 18 3 5 3 4 2" xfId="8370" xr:uid="{00000000-0005-0000-0000-0000463E0000}"/>
    <cellStyle name="Comma 18 3 5 3 5" xfId="8371" xr:uid="{00000000-0005-0000-0000-0000473E0000}"/>
    <cellStyle name="Comma 18 3 5 3 5 2" xfId="8372" xr:uid="{00000000-0005-0000-0000-0000483E0000}"/>
    <cellStyle name="Comma 18 3 5 3 6" xfId="8373" xr:uid="{00000000-0005-0000-0000-0000493E0000}"/>
    <cellStyle name="Comma 18 3 5 3 6 2" xfId="8374" xr:uid="{00000000-0005-0000-0000-00004A3E0000}"/>
    <cellStyle name="Comma 18 3 5 3 7" xfId="8375" xr:uid="{00000000-0005-0000-0000-00004B3E0000}"/>
    <cellStyle name="Comma 18 3 5 3 7 2" xfId="8376" xr:uid="{00000000-0005-0000-0000-00004C3E0000}"/>
    <cellStyle name="Comma 18 3 5 3 8" xfId="8377" xr:uid="{00000000-0005-0000-0000-00004D3E0000}"/>
    <cellStyle name="Comma 18 3 5 3 8 2" xfId="8378" xr:uid="{00000000-0005-0000-0000-00004E3E0000}"/>
    <cellStyle name="Comma 18 3 5 3 9" xfId="8379" xr:uid="{00000000-0005-0000-0000-00004F3E0000}"/>
    <cellStyle name="Comma 18 3 5 4" xfId="8380" xr:uid="{00000000-0005-0000-0000-0000503E0000}"/>
    <cellStyle name="Comma 18 3 5 4 2" xfId="8381" xr:uid="{00000000-0005-0000-0000-0000513E0000}"/>
    <cellStyle name="Comma 18 3 5 4 2 2" xfId="8382" xr:uid="{00000000-0005-0000-0000-0000523E0000}"/>
    <cellStyle name="Comma 18 3 5 4 3" xfId="8383" xr:uid="{00000000-0005-0000-0000-0000533E0000}"/>
    <cellStyle name="Comma 18 3 5 4 3 2" xfId="8384" xr:uid="{00000000-0005-0000-0000-0000543E0000}"/>
    <cellStyle name="Comma 18 3 5 4 4" xfId="8385" xr:uid="{00000000-0005-0000-0000-0000553E0000}"/>
    <cellStyle name="Comma 18 3 5 4 4 2" xfId="8386" xr:uid="{00000000-0005-0000-0000-0000563E0000}"/>
    <cellStyle name="Comma 18 3 5 4 5" xfId="8387" xr:uid="{00000000-0005-0000-0000-0000573E0000}"/>
    <cellStyle name="Comma 18 3 5 5" xfId="8388" xr:uid="{00000000-0005-0000-0000-0000583E0000}"/>
    <cellStyle name="Comma 18 3 5 5 2" xfId="8389" xr:uid="{00000000-0005-0000-0000-0000593E0000}"/>
    <cellStyle name="Comma 18 3 5 5 2 2" xfId="8390" xr:uid="{00000000-0005-0000-0000-00005A3E0000}"/>
    <cellStyle name="Comma 18 3 5 5 3" xfId="8391" xr:uid="{00000000-0005-0000-0000-00005B3E0000}"/>
    <cellStyle name="Comma 18 3 5 5 3 2" xfId="8392" xr:uid="{00000000-0005-0000-0000-00005C3E0000}"/>
    <cellStyle name="Comma 18 3 5 5 4" xfId="8393" xr:uid="{00000000-0005-0000-0000-00005D3E0000}"/>
    <cellStyle name="Comma 18 3 5 5 4 2" xfId="8394" xr:uid="{00000000-0005-0000-0000-00005E3E0000}"/>
    <cellStyle name="Comma 18 3 5 5 5" xfId="8395" xr:uid="{00000000-0005-0000-0000-00005F3E0000}"/>
    <cellStyle name="Comma 18 3 5 6" xfId="8396" xr:uid="{00000000-0005-0000-0000-0000603E0000}"/>
    <cellStyle name="Comma 18 3 5 6 2" xfId="8397" xr:uid="{00000000-0005-0000-0000-0000613E0000}"/>
    <cellStyle name="Comma 18 3 5 7" xfId="8398" xr:uid="{00000000-0005-0000-0000-0000623E0000}"/>
    <cellStyle name="Comma 18 3 5 7 2" xfId="8399" xr:uid="{00000000-0005-0000-0000-0000633E0000}"/>
    <cellStyle name="Comma 18 3 5 8" xfId="8400" xr:uid="{00000000-0005-0000-0000-0000643E0000}"/>
    <cellStyle name="Comma 18 3 5 8 2" xfId="8401" xr:uid="{00000000-0005-0000-0000-0000653E0000}"/>
    <cellStyle name="Comma 18 3 5 9" xfId="8402" xr:uid="{00000000-0005-0000-0000-0000663E0000}"/>
    <cellStyle name="Comma 18 3 5 9 2" xfId="8403" xr:uid="{00000000-0005-0000-0000-0000673E0000}"/>
    <cellStyle name="Comma 18 3 6" xfId="8404" xr:uid="{00000000-0005-0000-0000-0000683E0000}"/>
    <cellStyle name="Comma 18 3 6 10" xfId="8405" xr:uid="{00000000-0005-0000-0000-0000693E0000}"/>
    <cellStyle name="Comma 18 3 6 2" xfId="8406" xr:uid="{00000000-0005-0000-0000-00006A3E0000}"/>
    <cellStyle name="Comma 18 3 6 2 2" xfId="8407" xr:uid="{00000000-0005-0000-0000-00006B3E0000}"/>
    <cellStyle name="Comma 18 3 6 2 2 2" xfId="8408" xr:uid="{00000000-0005-0000-0000-00006C3E0000}"/>
    <cellStyle name="Comma 18 3 6 2 2 2 2" xfId="8409" xr:uid="{00000000-0005-0000-0000-00006D3E0000}"/>
    <cellStyle name="Comma 18 3 6 2 2 3" xfId="8410" xr:uid="{00000000-0005-0000-0000-00006E3E0000}"/>
    <cellStyle name="Comma 18 3 6 2 2 3 2" xfId="8411" xr:uid="{00000000-0005-0000-0000-00006F3E0000}"/>
    <cellStyle name="Comma 18 3 6 2 2 4" xfId="8412" xr:uid="{00000000-0005-0000-0000-0000703E0000}"/>
    <cellStyle name="Comma 18 3 6 2 2 4 2" xfId="8413" xr:uid="{00000000-0005-0000-0000-0000713E0000}"/>
    <cellStyle name="Comma 18 3 6 2 2 5" xfId="8414" xr:uid="{00000000-0005-0000-0000-0000723E0000}"/>
    <cellStyle name="Comma 18 3 6 2 3" xfId="8415" xr:uid="{00000000-0005-0000-0000-0000733E0000}"/>
    <cellStyle name="Comma 18 3 6 2 3 2" xfId="8416" xr:uid="{00000000-0005-0000-0000-0000743E0000}"/>
    <cellStyle name="Comma 18 3 6 2 3 2 2" xfId="8417" xr:uid="{00000000-0005-0000-0000-0000753E0000}"/>
    <cellStyle name="Comma 18 3 6 2 3 3" xfId="8418" xr:uid="{00000000-0005-0000-0000-0000763E0000}"/>
    <cellStyle name="Comma 18 3 6 2 3 3 2" xfId="8419" xr:uid="{00000000-0005-0000-0000-0000773E0000}"/>
    <cellStyle name="Comma 18 3 6 2 3 4" xfId="8420" xr:uid="{00000000-0005-0000-0000-0000783E0000}"/>
    <cellStyle name="Comma 18 3 6 2 3 4 2" xfId="8421" xr:uid="{00000000-0005-0000-0000-0000793E0000}"/>
    <cellStyle name="Comma 18 3 6 2 3 5" xfId="8422" xr:uid="{00000000-0005-0000-0000-00007A3E0000}"/>
    <cellStyle name="Comma 18 3 6 2 4" xfId="8423" xr:uid="{00000000-0005-0000-0000-00007B3E0000}"/>
    <cellStyle name="Comma 18 3 6 2 4 2" xfId="8424" xr:uid="{00000000-0005-0000-0000-00007C3E0000}"/>
    <cellStyle name="Comma 18 3 6 2 5" xfId="8425" xr:uid="{00000000-0005-0000-0000-00007D3E0000}"/>
    <cellStyle name="Comma 18 3 6 2 5 2" xfId="8426" xr:uid="{00000000-0005-0000-0000-00007E3E0000}"/>
    <cellStyle name="Comma 18 3 6 2 6" xfId="8427" xr:uid="{00000000-0005-0000-0000-00007F3E0000}"/>
    <cellStyle name="Comma 18 3 6 2 6 2" xfId="8428" xr:uid="{00000000-0005-0000-0000-0000803E0000}"/>
    <cellStyle name="Comma 18 3 6 2 7" xfId="8429" xr:uid="{00000000-0005-0000-0000-0000813E0000}"/>
    <cellStyle name="Comma 18 3 6 2 7 2" xfId="8430" xr:uid="{00000000-0005-0000-0000-0000823E0000}"/>
    <cellStyle name="Comma 18 3 6 2 8" xfId="8431" xr:uid="{00000000-0005-0000-0000-0000833E0000}"/>
    <cellStyle name="Comma 18 3 6 2 8 2" xfId="8432" xr:uid="{00000000-0005-0000-0000-0000843E0000}"/>
    <cellStyle name="Comma 18 3 6 2 9" xfId="8433" xr:uid="{00000000-0005-0000-0000-0000853E0000}"/>
    <cellStyle name="Comma 18 3 6 3" xfId="8434" xr:uid="{00000000-0005-0000-0000-0000863E0000}"/>
    <cellStyle name="Comma 18 3 6 3 2" xfId="8435" xr:uid="{00000000-0005-0000-0000-0000873E0000}"/>
    <cellStyle name="Comma 18 3 6 3 2 2" xfId="8436" xr:uid="{00000000-0005-0000-0000-0000883E0000}"/>
    <cellStyle name="Comma 18 3 6 3 3" xfId="8437" xr:uid="{00000000-0005-0000-0000-0000893E0000}"/>
    <cellStyle name="Comma 18 3 6 3 3 2" xfId="8438" xr:uid="{00000000-0005-0000-0000-00008A3E0000}"/>
    <cellStyle name="Comma 18 3 6 3 4" xfId="8439" xr:uid="{00000000-0005-0000-0000-00008B3E0000}"/>
    <cellStyle name="Comma 18 3 6 3 4 2" xfId="8440" xr:uid="{00000000-0005-0000-0000-00008C3E0000}"/>
    <cellStyle name="Comma 18 3 6 3 5" xfId="8441" xr:uid="{00000000-0005-0000-0000-00008D3E0000}"/>
    <cellStyle name="Comma 18 3 6 4" xfId="8442" xr:uid="{00000000-0005-0000-0000-00008E3E0000}"/>
    <cellStyle name="Comma 18 3 6 4 2" xfId="8443" xr:uid="{00000000-0005-0000-0000-00008F3E0000}"/>
    <cellStyle name="Comma 18 3 6 4 2 2" xfId="8444" xr:uid="{00000000-0005-0000-0000-0000903E0000}"/>
    <cellStyle name="Comma 18 3 6 4 3" xfId="8445" xr:uid="{00000000-0005-0000-0000-0000913E0000}"/>
    <cellStyle name="Comma 18 3 6 4 3 2" xfId="8446" xr:uid="{00000000-0005-0000-0000-0000923E0000}"/>
    <cellStyle name="Comma 18 3 6 4 4" xfId="8447" xr:uid="{00000000-0005-0000-0000-0000933E0000}"/>
    <cellStyle name="Comma 18 3 6 4 4 2" xfId="8448" xr:uid="{00000000-0005-0000-0000-0000943E0000}"/>
    <cellStyle name="Comma 18 3 6 4 5" xfId="8449" xr:uid="{00000000-0005-0000-0000-0000953E0000}"/>
    <cellStyle name="Comma 18 3 6 5" xfId="8450" xr:uid="{00000000-0005-0000-0000-0000963E0000}"/>
    <cellStyle name="Comma 18 3 6 5 2" xfId="8451" xr:uid="{00000000-0005-0000-0000-0000973E0000}"/>
    <cellStyle name="Comma 18 3 6 6" xfId="8452" xr:uid="{00000000-0005-0000-0000-0000983E0000}"/>
    <cellStyle name="Comma 18 3 6 6 2" xfId="8453" xr:uid="{00000000-0005-0000-0000-0000993E0000}"/>
    <cellStyle name="Comma 18 3 6 7" xfId="8454" xr:uid="{00000000-0005-0000-0000-00009A3E0000}"/>
    <cellStyle name="Comma 18 3 6 7 2" xfId="8455" xr:uid="{00000000-0005-0000-0000-00009B3E0000}"/>
    <cellStyle name="Comma 18 3 6 8" xfId="8456" xr:uid="{00000000-0005-0000-0000-00009C3E0000}"/>
    <cellStyle name="Comma 18 3 6 8 2" xfId="8457" xr:uid="{00000000-0005-0000-0000-00009D3E0000}"/>
    <cellStyle name="Comma 18 3 6 9" xfId="8458" xr:uid="{00000000-0005-0000-0000-00009E3E0000}"/>
    <cellStyle name="Comma 18 3 6 9 2" xfId="8459" xr:uid="{00000000-0005-0000-0000-00009F3E0000}"/>
    <cellStyle name="Comma 18 3 7" xfId="8460" xr:uid="{00000000-0005-0000-0000-0000A03E0000}"/>
    <cellStyle name="Comma 18 3 7 2" xfId="8461" xr:uid="{00000000-0005-0000-0000-0000A13E0000}"/>
    <cellStyle name="Comma 18 3 7 2 2" xfId="8462" xr:uid="{00000000-0005-0000-0000-0000A23E0000}"/>
    <cellStyle name="Comma 18 3 7 2 2 2" xfId="8463" xr:uid="{00000000-0005-0000-0000-0000A33E0000}"/>
    <cellStyle name="Comma 18 3 7 2 3" xfId="8464" xr:uid="{00000000-0005-0000-0000-0000A43E0000}"/>
    <cellStyle name="Comma 18 3 7 2 3 2" xfId="8465" xr:uid="{00000000-0005-0000-0000-0000A53E0000}"/>
    <cellStyle name="Comma 18 3 7 2 4" xfId="8466" xr:uid="{00000000-0005-0000-0000-0000A63E0000}"/>
    <cellStyle name="Comma 18 3 7 2 4 2" xfId="8467" xr:uid="{00000000-0005-0000-0000-0000A73E0000}"/>
    <cellStyle name="Comma 18 3 7 2 5" xfId="8468" xr:uid="{00000000-0005-0000-0000-0000A83E0000}"/>
    <cellStyle name="Comma 18 3 7 3" xfId="8469" xr:uid="{00000000-0005-0000-0000-0000A93E0000}"/>
    <cellStyle name="Comma 18 3 7 3 2" xfId="8470" xr:uid="{00000000-0005-0000-0000-0000AA3E0000}"/>
    <cellStyle name="Comma 18 3 7 3 2 2" xfId="8471" xr:uid="{00000000-0005-0000-0000-0000AB3E0000}"/>
    <cellStyle name="Comma 18 3 7 3 3" xfId="8472" xr:uid="{00000000-0005-0000-0000-0000AC3E0000}"/>
    <cellStyle name="Comma 18 3 7 3 3 2" xfId="8473" xr:uid="{00000000-0005-0000-0000-0000AD3E0000}"/>
    <cellStyle name="Comma 18 3 7 3 4" xfId="8474" xr:uid="{00000000-0005-0000-0000-0000AE3E0000}"/>
    <cellStyle name="Comma 18 3 7 3 4 2" xfId="8475" xr:uid="{00000000-0005-0000-0000-0000AF3E0000}"/>
    <cellStyle name="Comma 18 3 7 3 5" xfId="8476" xr:uid="{00000000-0005-0000-0000-0000B03E0000}"/>
    <cellStyle name="Comma 18 3 7 4" xfId="8477" xr:uid="{00000000-0005-0000-0000-0000B13E0000}"/>
    <cellStyle name="Comma 18 3 7 4 2" xfId="8478" xr:uid="{00000000-0005-0000-0000-0000B23E0000}"/>
    <cellStyle name="Comma 18 3 7 5" xfId="8479" xr:uid="{00000000-0005-0000-0000-0000B33E0000}"/>
    <cellStyle name="Comma 18 3 7 5 2" xfId="8480" xr:uid="{00000000-0005-0000-0000-0000B43E0000}"/>
    <cellStyle name="Comma 18 3 7 6" xfId="8481" xr:uid="{00000000-0005-0000-0000-0000B53E0000}"/>
    <cellStyle name="Comma 18 3 7 6 2" xfId="8482" xr:uid="{00000000-0005-0000-0000-0000B63E0000}"/>
    <cellStyle name="Comma 18 3 7 7" xfId="8483" xr:uid="{00000000-0005-0000-0000-0000B73E0000}"/>
    <cellStyle name="Comma 18 3 7 7 2" xfId="8484" xr:uid="{00000000-0005-0000-0000-0000B83E0000}"/>
    <cellStyle name="Comma 18 3 7 8" xfId="8485" xr:uid="{00000000-0005-0000-0000-0000B93E0000}"/>
    <cellStyle name="Comma 18 3 7 8 2" xfId="8486" xr:uid="{00000000-0005-0000-0000-0000BA3E0000}"/>
    <cellStyle name="Comma 18 3 7 9" xfId="8487" xr:uid="{00000000-0005-0000-0000-0000BB3E0000}"/>
    <cellStyle name="Comma 18 3 8" xfId="8488" xr:uid="{00000000-0005-0000-0000-0000BC3E0000}"/>
    <cellStyle name="Comma 18 3 8 2" xfId="8489" xr:uid="{00000000-0005-0000-0000-0000BD3E0000}"/>
    <cellStyle name="Comma 18 3 8 2 2" xfId="8490" xr:uid="{00000000-0005-0000-0000-0000BE3E0000}"/>
    <cellStyle name="Comma 18 3 8 3" xfId="8491" xr:uid="{00000000-0005-0000-0000-0000BF3E0000}"/>
    <cellStyle name="Comma 18 3 8 3 2" xfId="8492" xr:uid="{00000000-0005-0000-0000-0000C03E0000}"/>
    <cellStyle name="Comma 18 3 8 4" xfId="8493" xr:uid="{00000000-0005-0000-0000-0000C13E0000}"/>
    <cellStyle name="Comma 18 3 8 4 2" xfId="8494" xr:uid="{00000000-0005-0000-0000-0000C23E0000}"/>
    <cellStyle name="Comma 18 3 8 5" xfId="8495" xr:uid="{00000000-0005-0000-0000-0000C33E0000}"/>
    <cellStyle name="Comma 18 3 9" xfId="8496" xr:uid="{00000000-0005-0000-0000-0000C43E0000}"/>
    <cellStyle name="Comma 18 3 9 2" xfId="8497" xr:uid="{00000000-0005-0000-0000-0000C53E0000}"/>
    <cellStyle name="Comma 18 3 9 2 2" xfId="8498" xr:uid="{00000000-0005-0000-0000-0000C63E0000}"/>
    <cellStyle name="Comma 18 3 9 3" xfId="8499" xr:uid="{00000000-0005-0000-0000-0000C73E0000}"/>
    <cellStyle name="Comma 18 3 9 3 2" xfId="8500" xr:uid="{00000000-0005-0000-0000-0000C83E0000}"/>
    <cellStyle name="Comma 18 3 9 4" xfId="8501" xr:uid="{00000000-0005-0000-0000-0000C93E0000}"/>
    <cellStyle name="Comma 18 3 9 4 2" xfId="8502" xr:uid="{00000000-0005-0000-0000-0000CA3E0000}"/>
    <cellStyle name="Comma 18 3 9 5" xfId="8503" xr:uid="{00000000-0005-0000-0000-0000CB3E0000}"/>
    <cellStyle name="Comma 18 4" xfId="8504" xr:uid="{00000000-0005-0000-0000-0000CC3E0000}"/>
    <cellStyle name="Comma 18 4 10" xfId="8505" xr:uid="{00000000-0005-0000-0000-0000CD3E0000}"/>
    <cellStyle name="Comma 18 4 10 2" xfId="8506" xr:uid="{00000000-0005-0000-0000-0000CE3E0000}"/>
    <cellStyle name="Comma 18 4 11" xfId="8507" xr:uid="{00000000-0005-0000-0000-0000CF3E0000}"/>
    <cellStyle name="Comma 18 4 2" xfId="8508" xr:uid="{00000000-0005-0000-0000-0000D03E0000}"/>
    <cellStyle name="Comma 18 4 2 10" xfId="8509" xr:uid="{00000000-0005-0000-0000-0000D13E0000}"/>
    <cellStyle name="Comma 18 4 2 2" xfId="8510" xr:uid="{00000000-0005-0000-0000-0000D23E0000}"/>
    <cellStyle name="Comma 18 4 2 2 2" xfId="8511" xr:uid="{00000000-0005-0000-0000-0000D33E0000}"/>
    <cellStyle name="Comma 18 4 2 2 2 2" xfId="8512" xr:uid="{00000000-0005-0000-0000-0000D43E0000}"/>
    <cellStyle name="Comma 18 4 2 2 2 2 2" xfId="8513" xr:uid="{00000000-0005-0000-0000-0000D53E0000}"/>
    <cellStyle name="Comma 18 4 2 2 2 3" xfId="8514" xr:uid="{00000000-0005-0000-0000-0000D63E0000}"/>
    <cellStyle name="Comma 18 4 2 2 2 3 2" xfId="8515" xr:uid="{00000000-0005-0000-0000-0000D73E0000}"/>
    <cellStyle name="Comma 18 4 2 2 2 4" xfId="8516" xr:uid="{00000000-0005-0000-0000-0000D83E0000}"/>
    <cellStyle name="Comma 18 4 2 2 2 4 2" xfId="8517" xr:uid="{00000000-0005-0000-0000-0000D93E0000}"/>
    <cellStyle name="Comma 18 4 2 2 2 5" xfId="8518" xr:uid="{00000000-0005-0000-0000-0000DA3E0000}"/>
    <cellStyle name="Comma 18 4 2 2 3" xfId="8519" xr:uid="{00000000-0005-0000-0000-0000DB3E0000}"/>
    <cellStyle name="Comma 18 4 2 2 3 2" xfId="8520" xr:uid="{00000000-0005-0000-0000-0000DC3E0000}"/>
    <cellStyle name="Comma 18 4 2 2 3 2 2" xfId="8521" xr:uid="{00000000-0005-0000-0000-0000DD3E0000}"/>
    <cellStyle name="Comma 18 4 2 2 3 3" xfId="8522" xr:uid="{00000000-0005-0000-0000-0000DE3E0000}"/>
    <cellStyle name="Comma 18 4 2 2 3 3 2" xfId="8523" xr:uid="{00000000-0005-0000-0000-0000DF3E0000}"/>
    <cellStyle name="Comma 18 4 2 2 3 4" xfId="8524" xr:uid="{00000000-0005-0000-0000-0000E03E0000}"/>
    <cellStyle name="Comma 18 4 2 2 3 4 2" xfId="8525" xr:uid="{00000000-0005-0000-0000-0000E13E0000}"/>
    <cellStyle name="Comma 18 4 2 2 3 5" xfId="8526" xr:uid="{00000000-0005-0000-0000-0000E23E0000}"/>
    <cellStyle name="Comma 18 4 2 2 4" xfId="8527" xr:uid="{00000000-0005-0000-0000-0000E33E0000}"/>
    <cellStyle name="Comma 18 4 2 2 4 2" xfId="8528" xr:uid="{00000000-0005-0000-0000-0000E43E0000}"/>
    <cellStyle name="Comma 18 4 2 2 5" xfId="8529" xr:uid="{00000000-0005-0000-0000-0000E53E0000}"/>
    <cellStyle name="Comma 18 4 2 2 5 2" xfId="8530" xr:uid="{00000000-0005-0000-0000-0000E63E0000}"/>
    <cellStyle name="Comma 18 4 2 2 6" xfId="8531" xr:uid="{00000000-0005-0000-0000-0000E73E0000}"/>
    <cellStyle name="Comma 18 4 2 2 6 2" xfId="8532" xr:uid="{00000000-0005-0000-0000-0000E83E0000}"/>
    <cellStyle name="Comma 18 4 2 2 7" xfId="8533" xr:uid="{00000000-0005-0000-0000-0000E93E0000}"/>
    <cellStyle name="Comma 18 4 2 2 7 2" xfId="8534" xr:uid="{00000000-0005-0000-0000-0000EA3E0000}"/>
    <cellStyle name="Comma 18 4 2 2 8" xfId="8535" xr:uid="{00000000-0005-0000-0000-0000EB3E0000}"/>
    <cellStyle name="Comma 18 4 2 2 8 2" xfId="8536" xr:uid="{00000000-0005-0000-0000-0000EC3E0000}"/>
    <cellStyle name="Comma 18 4 2 2 9" xfId="8537" xr:uid="{00000000-0005-0000-0000-0000ED3E0000}"/>
    <cellStyle name="Comma 18 4 2 3" xfId="8538" xr:uid="{00000000-0005-0000-0000-0000EE3E0000}"/>
    <cellStyle name="Comma 18 4 2 3 2" xfId="8539" xr:uid="{00000000-0005-0000-0000-0000EF3E0000}"/>
    <cellStyle name="Comma 18 4 2 3 2 2" xfId="8540" xr:uid="{00000000-0005-0000-0000-0000F03E0000}"/>
    <cellStyle name="Comma 18 4 2 3 3" xfId="8541" xr:uid="{00000000-0005-0000-0000-0000F13E0000}"/>
    <cellStyle name="Comma 18 4 2 3 3 2" xfId="8542" xr:uid="{00000000-0005-0000-0000-0000F23E0000}"/>
    <cellStyle name="Comma 18 4 2 3 4" xfId="8543" xr:uid="{00000000-0005-0000-0000-0000F33E0000}"/>
    <cellStyle name="Comma 18 4 2 3 4 2" xfId="8544" xr:uid="{00000000-0005-0000-0000-0000F43E0000}"/>
    <cellStyle name="Comma 18 4 2 3 5" xfId="8545" xr:uid="{00000000-0005-0000-0000-0000F53E0000}"/>
    <cellStyle name="Comma 18 4 2 4" xfId="8546" xr:uid="{00000000-0005-0000-0000-0000F63E0000}"/>
    <cellStyle name="Comma 18 4 2 4 2" xfId="8547" xr:uid="{00000000-0005-0000-0000-0000F73E0000}"/>
    <cellStyle name="Comma 18 4 2 4 2 2" xfId="8548" xr:uid="{00000000-0005-0000-0000-0000F83E0000}"/>
    <cellStyle name="Comma 18 4 2 4 3" xfId="8549" xr:uid="{00000000-0005-0000-0000-0000F93E0000}"/>
    <cellStyle name="Comma 18 4 2 4 3 2" xfId="8550" xr:uid="{00000000-0005-0000-0000-0000FA3E0000}"/>
    <cellStyle name="Comma 18 4 2 4 4" xfId="8551" xr:uid="{00000000-0005-0000-0000-0000FB3E0000}"/>
    <cellStyle name="Comma 18 4 2 4 4 2" xfId="8552" xr:uid="{00000000-0005-0000-0000-0000FC3E0000}"/>
    <cellStyle name="Comma 18 4 2 4 5" xfId="8553" xr:uid="{00000000-0005-0000-0000-0000FD3E0000}"/>
    <cellStyle name="Comma 18 4 2 5" xfId="8554" xr:uid="{00000000-0005-0000-0000-0000FE3E0000}"/>
    <cellStyle name="Comma 18 4 2 5 2" xfId="8555" xr:uid="{00000000-0005-0000-0000-0000FF3E0000}"/>
    <cellStyle name="Comma 18 4 2 6" xfId="8556" xr:uid="{00000000-0005-0000-0000-0000003F0000}"/>
    <cellStyle name="Comma 18 4 2 6 2" xfId="8557" xr:uid="{00000000-0005-0000-0000-0000013F0000}"/>
    <cellStyle name="Comma 18 4 2 7" xfId="8558" xr:uid="{00000000-0005-0000-0000-0000023F0000}"/>
    <cellStyle name="Comma 18 4 2 7 2" xfId="8559" xr:uid="{00000000-0005-0000-0000-0000033F0000}"/>
    <cellStyle name="Comma 18 4 2 8" xfId="8560" xr:uid="{00000000-0005-0000-0000-0000043F0000}"/>
    <cellStyle name="Comma 18 4 2 8 2" xfId="8561" xr:uid="{00000000-0005-0000-0000-0000053F0000}"/>
    <cellStyle name="Comma 18 4 2 9" xfId="8562" xr:uid="{00000000-0005-0000-0000-0000063F0000}"/>
    <cellStyle name="Comma 18 4 2 9 2" xfId="8563" xr:uid="{00000000-0005-0000-0000-0000073F0000}"/>
    <cellStyle name="Comma 18 4 3" xfId="8564" xr:uid="{00000000-0005-0000-0000-0000083F0000}"/>
    <cellStyle name="Comma 18 4 3 2" xfId="8565" xr:uid="{00000000-0005-0000-0000-0000093F0000}"/>
    <cellStyle name="Comma 18 4 3 2 2" xfId="8566" xr:uid="{00000000-0005-0000-0000-00000A3F0000}"/>
    <cellStyle name="Comma 18 4 3 2 2 2" xfId="8567" xr:uid="{00000000-0005-0000-0000-00000B3F0000}"/>
    <cellStyle name="Comma 18 4 3 2 3" xfId="8568" xr:uid="{00000000-0005-0000-0000-00000C3F0000}"/>
    <cellStyle name="Comma 18 4 3 2 3 2" xfId="8569" xr:uid="{00000000-0005-0000-0000-00000D3F0000}"/>
    <cellStyle name="Comma 18 4 3 2 4" xfId="8570" xr:uid="{00000000-0005-0000-0000-00000E3F0000}"/>
    <cellStyle name="Comma 18 4 3 2 4 2" xfId="8571" xr:uid="{00000000-0005-0000-0000-00000F3F0000}"/>
    <cellStyle name="Comma 18 4 3 2 5" xfId="8572" xr:uid="{00000000-0005-0000-0000-0000103F0000}"/>
    <cellStyle name="Comma 18 4 3 3" xfId="8573" xr:uid="{00000000-0005-0000-0000-0000113F0000}"/>
    <cellStyle name="Comma 18 4 3 3 2" xfId="8574" xr:uid="{00000000-0005-0000-0000-0000123F0000}"/>
    <cellStyle name="Comma 18 4 3 3 2 2" xfId="8575" xr:uid="{00000000-0005-0000-0000-0000133F0000}"/>
    <cellStyle name="Comma 18 4 3 3 3" xfId="8576" xr:uid="{00000000-0005-0000-0000-0000143F0000}"/>
    <cellStyle name="Comma 18 4 3 3 3 2" xfId="8577" xr:uid="{00000000-0005-0000-0000-0000153F0000}"/>
    <cellStyle name="Comma 18 4 3 3 4" xfId="8578" xr:uid="{00000000-0005-0000-0000-0000163F0000}"/>
    <cellStyle name="Comma 18 4 3 3 4 2" xfId="8579" xr:uid="{00000000-0005-0000-0000-0000173F0000}"/>
    <cellStyle name="Comma 18 4 3 3 5" xfId="8580" xr:uid="{00000000-0005-0000-0000-0000183F0000}"/>
    <cellStyle name="Comma 18 4 3 4" xfId="8581" xr:uid="{00000000-0005-0000-0000-0000193F0000}"/>
    <cellStyle name="Comma 18 4 3 4 2" xfId="8582" xr:uid="{00000000-0005-0000-0000-00001A3F0000}"/>
    <cellStyle name="Comma 18 4 3 5" xfId="8583" xr:uid="{00000000-0005-0000-0000-00001B3F0000}"/>
    <cellStyle name="Comma 18 4 3 5 2" xfId="8584" xr:uid="{00000000-0005-0000-0000-00001C3F0000}"/>
    <cellStyle name="Comma 18 4 3 6" xfId="8585" xr:uid="{00000000-0005-0000-0000-00001D3F0000}"/>
    <cellStyle name="Comma 18 4 3 6 2" xfId="8586" xr:uid="{00000000-0005-0000-0000-00001E3F0000}"/>
    <cellStyle name="Comma 18 4 3 7" xfId="8587" xr:uid="{00000000-0005-0000-0000-00001F3F0000}"/>
    <cellStyle name="Comma 18 4 3 7 2" xfId="8588" xr:uid="{00000000-0005-0000-0000-0000203F0000}"/>
    <cellStyle name="Comma 18 4 3 8" xfId="8589" xr:uid="{00000000-0005-0000-0000-0000213F0000}"/>
    <cellStyle name="Comma 18 4 3 8 2" xfId="8590" xr:uid="{00000000-0005-0000-0000-0000223F0000}"/>
    <cellStyle name="Comma 18 4 3 9" xfId="8591" xr:uid="{00000000-0005-0000-0000-0000233F0000}"/>
    <cellStyle name="Comma 18 4 4" xfId="8592" xr:uid="{00000000-0005-0000-0000-0000243F0000}"/>
    <cellStyle name="Comma 18 4 4 2" xfId="8593" xr:uid="{00000000-0005-0000-0000-0000253F0000}"/>
    <cellStyle name="Comma 18 4 4 2 2" xfId="8594" xr:uid="{00000000-0005-0000-0000-0000263F0000}"/>
    <cellStyle name="Comma 18 4 4 3" xfId="8595" xr:uid="{00000000-0005-0000-0000-0000273F0000}"/>
    <cellStyle name="Comma 18 4 4 3 2" xfId="8596" xr:uid="{00000000-0005-0000-0000-0000283F0000}"/>
    <cellStyle name="Comma 18 4 4 4" xfId="8597" xr:uid="{00000000-0005-0000-0000-0000293F0000}"/>
    <cellStyle name="Comma 18 4 4 4 2" xfId="8598" xr:uid="{00000000-0005-0000-0000-00002A3F0000}"/>
    <cellStyle name="Comma 18 4 4 5" xfId="8599" xr:uid="{00000000-0005-0000-0000-00002B3F0000}"/>
    <cellStyle name="Comma 18 4 5" xfId="8600" xr:uid="{00000000-0005-0000-0000-00002C3F0000}"/>
    <cellStyle name="Comma 18 4 5 2" xfId="8601" xr:uid="{00000000-0005-0000-0000-00002D3F0000}"/>
    <cellStyle name="Comma 18 4 5 2 2" xfId="8602" xr:uid="{00000000-0005-0000-0000-00002E3F0000}"/>
    <cellStyle name="Comma 18 4 5 3" xfId="8603" xr:uid="{00000000-0005-0000-0000-00002F3F0000}"/>
    <cellStyle name="Comma 18 4 5 3 2" xfId="8604" xr:uid="{00000000-0005-0000-0000-0000303F0000}"/>
    <cellStyle name="Comma 18 4 5 4" xfId="8605" xr:uid="{00000000-0005-0000-0000-0000313F0000}"/>
    <cellStyle name="Comma 18 4 5 4 2" xfId="8606" xr:uid="{00000000-0005-0000-0000-0000323F0000}"/>
    <cellStyle name="Comma 18 4 5 5" xfId="8607" xr:uid="{00000000-0005-0000-0000-0000333F0000}"/>
    <cellStyle name="Comma 18 4 6" xfId="8608" xr:uid="{00000000-0005-0000-0000-0000343F0000}"/>
    <cellStyle name="Comma 18 4 6 2" xfId="8609" xr:uid="{00000000-0005-0000-0000-0000353F0000}"/>
    <cellStyle name="Comma 18 4 7" xfId="8610" xr:uid="{00000000-0005-0000-0000-0000363F0000}"/>
    <cellStyle name="Comma 18 4 7 2" xfId="8611" xr:uid="{00000000-0005-0000-0000-0000373F0000}"/>
    <cellStyle name="Comma 18 4 8" xfId="8612" xr:uid="{00000000-0005-0000-0000-0000383F0000}"/>
    <cellStyle name="Comma 18 4 8 2" xfId="8613" xr:uid="{00000000-0005-0000-0000-0000393F0000}"/>
    <cellStyle name="Comma 18 4 9" xfId="8614" xr:uid="{00000000-0005-0000-0000-00003A3F0000}"/>
    <cellStyle name="Comma 18 4 9 2" xfId="8615" xr:uid="{00000000-0005-0000-0000-00003B3F0000}"/>
    <cellStyle name="Comma 18 5" xfId="8616" xr:uid="{00000000-0005-0000-0000-00003C3F0000}"/>
    <cellStyle name="Comma 18 5 10" xfId="8617" xr:uid="{00000000-0005-0000-0000-00003D3F0000}"/>
    <cellStyle name="Comma 18 5 10 2" xfId="8618" xr:uid="{00000000-0005-0000-0000-00003E3F0000}"/>
    <cellStyle name="Comma 18 5 11" xfId="8619" xr:uid="{00000000-0005-0000-0000-00003F3F0000}"/>
    <cellStyle name="Comma 18 5 2" xfId="8620" xr:uid="{00000000-0005-0000-0000-0000403F0000}"/>
    <cellStyle name="Comma 18 5 2 10" xfId="8621" xr:uid="{00000000-0005-0000-0000-0000413F0000}"/>
    <cellStyle name="Comma 18 5 2 2" xfId="8622" xr:uid="{00000000-0005-0000-0000-0000423F0000}"/>
    <cellStyle name="Comma 18 5 2 2 2" xfId="8623" xr:uid="{00000000-0005-0000-0000-0000433F0000}"/>
    <cellStyle name="Comma 18 5 2 2 2 2" xfId="8624" xr:uid="{00000000-0005-0000-0000-0000443F0000}"/>
    <cellStyle name="Comma 18 5 2 2 2 2 2" xfId="8625" xr:uid="{00000000-0005-0000-0000-0000453F0000}"/>
    <cellStyle name="Comma 18 5 2 2 2 3" xfId="8626" xr:uid="{00000000-0005-0000-0000-0000463F0000}"/>
    <cellStyle name="Comma 18 5 2 2 2 3 2" xfId="8627" xr:uid="{00000000-0005-0000-0000-0000473F0000}"/>
    <cellStyle name="Comma 18 5 2 2 2 4" xfId="8628" xr:uid="{00000000-0005-0000-0000-0000483F0000}"/>
    <cellStyle name="Comma 18 5 2 2 2 4 2" xfId="8629" xr:uid="{00000000-0005-0000-0000-0000493F0000}"/>
    <cellStyle name="Comma 18 5 2 2 2 5" xfId="8630" xr:uid="{00000000-0005-0000-0000-00004A3F0000}"/>
    <cellStyle name="Comma 18 5 2 2 3" xfId="8631" xr:uid="{00000000-0005-0000-0000-00004B3F0000}"/>
    <cellStyle name="Comma 18 5 2 2 3 2" xfId="8632" xr:uid="{00000000-0005-0000-0000-00004C3F0000}"/>
    <cellStyle name="Comma 18 5 2 2 3 2 2" xfId="8633" xr:uid="{00000000-0005-0000-0000-00004D3F0000}"/>
    <cellStyle name="Comma 18 5 2 2 3 3" xfId="8634" xr:uid="{00000000-0005-0000-0000-00004E3F0000}"/>
    <cellStyle name="Comma 18 5 2 2 3 3 2" xfId="8635" xr:uid="{00000000-0005-0000-0000-00004F3F0000}"/>
    <cellStyle name="Comma 18 5 2 2 3 4" xfId="8636" xr:uid="{00000000-0005-0000-0000-0000503F0000}"/>
    <cellStyle name="Comma 18 5 2 2 3 4 2" xfId="8637" xr:uid="{00000000-0005-0000-0000-0000513F0000}"/>
    <cellStyle name="Comma 18 5 2 2 3 5" xfId="8638" xr:uid="{00000000-0005-0000-0000-0000523F0000}"/>
    <cellStyle name="Comma 18 5 2 2 4" xfId="8639" xr:uid="{00000000-0005-0000-0000-0000533F0000}"/>
    <cellStyle name="Comma 18 5 2 2 4 2" xfId="8640" xr:uid="{00000000-0005-0000-0000-0000543F0000}"/>
    <cellStyle name="Comma 18 5 2 2 5" xfId="8641" xr:uid="{00000000-0005-0000-0000-0000553F0000}"/>
    <cellStyle name="Comma 18 5 2 2 5 2" xfId="8642" xr:uid="{00000000-0005-0000-0000-0000563F0000}"/>
    <cellStyle name="Comma 18 5 2 2 6" xfId="8643" xr:uid="{00000000-0005-0000-0000-0000573F0000}"/>
    <cellStyle name="Comma 18 5 2 2 6 2" xfId="8644" xr:uid="{00000000-0005-0000-0000-0000583F0000}"/>
    <cellStyle name="Comma 18 5 2 2 7" xfId="8645" xr:uid="{00000000-0005-0000-0000-0000593F0000}"/>
    <cellStyle name="Comma 18 5 2 2 7 2" xfId="8646" xr:uid="{00000000-0005-0000-0000-00005A3F0000}"/>
    <cellStyle name="Comma 18 5 2 2 8" xfId="8647" xr:uid="{00000000-0005-0000-0000-00005B3F0000}"/>
    <cellStyle name="Comma 18 5 2 2 8 2" xfId="8648" xr:uid="{00000000-0005-0000-0000-00005C3F0000}"/>
    <cellStyle name="Comma 18 5 2 2 9" xfId="8649" xr:uid="{00000000-0005-0000-0000-00005D3F0000}"/>
    <cellStyle name="Comma 18 5 2 3" xfId="8650" xr:uid="{00000000-0005-0000-0000-00005E3F0000}"/>
    <cellStyle name="Comma 18 5 2 3 2" xfId="8651" xr:uid="{00000000-0005-0000-0000-00005F3F0000}"/>
    <cellStyle name="Comma 18 5 2 3 2 2" xfId="8652" xr:uid="{00000000-0005-0000-0000-0000603F0000}"/>
    <cellStyle name="Comma 18 5 2 3 3" xfId="8653" xr:uid="{00000000-0005-0000-0000-0000613F0000}"/>
    <cellStyle name="Comma 18 5 2 3 3 2" xfId="8654" xr:uid="{00000000-0005-0000-0000-0000623F0000}"/>
    <cellStyle name="Comma 18 5 2 3 4" xfId="8655" xr:uid="{00000000-0005-0000-0000-0000633F0000}"/>
    <cellStyle name="Comma 18 5 2 3 4 2" xfId="8656" xr:uid="{00000000-0005-0000-0000-0000643F0000}"/>
    <cellStyle name="Comma 18 5 2 3 5" xfId="8657" xr:uid="{00000000-0005-0000-0000-0000653F0000}"/>
    <cellStyle name="Comma 18 5 2 4" xfId="8658" xr:uid="{00000000-0005-0000-0000-0000663F0000}"/>
    <cellStyle name="Comma 18 5 2 4 2" xfId="8659" xr:uid="{00000000-0005-0000-0000-0000673F0000}"/>
    <cellStyle name="Comma 18 5 2 4 2 2" xfId="8660" xr:uid="{00000000-0005-0000-0000-0000683F0000}"/>
    <cellStyle name="Comma 18 5 2 4 3" xfId="8661" xr:uid="{00000000-0005-0000-0000-0000693F0000}"/>
    <cellStyle name="Comma 18 5 2 4 3 2" xfId="8662" xr:uid="{00000000-0005-0000-0000-00006A3F0000}"/>
    <cellStyle name="Comma 18 5 2 4 4" xfId="8663" xr:uid="{00000000-0005-0000-0000-00006B3F0000}"/>
    <cellStyle name="Comma 18 5 2 4 4 2" xfId="8664" xr:uid="{00000000-0005-0000-0000-00006C3F0000}"/>
    <cellStyle name="Comma 18 5 2 4 5" xfId="8665" xr:uid="{00000000-0005-0000-0000-00006D3F0000}"/>
    <cellStyle name="Comma 18 5 2 5" xfId="8666" xr:uid="{00000000-0005-0000-0000-00006E3F0000}"/>
    <cellStyle name="Comma 18 5 2 5 2" xfId="8667" xr:uid="{00000000-0005-0000-0000-00006F3F0000}"/>
    <cellStyle name="Comma 18 5 2 6" xfId="8668" xr:uid="{00000000-0005-0000-0000-0000703F0000}"/>
    <cellStyle name="Comma 18 5 2 6 2" xfId="8669" xr:uid="{00000000-0005-0000-0000-0000713F0000}"/>
    <cellStyle name="Comma 18 5 2 7" xfId="8670" xr:uid="{00000000-0005-0000-0000-0000723F0000}"/>
    <cellStyle name="Comma 18 5 2 7 2" xfId="8671" xr:uid="{00000000-0005-0000-0000-0000733F0000}"/>
    <cellStyle name="Comma 18 5 2 8" xfId="8672" xr:uid="{00000000-0005-0000-0000-0000743F0000}"/>
    <cellStyle name="Comma 18 5 2 8 2" xfId="8673" xr:uid="{00000000-0005-0000-0000-0000753F0000}"/>
    <cellStyle name="Comma 18 5 2 9" xfId="8674" xr:uid="{00000000-0005-0000-0000-0000763F0000}"/>
    <cellStyle name="Comma 18 5 2 9 2" xfId="8675" xr:uid="{00000000-0005-0000-0000-0000773F0000}"/>
    <cellStyle name="Comma 18 5 3" xfId="8676" xr:uid="{00000000-0005-0000-0000-0000783F0000}"/>
    <cellStyle name="Comma 18 5 3 2" xfId="8677" xr:uid="{00000000-0005-0000-0000-0000793F0000}"/>
    <cellStyle name="Comma 18 5 3 2 2" xfId="8678" xr:uid="{00000000-0005-0000-0000-00007A3F0000}"/>
    <cellStyle name="Comma 18 5 3 2 2 2" xfId="8679" xr:uid="{00000000-0005-0000-0000-00007B3F0000}"/>
    <cellStyle name="Comma 18 5 3 2 3" xfId="8680" xr:uid="{00000000-0005-0000-0000-00007C3F0000}"/>
    <cellStyle name="Comma 18 5 3 2 3 2" xfId="8681" xr:uid="{00000000-0005-0000-0000-00007D3F0000}"/>
    <cellStyle name="Comma 18 5 3 2 4" xfId="8682" xr:uid="{00000000-0005-0000-0000-00007E3F0000}"/>
    <cellStyle name="Comma 18 5 3 2 4 2" xfId="8683" xr:uid="{00000000-0005-0000-0000-00007F3F0000}"/>
    <cellStyle name="Comma 18 5 3 2 5" xfId="8684" xr:uid="{00000000-0005-0000-0000-0000803F0000}"/>
    <cellStyle name="Comma 18 5 3 3" xfId="8685" xr:uid="{00000000-0005-0000-0000-0000813F0000}"/>
    <cellStyle name="Comma 18 5 3 3 2" xfId="8686" xr:uid="{00000000-0005-0000-0000-0000823F0000}"/>
    <cellStyle name="Comma 18 5 3 3 2 2" xfId="8687" xr:uid="{00000000-0005-0000-0000-0000833F0000}"/>
    <cellStyle name="Comma 18 5 3 3 3" xfId="8688" xr:uid="{00000000-0005-0000-0000-0000843F0000}"/>
    <cellStyle name="Comma 18 5 3 3 3 2" xfId="8689" xr:uid="{00000000-0005-0000-0000-0000853F0000}"/>
    <cellStyle name="Comma 18 5 3 3 4" xfId="8690" xr:uid="{00000000-0005-0000-0000-0000863F0000}"/>
    <cellStyle name="Comma 18 5 3 3 4 2" xfId="8691" xr:uid="{00000000-0005-0000-0000-0000873F0000}"/>
    <cellStyle name="Comma 18 5 3 3 5" xfId="8692" xr:uid="{00000000-0005-0000-0000-0000883F0000}"/>
    <cellStyle name="Comma 18 5 3 4" xfId="8693" xr:uid="{00000000-0005-0000-0000-0000893F0000}"/>
    <cellStyle name="Comma 18 5 3 4 2" xfId="8694" xr:uid="{00000000-0005-0000-0000-00008A3F0000}"/>
    <cellStyle name="Comma 18 5 3 5" xfId="8695" xr:uid="{00000000-0005-0000-0000-00008B3F0000}"/>
    <cellStyle name="Comma 18 5 3 5 2" xfId="8696" xr:uid="{00000000-0005-0000-0000-00008C3F0000}"/>
    <cellStyle name="Comma 18 5 3 6" xfId="8697" xr:uid="{00000000-0005-0000-0000-00008D3F0000}"/>
    <cellStyle name="Comma 18 5 3 6 2" xfId="8698" xr:uid="{00000000-0005-0000-0000-00008E3F0000}"/>
    <cellStyle name="Comma 18 5 3 7" xfId="8699" xr:uid="{00000000-0005-0000-0000-00008F3F0000}"/>
    <cellStyle name="Comma 18 5 3 7 2" xfId="8700" xr:uid="{00000000-0005-0000-0000-0000903F0000}"/>
    <cellStyle name="Comma 18 5 3 8" xfId="8701" xr:uid="{00000000-0005-0000-0000-0000913F0000}"/>
    <cellStyle name="Comma 18 5 3 8 2" xfId="8702" xr:uid="{00000000-0005-0000-0000-0000923F0000}"/>
    <cellStyle name="Comma 18 5 3 9" xfId="8703" xr:uid="{00000000-0005-0000-0000-0000933F0000}"/>
    <cellStyle name="Comma 18 5 4" xfId="8704" xr:uid="{00000000-0005-0000-0000-0000943F0000}"/>
    <cellStyle name="Comma 18 5 4 2" xfId="8705" xr:uid="{00000000-0005-0000-0000-0000953F0000}"/>
    <cellStyle name="Comma 18 5 4 2 2" xfId="8706" xr:uid="{00000000-0005-0000-0000-0000963F0000}"/>
    <cellStyle name="Comma 18 5 4 3" xfId="8707" xr:uid="{00000000-0005-0000-0000-0000973F0000}"/>
    <cellStyle name="Comma 18 5 4 3 2" xfId="8708" xr:uid="{00000000-0005-0000-0000-0000983F0000}"/>
    <cellStyle name="Comma 18 5 4 4" xfId="8709" xr:uid="{00000000-0005-0000-0000-0000993F0000}"/>
    <cellStyle name="Comma 18 5 4 4 2" xfId="8710" xr:uid="{00000000-0005-0000-0000-00009A3F0000}"/>
    <cellStyle name="Comma 18 5 4 5" xfId="8711" xr:uid="{00000000-0005-0000-0000-00009B3F0000}"/>
    <cellStyle name="Comma 18 5 5" xfId="8712" xr:uid="{00000000-0005-0000-0000-00009C3F0000}"/>
    <cellStyle name="Comma 18 5 5 2" xfId="8713" xr:uid="{00000000-0005-0000-0000-00009D3F0000}"/>
    <cellStyle name="Comma 18 5 5 2 2" xfId="8714" xr:uid="{00000000-0005-0000-0000-00009E3F0000}"/>
    <cellStyle name="Comma 18 5 5 3" xfId="8715" xr:uid="{00000000-0005-0000-0000-00009F3F0000}"/>
    <cellStyle name="Comma 18 5 5 3 2" xfId="8716" xr:uid="{00000000-0005-0000-0000-0000A03F0000}"/>
    <cellStyle name="Comma 18 5 5 4" xfId="8717" xr:uid="{00000000-0005-0000-0000-0000A13F0000}"/>
    <cellStyle name="Comma 18 5 5 4 2" xfId="8718" xr:uid="{00000000-0005-0000-0000-0000A23F0000}"/>
    <cellStyle name="Comma 18 5 5 5" xfId="8719" xr:uid="{00000000-0005-0000-0000-0000A33F0000}"/>
    <cellStyle name="Comma 18 5 6" xfId="8720" xr:uid="{00000000-0005-0000-0000-0000A43F0000}"/>
    <cellStyle name="Comma 18 5 6 2" xfId="8721" xr:uid="{00000000-0005-0000-0000-0000A53F0000}"/>
    <cellStyle name="Comma 18 5 7" xfId="8722" xr:uid="{00000000-0005-0000-0000-0000A63F0000}"/>
    <cellStyle name="Comma 18 5 7 2" xfId="8723" xr:uid="{00000000-0005-0000-0000-0000A73F0000}"/>
    <cellStyle name="Comma 18 5 8" xfId="8724" xr:uid="{00000000-0005-0000-0000-0000A83F0000}"/>
    <cellStyle name="Comma 18 5 8 2" xfId="8725" xr:uid="{00000000-0005-0000-0000-0000A93F0000}"/>
    <cellStyle name="Comma 18 5 9" xfId="8726" xr:uid="{00000000-0005-0000-0000-0000AA3F0000}"/>
    <cellStyle name="Comma 18 5 9 2" xfId="8727" xr:uid="{00000000-0005-0000-0000-0000AB3F0000}"/>
    <cellStyle name="Comma 18 6" xfId="8728" xr:uid="{00000000-0005-0000-0000-0000AC3F0000}"/>
    <cellStyle name="Comma 18 6 10" xfId="8729" xr:uid="{00000000-0005-0000-0000-0000AD3F0000}"/>
    <cellStyle name="Comma 18 6 10 2" xfId="8730" xr:uid="{00000000-0005-0000-0000-0000AE3F0000}"/>
    <cellStyle name="Comma 18 6 11" xfId="8731" xr:uid="{00000000-0005-0000-0000-0000AF3F0000}"/>
    <cellStyle name="Comma 18 6 2" xfId="8732" xr:uid="{00000000-0005-0000-0000-0000B03F0000}"/>
    <cellStyle name="Comma 18 6 2 10" xfId="8733" xr:uid="{00000000-0005-0000-0000-0000B13F0000}"/>
    <cellStyle name="Comma 18 6 2 2" xfId="8734" xr:uid="{00000000-0005-0000-0000-0000B23F0000}"/>
    <cellStyle name="Comma 18 6 2 2 2" xfId="8735" xr:uid="{00000000-0005-0000-0000-0000B33F0000}"/>
    <cellStyle name="Comma 18 6 2 2 2 2" xfId="8736" xr:uid="{00000000-0005-0000-0000-0000B43F0000}"/>
    <cellStyle name="Comma 18 6 2 2 2 2 2" xfId="8737" xr:uid="{00000000-0005-0000-0000-0000B53F0000}"/>
    <cellStyle name="Comma 18 6 2 2 2 3" xfId="8738" xr:uid="{00000000-0005-0000-0000-0000B63F0000}"/>
    <cellStyle name="Comma 18 6 2 2 2 3 2" xfId="8739" xr:uid="{00000000-0005-0000-0000-0000B73F0000}"/>
    <cellStyle name="Comma 18 6 2 2 2 4" xfId="8740" xr:uid="{00000000-0005-0000-0000-0000B83F0000}"/>
    <cellStyle name="Comma 18 6 2 2 2 4 2" xfId="8741" xr:uid="{00000000-0005-0000-0000-0000B93F0000}"/>
    <cellStyle name="Comma 18 6 2 2 2 5" xfId="8742" xr:uid="{00000000-0005-0000-0000-0000BA3F0000}"/>
    <cellStyle name="Comma 18 6 2 2 3" xfId="8743" xr:uid="{00000000-0005-0000-0000-0000BB3F0000}"/>
    <cellStyle name="Comma 18 6 2 2 3 2" xfId="8744" xr:uid="{00000000-0005-0000-0000-0000BC3F0000}"/>
    <cellStyle name="Comma 18 6 2 2 3 2 2" xfId="8745" xr:uid="{00000000-0005-0000-0000-0000BD3F0000}"/>
    <cellStyle name="Comma 18 6 2 2 3 3" xfId="8746" xr:uid="{00000000-0005-0000-0000-0000BE3F0000}"/>
    <cellStyle name="Comma 18 6 2 2 3 3 2" xfId="8747" xr:uid="{00000000-0005-0000-0000-0000BF3F0000}"/>
    <cellStyle name="Comma 18 6 2 2 3 4" xfId="8748" xr:uid="{00000000-0005-0000-0000-0000C03F0000}"/>
    <cellStyle name="Comma 18 6 2 2 3 4 2" xfId="8749" xr:uid="{00000000-0005-0000-0000-0000C13F0000}"/>
    <cellStyle name="Comma 18 6 2 2 3 5" xfId="8750" xr:uid="{00000000-0005-0000-0000-0000C23F0000}"/>
    <cellStyle name="Comma 18 6 2 2 4" xfId="8751" xr:uid="{00000000-0005-0000-0000-0000C33F0000}"/>
    <cellStyle name="Comma 18 6 2 2 4 2" xfId="8752" xr:uid="{00000000-0005-0000-0000-0000C43F0000}"/>
    <cellStyle name="Comma 18 6 2 2 5" xfId="8753" xr:uid="{00000000-0005-0000-0000-0000C53F0000}"/>
    <cellStyle name="Comma 18 6 2 2 5 2" xfId="8754" xr:uid="{00000000-0005-0000-0000-0000C63F0000}"/>
    <cellStyle name="Comma 18 6 2 2 6" xfId="8755" xr:uid="{00000000-0005-0000-0000-0000C73F0000}"/>
    <cellStyle name="Comma 18 6 2 2 6 2" xfId="8756" xr:uid="{00000000-0005-0000-0000-0000C83F0000}"/>
    <cellStyle name="Comma 18 6 2 2 7" xfId="8757" xr:uid="{00000000-0005-0000-0000-0000C93F0000}"/>
    <cellStyle name="Comma 18 6 2 2 7 2" xfId="8758" xr:uid="{00000000-0005-0000-0000-0000CA3F0000}"/>
    <cellStyle name="Comma 18 6 2 2 8" xfId="8759" xr:uid="{00000000-0005-0000-0000-0000CB3F0000}"/>
    <cellStyle name="Comma 18 6 2 2 8 2" xfId="8760" xr:uid="{00000000-0005-0000-0000-0000CC3F0000}"/>
    <cellStyle name="Comma 18 6 2 2 9" xfId="8761" xr:uid="{00000000-0005-0000-0000-0000CD3F0000}"/>
    <cellStyle name="Comma 18 6 2 3" xfId="8762" xr:uid="{00000000-0005-0000-0000-0000CE3F0000}"/>
    <cellStyle name="Comma 18 6 2 3 2" xfId="8763" xr:uid="{00000000-0005-0000-0000-0000CF3F0000}"/>
    <cellStyle name="Comma 18 6 2 3 2 2" xfId="8764" xr:uid="{00000000-0005-0000-0000-0000D03F0000}"/>
    <cellStyle name="Comma 18 6 2 3 3" xfId="8765" xr:uid="{00000000-0005-0000-0000-0000D13F0000}"/>
    <cellStyle name="Comma 18 6 2 3 3 2" xfId="8766" xr:uid="{00000000-0005-0000-0000-0000D23F0000}"/>
    <cellStyle name="Comma 18 6 2 3 4" xfId="8767" xr:uid="{00000000-0005-0000-0000-0000D33F0000}"/>
    <cellStyle name="Comma 18 6 2 3 4 2" xfId="8768" xr:uid="{00000000-0005-0000-0000-0000D43F0000}"/>
    <cellStyle name="Comma 18 6 2 3 5" xfId="8769" xr:uid="{00000000-0005-0000-0000-0000D53F0000}"/>
    <cellStyle name="Comma 18 6 2 4" xfId="8770" xr:uid="{00000000-0005-0000-0000-0000D63F0000}"/>
    <cellStyle name="Comma 18 6 2 4 2" xfId="8771" xr:uid="{00000000-0005-0000-0000-0000D73F0000}"/>
    <cellStyle name="Comma 18 6 2 4 2 2" xfId="8772" xr:uid="{00000000-0005-0000-0000-0000D83F0000}"/>
    <cellStyle name="Comma 18 6 2 4 3" xfId="8773" xr:uid="{00000000-0005-0000-0000-0000D93F0000}"/>
    <cellStyle name="Comma 18 6 2 4 3 2" xfId="8774" xr:uid="{00000000-0005-0000-0000-0000DA3F0000}"/>
    <cellStyle name="Comma 18 6 2 4 4" xfId="8775" xr:uid="{00000000-0005-0000-0000-0000DB3F0000}"/>
    <cellStyle name="Comma 18 6 2 4 4 2" xfId="8776" xr:uid="{00000000-0005-0000-0000-0000DC3F0000}"/>
    <cellStyle name="Comma 18 6 2 4 5" xfId="8777" xr:uid="{00000000-0005-0000-0000-0000DD3F0000}"/>
    <cellStyle name="Comma 18 6 2 5" xfId="8778" xr:uid="{00000000-0005-0000-0000-0000DE3F0000}"/>
    <cellStyle name="Comma 18 6 2 5 2" xfId="8779" xr:uid="{00000000-0005-0000-0000-0000DF3F0000}"/>
    <cellStyle name="Comma 18 6 2 6" xfId="8780" xr:uid="{00000000-0005-0000-0000-0000E03F0000}"/>
    <cellStyle name="Comma 18 6 2 6 2" xfId="8781" xr:uid="{00000000-0005-0000-0000-0000E13F0000}"/>
    <cellStyle name="Comma 18 6 2 7" xfId="8782" xr:uid="{00000000-0005-0000-0000-0000E23F0000}"/>
    <cellStyle name="Comma 18 6 2 7 2" xfId="8783" xr:uid="{00000000-0005-0000-0000-0000E33F0000}"/>
    <cellStyle name="Comma 18 6 2 8" xfId="8784" xr:uid="{00000000-0005-0000-0000-0000E43F0000}"/>
    <cellStyle name="Comma 18 6 2 8 2" xfId="8785" xr:uid="{00000000-0005-0000-0000-0000E53F0000}"/>
    <cellStyle name="Comma 18 6 2 9" xfId="8786" xr:uid="{00000000-0005-0000-0000-0000E63F0000}"/>
    <cellStyle name="Comma 18 6 2 9 2" xfId="8787" xr:uid="{00000000-0005-0000-0000-0000E73F0000}"/>
    <cellStyle name="Comma 18 6 3" xfId="8788" xr:uid="{00000000-0005-0000-0000-0000E83F0000}"/>
    <cellStyle name="Comma 18 6 3 2" xfId="8789" xr:uid="{00000000-0005-0000-0000-0000E93F0000}"/>
    <cellStyle name="Comma 18 6 3 2 2" xfId="8790" xr:uid="{00000000-0005-0000-0000-0000EA3F0000}"/>
    <cellStyle name="Comma 18 6 3 2 2 2" xfId="8791" xr:uid="{00000000-0005-0000-0000-0000EB3F0000}"/>
    <cellStyle name="Comma 18 6 3 2 3" xfId="8792" xr:uid="{00000000-0005-0000-0000-0000EC3F0000}"/>
    <cellStyle name="Comma 18 6 3 2 3 2" xfId="8793" xr:uid="{00000000-0005-0000-0000-0000ED3F0000}"/>
    <cellStyle name="Comma 18 6 3 2 4" xfId="8794" xr:uid="{00000000-0005-0000-0000-0000EE3F0000}"/>
    <cellStyle name="Comma 18 6 3 2 4 2" xfId="8795" xr:uid="{00000000-0005-0000-0000-0000EF3F0000}"/>
    <cellStyle name="Comma 18 6 3 2 5" xfId="8796" xr:uid="{00000000-0005-0000-0000-0000F03F0000}"/>
    <cellStyle name="Comma 18 6 3 3" xfId="8797" xr:uid="{00000000-0005-0000-0000-0000F13F0000}"/>
    <cellStyle name="Comma 18 6 3 3 2" xfId="8798" xr:uid="{00000000-0005-0000-0000-0000F23F0000}"/>
    <cellStyle name="Comma 18 6 3 3 2 2" xfId="8799" xr:uid="{00000000-0005-0000-0000-0000F33F0000}"/>
    <cellStyle name="Comma 18 6 3 3 3" xfId="8800" xr:uid="{00000000-0005-0000-0000-0000F43F0000}"/>
    <cellStyle name="Comma 18 6 3 3 3 2" xfId="8801" xr:uid="{00000000-0005-0000-0000-0000F53F0000}"/>
    <cellStyle name="Comma 18 6 3 3 4" xfId="8802" xr:uid="{00000000-0005-0000-0000-0000F63F0000}"/>
    <cellStyle name="Comma 18 6 3 3 4 2" xfId="8803" xr:uid="{00000000-0005-0000-0000-0000F73F0000}"/>
    <cellStyle name="Comma 18 6 3 3 5" xfId="8804" xr:uid="{00000000-0005-0000-0000-0000F83F0000}"/>
    <cellStyle name="Comma 18 6 3 4" xfId="8805" xr:uid="{00000000-0005-0000-0000-0000F93F0000}"/>
    <cellStyle name="Comma 18 6 3 4 2" xfId="8806" xr:uid="{00000000-0005-0000-0000-0000FA3F0000}"/>
    <cellStyle name="Comma 18 6 3 5" xfId="8807" xr:uid="{00000000-0005-0000-0000-0000FB3F0000}"/>
    <cellStyle name="Comma 18 6 3 5 2" xfId="8808" xr:uid="{00000000-0005-0000-0000-0000FC3F0000}"/>
    <cellStyle name="Comma 18 6 3 6" xfId="8809" xr:uid="{00000000-0005-0000-0000-0000FD3F0000}"/>
    <cellStyle name="Comma 18 6 3 6 2" xfId="8810" xr:uid="{00000000-0005-0000-0000-0000FE3F0000}"/>
    <cellStyle name="Comma 18 6 3 7" xfId="8811" xr:uid="{00000000-0005-0000-0000-0000FF3F0000}"/>
    <cellStyle name="Comma 18 6 3 7 2" xfId="8812" xr:uid="{00000000-0005-0000-0000-000000400000}"/>
    <cellStyle name="Comma 18 6 3 8" xfId="8813" xr:uid="{00000000-0005-0000-0000-000001400000}"/>
    <cellStyle name="Comma 18 6 3 8 2" xfId="8814" xr:uid="{00000000-0005-0000-0000-000002400000}"/>
    <cellStyle name="Comma 18 6 3 9" xfId="8815" xr:uid="{00000000-0005-0000-0000-000003400000}"/>
    <cellStyle name="Comma 18 6 4" xfId="8816" xr:uid="{00000000-0005-0000-0000-000004400000}"/>
    <cellStyle name="Comma 18 6 4 2" xfId="8817" xr:uid="{00000000-0005-0000-0000-000005400000}"/>
    <cellStyle name="Comma 18 6 4 2 2" xfId="8818" xr:uid="{00000000-0005-0000-0000-000006400000}"/>
    <cellStyle name="Comma 18 6 4 3" xfId="8819" xr:uid="{00000000-0005-0000-0000-000007400000}"/>
    <cellStyle name="Comma 18 6 4 3 2" xfId="8820" xr:uid="{00000000-0005-0000-0000-000008400000}"/>
    <cellStyle name="Comma 18 6 4 4" xfId="8821" xr:uid="{00000000-0005-0000-0000-000009400000}"/>
    <cellStyle name="Comma 18 6 4 4 2" xfId="8822" xr:uid="{00000000-0005-0000-0000-00000A400000}"/>
    <cellStyle name="Comma 18 6 4 5" xfId="8823" xr:uid="{00000000-0005-0000-0000-00000B400000}"/>
    <cellStyle name="Comma 18 6 5" xfId="8824" xr:uid="{00000000-0005-0000-0000-00000C400000}"/>
    <cellStyle name="Comma 18 6 5 2" xfId="8825" xr:uid="{00000000-0005-0000-0000-00000D400000}"/>
    <cellStyle name="Comma 18 6 5 2 2" xfId="8826" xr:uid="{00000000-0005-0000-0000-00000E400000}"/>
    <cellStyle name="Comma 18 6 5 3" xfId="8827" xr:uid="{00000000-0005-0000-0000-00000F400000}"/>
    <cellStyle name="Comma 18 6 5 3 2" xfId="8828" xr:uid="{00000000-0005-0000-0000-000010400000}"/>
    <cellStyle name="Comma 18 6 5 4" xfId="8829" xr:uid="{00000000-0005-0000-0000-000011400000}"/>
    <cellStyle name="Comma 18 6 5 4 2" xfId="8830" xr:uid="{00000000-0005-0000-0000-000012400000}"/>
    <cellStyle name="Comma 18 6 5 5" xfId="8831" xr:uid="{00000000-0005-0000-0000-000013400000}"/>
    <cellStyle name="Comma 18 6 6" xfId="8832" xr:uid="{00000000-0005-0000-0000-000014400000}"/>
    <cellStyle name="Comma 18 6 6 2" xfId="8833" xr:uid="{00000000-0005-0000-0000-000015400000}"/>
    <cellStyle name="Comma 18 6 7" xfId="8834" xr:uid="{00000000-0005-0000-0000-000016400000}"/>
    <cellStyle name="Comma 18 6 7 2" xfId="8835" xr:uid="{00000000-0005-0000-0000-000017400000}"/>
    <cellStyle name="Comma 18 6 8" xfId="8836" xr:uid="{00000000-0005-0000-0000-000018400000}"/>
    <cellStyle name="Comma 18 6 8 2" xfId="8837" xr:uid="{00000000-0005-0000-0000-000019400000}"/>
    <cellStyle name="Comma 18 6 9" xfId="8838" xr:uid="{00000000-0005-0000-0000-00001A400000}"/>
    <cellStyle name="Comma 18 6 9 2" xfId="8839" xr:uid="{00000000-0005-0000-0000-00001B400000}"/>
    <cellStyle name="Comma 18 7" xfId="8840" xr:uid="{00000000-0005-0000-0000-00001C400000}"/>
    <cellStyle name="Comma 18 7 10" xfId="8841" xr:uid="{00000000-0005-0000-0000-00001D400000}"/>
    <cellStyle name="Comma 18 7 10 2" xfId="8842" xr:uid="{00000000-0005-0000-0000-00001E400000}"/>
    <cellStyle name="Comma 18 7 11" xfId="8843" xr:uid="{00000000-0005-0000-0000-00001F400000}"/>
    <cellStyle name="Comma 18 7 2" xfId="8844" xr:uid="{00000000-0005-0000-0000-000020400000}"/>
    <cellStyle name="Comma 18 7 2 10" xfId="8845" xr:uid="{00000000-0005-0000-0000-000021400000}"/>
    <cellStyle name="Comma 18 7 2 2" xfId="8846" xr:uid="{00000000-0005-0000-0000-000022400000}"/>
    <cellStyle name="Comma 18 7 2 2 2" xfId="8847" xr:uid="{00000000-0005-0000-0000-000023400000}"/>
    <cellStyle name="Comma 18 7 2 2 2 2" xfId="8848" xr:uid="{00000000-0005-0000-0000-000024400000}"/>
    <cellStyle name="Comma 18 7 2 2 2 2 2" xfId="8849" xr:uid="{00000000-0005-0000-0000-000025400000}"/>
    <cellStyle name="Comma 18 7 2 2 2 3" xfId="8850" xr:uid="{00000000-0005-0000-0000-000026400000}"/>
    <cellStyle name="Comma 18 7 2 2 2 3 2" xfId="8851" xr:uid="{00000000-0005-0000-0000-000027400000}"/>
    <cellStyle name="Comma 18 7 2 2 2 4" xfId="8852" xr:uid="{00000000-0005-0000-0000-000028400000}"/>
    <cellStyle name="Comma 18 7 2 2 2 4 2" xfId="8853" xr:uid="{00000000-0005-0000-0000-000029400000}"/>
    <cellStyle name="Comma 18 7 2 2 2 5" xfId="8854" xr:uid="{00000000-0005-0000-0000-00002A400000}"/>
    <cellStyle name="Comma 18 7 2 2 3" xfId="8855" xr:uid="{00000000-0005-0000-0000-00002B400000}"/>
    <cellStyle name="Comma 18 7 2 2 3 2" xfId="8856" xr:uid="{00000000-0005-0000-0000-00002C400000}"/>
    <cellStyle name="Comma 18 7 2 2 3 2 2" xfId="8857" xr:uid="{00000000-0005-0000-0000-00002D400000}"/>
    <cellStyle name="Comma 18 7 2 2 3 3" xfId="8858" xr:uid="{00000000-0005-0000-0000-00002E400000}"/>
    <cellStyle name="Comma 18 7 2 2 3 3 2" xfId="8859" xr:uid="{00000000-0005-0000-0000-00002F400000}"/>
    <cellStyle name="Comma 18 7 2 2 3 4" xfId="8860" xr:uid="{00000000-0005-0000-0000-000030400000}"/>
    <cellStyle name="Comma 18 7 2 2 3 4 2" xfId="8861" xr:uid="{00000000-0005-0000-0000-000031400000}"/>
    <cellStyle name="Comma 18 7 2 2 3 5" xfId="8862" xr:uid="{00000000-0005-0000-0000-000032400000}"/>
    <cellStyle name="Comma 18 7 2 2 4" xfId="8863" xr:uid="{00000000-0005-0000-0000-000033400000}"/>
    <cellStyle name="Comma 18 7 2 2 4 2" xfId="8864" xr:uid="{00000000-0005-0000-0000-000034400000}"/>
    <cellStyle name="Comma 18 7 2 2 5" xfId="8865" xr:uid="{00000000-0005-0000-0000-000035400000}"/>
    <cellStyle name="Comma 18 7 2 2 5 2" xfId="8866" xr:uid="{00000000-0005-0000-0000-000036400000}"/>
    <cellStyle name="Comma 18 7 2 2 6" xfId="8867" xr:uid="{00000000-0005-0000-0000-000037400000}"/>
    <cellStyle name="Comma 18 7 2 2 6 2" xfId="8868" xr:uid="{00000000-0005-0000-0000-000038400000}"/>
    <cellStyle name="Comma 18 7 2 2 7" xfId="8869" xr:uid="{00000000-0005-0000-0000-000039400000}"/>
    <cellStyle name="Comma 18 7 2 2 7 2" xfId="8870" xr:uid="{00000000-0005-0000-0000-00003A400000}"/>
    <cellStyle name="Comma 18 7 2 2 8" xfId="8871" xr:uid="{00000000-0005-0000-0000-00003B400000}"/>
    <cellStyle name="Comma 18 7 2 2 8 2" xfId="8872" xr:uid="{00000000-0005-0000-0000-00003C400000}"/>
    <cellStyle name="Comma 18 7 2 2 9" xfId="8873" xr:uid="{00000000-0005-0000-0000-00003D400000}"/>
    <cellStyle name="Comma 18 7 2 3" xfId="8874" xr:uid="{00000000-0005-0000-0000-00003E400000}"/>
    <cellStyle name="Comma 18 7 2 3 2" xfId="8875" xr:uid="{00000000-0005-0000-0000-00003F400000}"/>
    <cellStyle name="Comma 18 7 2 3 2 2" xfId="8876" xr:uid="{00000000-0005-0000-0000-000040400000}"/>
    <cellStyle name="Comma 18 7 2 3 3" xfId="8877" xr:uid="{00000000-0005-0000-0000-000041400000}"/>
    <cellStyle name="Comma 18 7 2 3 3 2" xfId="8878" xr:uid="{00000000-0005-0000-0000-000042400000}"/>
    <cellStyle name="Comma 18 7 2 3 4" xfId="8879" xr:uid="{00000000-0005-0000-0000-000043400000}"/>
    <cellStyle name="Comma 18 7 2 3 4 2" xfId="8880" xr:uid="{00000000-0005-0000-0000-000044400000}"/>
    <cellStyle name="Comma 18 7 2 3 5" xfId="8881" xr:uid="{00000000-0005-0000-0000-000045400000}"/>
    <cellStyle name="Comma 18 7 2 4" xfId="8882" xr:uid="{00000000-0005-0000-0000-000046400000}"/>
    <cellStyle name="Comma 18 7 2 4 2" xfId="8883" xr:uid="{00000000-0005-0000-0000-000047400000}"/>
    <cellStyle name="Comma 18 7 2 4 2 2" xfId="8884" xr:uid="{00000000-0005-0000-0000-000048400000}"/>
    <cellStyle name="Comma 18 7 2 4 3" xfId="8885" xr:uid="{00000000-0005-0000-0000-000049400000}"/>
    <cellStyle name="Comma 18 7 2 4 3 2" xfId="8886" xr:uid="{00000000-0005-0000-0000-00004A400000}"/>
    <cellStyle name="Comma 18 7 2 4 4" xfId="8887" xr:uid="{00000000-0005-0000-0000-00004B400000}"/>
    <cellStyle name="Comma 18 7 2 4 4 2" xfId="8888" xr:uid="{00000000-0005-0000-0000-00004C400000}"/>
    <cellStyle name="Comma 18 7 2 4 5" xfId="8889" xr:uid="{00000000-0005-0000-0000-00004D400000}"/>
    <cellStyle name="Comma 18 7 2 5" xfId="8890" xr:uid="{00000000-0005-0000-0000-00004E400000}"/>
    <cellStyle name="Comma 18 7 2 5 2" xfId="8891" xr:uid="{00000000-0005-0000-0000-00004F400000}"/>
    <cellStyle name="Comma 18 7 2 6" xfId="8892" xr:uid="{00000000-0005-0000-0000-000050400000}"/>
    <cellStyle name="Comma 18 7 2 6 2" xfId="8893" xr:uid="{00000000-0005-0000-0000-000051400000}"/>
    <cellStyle name="Comma 18 7 2 7" xfId="8894" xr:uid="{00000000-0005-0000-0000-000052400000}"/>
    <cellStyle name="Comma 18 7 2 7 2" xfId="8895" xr:uid="{00000000-0005-0000-0000-000053400000}"/>
    <cellStyle name="Comma 18 7 2 8" xfId="8896" xr:uid="{00000000-0005-0000-0000-000054400000}"/>
    <cellStyle name="Comma 18 7 2 8 2" xfId="8897" xr:uid="{00000000-0005-0000-0000-000055400000}"/>
    <cellStyle name="Comma 18 7 2 9" xfId="8898" xr:uid="{00000000-0005-0000-0000-000056400000}"/>
    <cellStyle name="Comma 18 7 2 9 2" xfId="8899" xr:uid="{00000000-0005-0000-0000-000057400000}"/>
    <cellStyle name="Comma 18 7 3" xfId="8900" xr:uid="{00000000-0005-0000-0000-000058400000}"/>
    <cellStyle name="Comma 18 7 3 2" xfId="8901" xr:uid="{00000000-0005-0000-0000-000059400000}"/>
    <cellStyle name="Comma 18 7 3 2 2" xfId="8902" xr:uid="{00000000-0005-0000-0000-00005A400000}"/>
    <cellStyle name="Comma 18 7 3 2 2 2" xfId="8903" xr:uid="{00000000-0005-0000-0000-00005B400000}"/>
    <cellStyle name="Comma 18 7 3 2 3" xfId="8904" xr:uid="{00000000-0005-0000-0000-00005C400000}"/>
    <cellStyle name="Comma 18 7 3 2 3 2" xfId="8905" xr:uid="{00000000-0005-0000-0000-00005D400000}"/>
    <cellStyle name="Comma 18 7 3 2 4" xfId="8906" xr:uid="{00000000-0005-0000-0000-00005E400000}"/>
    <cellStyle name="Comma 18 7 3 2 4 2" xfId="8907" xr:uid="{00000000-0005-0000-0000-00005F400000}"/>
    <cellStyle name="Comma 18 7 3 2 5" xfId="8908" xr:uid="{00000000-0005-0000-0000-000060400000}"/>
    <cellStyle name="Comma 18 7 3 3" xfId="8909" xr:uid="{00000000-0005-0000-0000-000061400000}"/>
    <cellStyle name="Comma 18 7 3 3 2" xfId="8910" xr:uid="{00000000-0005-0000-0000-000062400000}"/>
    <cellStyle name="Comma 18 7 3 3 2 2" xfId="8911" xr:uid="{00000000-0005-0000-0000-000063400000}"/>
    <cellStyle name="Comma 18 7 3 3 3" xfId="8912" xr:uid="{00000000-0005-0000-0000-000064400000}"/>
    <cellStyle name="Comma 18 7 3 3 3 2" xfId="8913" xr:uid="{00000000-0005-0000-0000-000065400000}"/>
    <cellStyle name="Comma 18 7 3 3 4" xfId="8914" xr:uid="{00000000-0005-0000-0000-000066400000}"/>
    <cellStyle name="Comma 18 7 3 3 4 2" xfId="8915" xr:uid="{00000000-0005-0000-0000-000067400000}"/>
    <cellStyle name="Comma 18 7 3 3 5" xfId="8916" xr:uid="{00000000-0005-0000-0000-000068400000}"/>
    <cellStyle name="Comma 18 7 3 4" xfId="8917" xr:uid="{00000000-0005-0000-0000-000069400000}"/>
    <cellStyle name="Comma 18 7 3 4 2" xfId="8918" xr:uid="{00000000-0005-0000-0000-00006A400000}"/>
    <cellStyle name="Comma 18 7 3 5" xfId="8919" xr:uid="{00000000-0005-0000-0000-00006B400000}"/>
    <cellStyle name="Comma 18 7 3 5 2" xfId="8920" xr:uid="{00000000-0005-0000-0000-00006C400000}"/>
    <cellStyle name="Comma 18 7 3 6" xfId="8921" xr:uid="{00000000-0005-0000-0000-00006D400000}"/>
    <cellStyle name="Comma 18 7 3 6 2" xfId="8922" xr:uid="{00000000-0005-0000-0000-00006E400000}"/>
    <cellStyle name="Comma 18 7 3 7" xfId="8923" xr:uid="{00000000-0005-0000-0000-00006F400000}"/>
    <cellStyle name="Comma 18 7 3 7 2" xfId="8924" xr:uid="{00000000-0005-0000-0000-000070400000}"/>
    <cellStyle name="Comma 18 7 3 8" xfId="8925" xr:uid="{00000000-0005-0000-0000-000071400000}"/>
    <cellStyle name="Comma 18 7 3 8 2" xfId="8926" xr:uid="{00000000-0005-0000-0000-000072400000}"/>
    <cellStyle name="Comma 18 7 3 9" xfId="8927" xr:uid="{00000000-0005-0000-0000-000073400000}"/>
    <cellStyle name="Comma 18 7 4" xfId="8928" xr:uid="{00000000-0005-0000-0000-000074400000}"/>
    <cellStyle name="Comma 18 7 4 2" xfId="8929" xr:uid="{00000000-0005-0000-0000-000075400000}"/>
    <cellStyle name="Comma 18 7 4 2 2" xfId="8930" xr:uid="{00000000-0005-0000-0000-000076400000}"/>
    <cellStyle name="Comma 18 7 4 3" xfId="8931" xr:uid="{00000000-0005-0000-0000-000077400000}"/>
    <cellStyle name="Comma 18 7 4 3 2" xfId="8932" xr:uid="{00000000-0005-0000-0000-000078400000}"/>
    <cellStyle name="Comma 18 7 4 4" xfId="8933" xr:uid="{00000000-0005-0000-0000-000079400000}"/>
    <cellStyle name="Comma 18 7 4 4 2" xfId="8934" xr:uid="{00000000-0005-0000-0000-00007A400000}"/>
    <cellStyle name="Comma 18 7 4 5" xfId="8935" xr:uid="{00000000-0005-0000-0000-00007B400000}"/>
    <cellStyle name="Comma 18 7 5" xfId="8936" xr:uid="{00000000-0005-0000-0000-00007C400000}"/>
    <cellStyle name="Comma 18 7 5 2" xfId="8937" xr:uid="{00000000-0005-0000-0000-00007D400000}"/>
    <cellStyle name="Comma 18 7 5 2 2" xfId="8938" xr:uid="{00000000-0005-0000-0000-00007E400000}"/>
    <cellStyle name="Comma 18 7 5 3" xfId="8939" xr:uid="{00000000-0005-0000-0000-00007F400000}"/>
    <cellStyle name="Comma 18 7 5 3 2" xfId="8940" xr:uid="{00000000-0005-0000-0000-000080400000}"/>
    <cellStyle name="Comma 18 7 5 4" xfId="8941" xr:uid="{00000000-0005-0000-0000-000081400000}"/>
    <cellStyle name="Comma 18 7 5 4 2" xfId="8942" xr:uid="{00000000-0005-0000-0000-000082400000}"/>
    <cellStyle name="Comma 18 7 5 5" xfId="8943" xr:uid="{00000000-0005-0000-0000-000083400000}"/>
    <cellStyle name="Comma 18 7 6" xfId="8944" xr:uid="{00000000-0005-0000-0000-000084400000}"/>
    <cellStyle name="Comma 18 7 6 2" xfId="8945" xr:uid="{00000000-0005-0000-0000-000085400000}"/>
    <cellStyle name="Comma 18 7 7" xfId="8946" xr:uid="{00000000-0005-0000-0000-000086400000}"/>
    <cellStyle name="Comma 18 7 7 2" xfId="8947" xr:uid="{00000000-0005-0000-0000-000087400000}"/>
    <cellStyle name="Comma 18 7 8" xfId="8948" xr:uid="{00000000-0005-0000-0000-000088400000}"/>
    <cellStyle name="Comma 18 7 8 2" xfId="8949" xr:uid="{00000000-0005-0000-0000-000089400000}"/>
    <cellStyle name="Comma 18 7 9" xfId="8950" xr:uid="{00000000-0005-0000-0000-00008A400000}"/>
    <cellStyle name="Comma 18 7 9 2" xfId="8951" xr:uid="{00000000-0005-0000-0000-00008B400000}"/>
    <cellStyle name="Comma 18 8" xfId="8952" xr:uid="{00000000-0005-0000-0000-00008C400000}"/>
    <cellStyle name="Comma 18 8 10" xfId="8953" xr:uid="{00000000-0005-0000-0000-00008D400000}"/>
    <cellStyle name="Comma 18 8 2" xfId="8954" xr:uid="{00000000-0005-0000-0000-00008E400000}"/>
    <cellStyle name="Comma 18 8 2 2" xfId="8955" xr:uid="{00000000-0005-0000-0000-00008F400000}"/>
    <cellStyle name="Comma 18 8 2 2 2" xfId="8956" xr:uid="{00000000-0005-0000-0000-000090400000}"/>
    <cellStyle name="Comma 18 8 2 2 2 2" xfId="8957" xr:uid="{00000000-0005-0000-0000-000091400000}"/>
    <cellStyle name="Comma 18 8 2 2 3" xfId="8958" xr:uid="{00000000-0005-0000-0000-000092400000}"/>
    <cellStyle name="Comma 18 8 2 2 3 2" xfId="8959" xr:uid="{00000000-0005-0000-0000-000093400000}"/>
    <cellStyle name="Comma 18 8 2 2 4" xfId="8960" xr:uid="{00000000-0005-0000-0000-000094400000}"/>
    <cellStyle name="Comma 18 8 2 2 4 2" xfId="8961" xr:uid="{00000000-0005-0000-0000-000095400000}"/>
    <cellStyle name="Comma 18 8 2 2 5" xfId="8962" xr:uid="{00000000-0005-0000-0000-000096400000}"/>
    <cellStyle name="Comma 18 8 2 3" xfId="8963" xr:uid="{00000000-0005-0000-0000-000097400000}"/>
    <cellStyle name="Comma 18 8 2 3 2" xfId="8964" xr:uid="{00000000-0005-0000-0000-000098400000}"/>
    <cellStyle name="Comma 18 8 2 3 2 2" xfId="8965" xr:uid="{00000000-0005-0000-0000-000099400000}"/>
    <cellStyle name="Comma 18 8 2 3 3" xfId="8966" xr:uid="{00000000-0005-0000-0000-00009A400000}"/>
    <cellStyle name="Comma 18 8 2 3 3 2" xfId="8967" xr:uid="{00000000-0005-0000-0000-00009B400000}"/>
    <cellStyle name="Comma 18 8 2 3 4" xfId="8968" xr:uid="{00000000-0005-0000-0000-00009C400000}"/>
    <cellStyle name="Comma 18 8 2 3 4 2" xfId="8969" xr:uid="{00000000-0005-0000-0000-00009D400000}"/>
    <cellStyle name="Comma 18 8 2 3 5" xfId="8970" xr:uid="{00000000-0005-0000-0000-00009E400000}"/>
    <cellStyle name="Comma 18 8 2 4" xfId="8971" xr:uid="{00000000-0005-0000-0000-00009F400000}"/>
    <cellStyle name="Comma 18 8 2 4 2" xfId="8972" xr:uid="{00000000-0005-0000-0000-0000A0400000}"/>
    <cellStyle name="Comma 18 8 2 5" xfId="8973" xr:uid="{00000000-0005-0000-0000-0000A1400000}"/>
    <cellStyle name="Comma 18 8 2 5 2" xfId="8974" xr:uid="{00000000-0005-0000-0000-0000A2400000}"/>
    <cellStyle name="Comma 18 8 2 6" xfId="8975" xr:uid="{00000000-0005-0000-0000-0000A3400000}"/>
    <cellStyle name="Comma 18 8 2 6 2" xfId="8976" xr:uid="{00000000-0005-0000-0000-0000A4400000}"/>
    <cellStyle name="Comma 18 8 2 7" xfId="8977" xr:uid="{00000000-0005-0000-0000-0000A5400000}"/>
    <cellStyle name="Comma 18 8 2 7 2" xfId="8978" xr:uid="{00000000-0005-0000-0000-0000A6400000}"/>
    <cellStyle name="Comma 18 8 2 8" xfId="8979" xr:uid="{00000000-0005-0000-0000-0000A7400000}"/>
    <cellStyle name="Comma 18 8 2 8 2" xfId="8980" xr:uid="{00000000-0005-0000-0000-0000A8400000}"/>
    <cellStyle name="Comma 18 8 2 9" xfId="8981" xr:uid="{00000000-0005-0000-0000-0000A9400000}"/>
    <cellStyle name="Comma 18 8 3" xfId="8982" xr:uid="{00000000-0005-0000-0000-0000AA400000}"/>
    <cellStyle name="Comma 18 8 3 2" xfId="8983" xr:uid="{00000000-0005-0000-0000-0000AB400000}"/>
    <cellStyle name="Comma 18 8 3 2 2" xfId="8984" xr:uid="{00000000-0005-0000-0000-0000AC400000}"/>
    <cellStyle name="Comma 18 8 3 3" xfId="8985" xr:uid="{00000000-0005-0000-0000-0000AD400000}"/>
    <cellStyle name="Comma 18 8 3 3 2" xfId="8986" xr:uid="{00000000-0005-0000-0000-0000AE400000}"/>
    <cellStyle name="Comma 18 8 3 4" xfId="8987" xr:uid="{00000000-0005-0000-0000-0000AF400000}"/>
    <cellStyle name="Comma 18 8 3 4 2" xfId="8988" xr:uid="{00000000-0005-0000-0000-0000B0400000}"/>
    <cellStyle name="Comma 18 8 3 5" xfId="8989" xr:uid="{00000000-0005-0000-0000-0000B1400000}"/>
    <cellStyle name="Comma 18 8 4" xfId="8990" xr:uid="{00000000-0005-0000-0000-0000B2400000}"/>
    <cellStyle name="Comma 18 8 4 2" xfId="8991" xr:uid="{00000000-0005-0000-0000-0000B3400000}"/>
    <cellStyle name="Comma 18 8 4 2 2" xfId="8992" xr:uid="{00000000-0005-0000-0000-0000B4400000}"/>
    <cellStyle name="Comma 18 8 4 3" xfId="8993" xr:uid="{00000000-0005-0000-0000-0000B5400000}"/>
    <cellStyle name="Comma 18 8 4 3 2" xfId="8994" xr:uid="{00000000-0005-0000-0000-0000B6400000}"/>
    <cellStyle name="Comma 18 8 4 4" xfId="8995" xr:uid="{00000000-0005-0000-0000-0000B7400000}"/>
    <cellStyle name="Comma 18 8 4 4 2" xfId="8996" xr:uid="{00000000-0005-0000-0000-0000B8400000}"/>
    <cellStyle name="Comma 18 8 4 5" xfId="8997" xr:uid="{00000000-0005-0000-0000-0000B9400000}"/>
    <cellStyle name="Comma 18 8 5" xfId="8998" xr:uid="{00000000-0005-0000-0000-0000BA400000}"/>
    <cellStyle name="Comma 18 8 5 2" xfId="8999" xr:uid="{00000000-0005-0000-0000-0000BB400000}"/>
    <cellStyle name="Comma 18 8 6" xfId="9000" xr:uid="{00000000-0005-0000-0000-0000BC400000}"/>
    <cellStyle name="Comma 18 8 6 2" xfId="9001" xr:uid="{00000000-0005-0000-0000-0000BD400000}"/>
    <cellStyle name="Comma 18 8 7" xfId="9002" xr:uid="{00000000-0005-0000-0000-0000BE400000}"/>
    <cellStyle name="Comma 18 8 7 2" xfId="9003" xr:uid="{00000000-0005-0000-0000-0000BF400000}"/>
    <cellStyle name="Comma 18 8 8" xfId="9004" xr:uid="{00000000-0005-0000-0000-0000C0400000}"/>
    <cellStyle name="Comma 18 8 8 2" xfId="9005" xr:uid="{00000000-0005-0000-0000-0000C1400000}"/>
    <cellStyle name="Comma 18 8 9" xfId="9006" xr:uid="{00000000-0005-0000-0000-0000C2400000}"/>
    <cellStyle name="Comma 18 8 9 2" xfId="9007" xr:uid="{00000000-0005-0000-0000-0000C3400000}"/>
    <cellStyle name="Comma 18 9" xfId="9008" xr:uid="{00000000-0005-0000-0000-0000C4400000}"/>
    <cellStyle name="Comma 18 9 2" xfId="9009" xr:uid="{00000000-0005-0000-0000-0000C5400000}"/>
    <cellStyle name="Comma 18 9 2 2" xfId="9010" xr:uid="{00000000-0005-0000-0000-0000C6400000}"/>
    <cellStyle name="Comma 18 9 2 2 2" xfId="9011" xr:uid="{00000000-0005-0000-0000-0000C7400000}"/>
    <cellStyle name="Comma 18 9 2 3" xfId="9012" xr:uid="{00000000-0005-0000-0000-0000C8400000}"/>
    <cellStyle name="Comma 18 9 2 3 2" xfId="9013" xr:uid="{00000000-0005-0000-0000-0000C9400000}"/>
    <cellStyle name="Comma 18 9 2 4" xfId="9014" xr:uid="{00000000-0005-0000-0000-0000CA400000}"/>
    <cellStyle name="Comma 18 9 2 4 2" xfId="9015" xr:uid="{00000000-0005-0000-0000-0000CB400000}"/>
    <cellStyle name="Comma 18 9 2 5" xfId="9016" xr:uid="{00000000-0005-0000-0000-0000CC400000}"/>
    <cellStyle name="Comma 18 9 3" xfId="9017" xr:uid="{00000000-0005-0000-0000-0000CD400000}"/>
    <cellStyle name="Comma 18 9 3 2" xfId="9018" xr:uid="{00000000-0005-0000-0000-0000CE400000}"/>
    <cellStyle name="Comma 18 9 3 2 2" xfId="9019" xr:uid="{00000000-0005-0000-0000-0000CF400000}"/>
    <cellStyle name="Comma 18 9 3 3" xfId="9020" xr:uid="{00000000-0005-0000-0000-0000D0400000}"/>
    <cellStyle name="Comma 18 9 3 3 2" xfId="9021" xr:uid="{00000000-0005-0000-0000-0000D1400000}"/>
    <cellStyle name="Comma 18 9 3 4" xfId="9022" xr:uid="{00000000-0005-0000-0000-0000D2400000}"/>
    <cellStyle name="Comma 18 9 3 4 2" xfId="9023" xr:uid="{00000000-0005-0000-0000-0000D3400000}"/>
    <cellStyle name="Comma 18 9 3 5" xfId="9024" xr:uid="{00000000-0005-0000-0000-0000D4400000}"/>
    <cellStyle name="Comma 18 9 4" xfId="9025" xr:uid="{00000000-0005-0000-0000-0000D5400000}"/>
    <cellStyle name="Comma 18 9 4 2" xfId="9026" xr:uid="{00000000-0005-0000-0000-0000D6400000}"/>
    <cellStyle name="Comma 18 9 5" xfId="9027" xr:uid="{00000000-0005-0000-0000-0000D7400000}"/>
    <cellStyle name="Comma 18 9 5 2" xfId="9028" xr:uid="{00000000-0005-0000-0000-0000D8400000}"/>
    <cellStyle name="Comma 18 9 6" xfId="9029" xr:uid="{00000000-0005-0000-0000-0000D9400000}"/>
    <cellStyle name="Comma 18 9 6 2" xfId="9030" xr:uid="{00000000-0005-0000-0000-0000DA400000}"/>
    <cellStyle name="Comma 18 9 7" xfId="9031" xr:uid="{00000000-0005-0000-0000-0000DB400000}"/>
    <cellStyle name="Comma 18 9 7 2" xfId="9032" xr:uid="{00000000-0005-0000-0000-0000DC400000}"/>
    <cellStyle name="Comma 18 9 8" xfId="9033" xr:uid="{00000000-0005-0000-0000-0000DD400000}"/>
    <cellStyle name="Comma 18 9 8 2" xfId="9034" xr:uid="{00000000-0005-0000-0000-0000DE400000}"/>
    <cellStyle name="Comma 18 9 9" xfId="9035" xr:uid="{00000000-0005-0000-0000-0000DF400000}"/>
    <cellStyle name="Comma 180" xfId="9036" xr:uid="{00000000-0005-0000-0000-0000E0400000}"/>
    <cellStyle name="Comma 181" xfId="9037" xr:uid="{00000000-0005-0000-0000-0000E1400000}"/>
    <cellStyle name="Comma 182" xfId="9038" xr:uid="{00000000-0005-0000-0000-0000E2400000}"/>
    <cellStyle name="Comma 183" xfId="9039" xr:uid="{00000000-0005-0000-0000-0000E3400000}"/>
    <cellStyle name="Comma 184" xfId="9040" xr:uid="{00000000-0005-0000-0000-0000E4400000}"/>
    <cellStyle name="Comma 185" xfId="9041" xr:uid="{00000000-0005-0000-0000-0000E5400000}"/>
    <cellStyle name="Comma 186" xfId="9042" xr:uid="{00000000-0005-0000-0000-0000E6400000}"/>
    <cellStyle name="Comma 187" xfId="9043" xr:uid="{00000000-0005-0000-0000-0000E7400000}"/>
    <cellStyle name="Comma 188" xfId="9044" xr:uid="{00000000-0005-0000-0000-0000E8400000}"/>
    <cellStyle name="Comma 189" xfId="9045" xr:uid="{00000000-0005-0000-0000-0000E9400000}"/>
    <cellStyle name="Comma 19" xfId="9046" xr:uid="{00000000-0005-0000-0000-0000EA400000}"/>
    <cellStyle name="Comma 19 2" xfId="9047" xr:uid="{00000000-0005-0000-0000-0000EB400000}"/>
    <cellStyle name="Comma 19 2 2" xfId="9048" xr:uid="{00000000-0005-0000-0000-0000EC400000}"/>
    <cellStyle name="Comma 19 2 3" xfId="9049" xr:uid="{00000000-0005-0000-0000-0000ED400000}"/>
    <cellStyle name="Comma 19 3" xfId="9050" xr:uid="{00000000-0005-0000-0000-0000EE400000}"/>
    <cellStyle name="Comma 19 3 2" xfId="9051" xr:uid="{00000000-0005-0000-0000-0000EF400000}"/>
    <cellStyle name="Comma 19 4" xfId="9052" xr:uid="{00000000-0005-0000-0000-0000F0400000}"/>
    <cellStyle name="Comma 19 4 2" xfId="9053" xr:uid="{00000000-0005-0000-0000-0000F1400000}"/>
    <cellStyle name="Comma 19 5" xfId="9054" xr:uid="{00000000-0005-0000-0000-0000F2400000}"/>
    <cellStyle name="Comma 19 5 2" xfId="9055" xr:uid="{00000000-0005-0000-0000-0000F3400000}"/>
    <cellStyle name="Comma 190" xfId="9056" xr:uid="{00000000-0005-0000-0000-0000F4400000}"/>
    <cellStyle name="Comma 191" xfId="9057" xr:uid="{00000000-0005-0000-0000-0000F5400000}"/>
    <cellStyle name="Comma 192" xfId="9058" xr:uid="{00000000-0005-0000-0000-0000F6400000}"/>
    <cellStyle name="Comma 193" xfId="9059" xr:uid="{00000000-0005-0000-0000-0000F7400000}"/>
    <cellStyle name="Comma 194" xfId="9060" xr:uid="{00000000-0005-0000-0000-0000F8400000}"/>
    <cellStyle name="Comma 195" xfId="9061" xr:uid="{00000000-0005-0000-0000-0000F9400000}"/>
    <cellStyle name="Comma 196" xfId="9062" xr:uid="{00000000-0005-0000-0000-0000FA400000}"/>
    <cellStyle name="Comma 197" xfId="9063" xr:uid="{00000000-0005-0000-0000-0000FB400000}"/>
    <cellStyle name="Comma 198" xfId="9064" xr:uid="{00000000-0005-0000-0000-0000FC400000}"/>
    <cellStyle name="Comma 199" xfId="9065" xr:uid="{00000000-0005-0000-0000-0000FD400000}"/>
    <cellStyle name="Comma 2" xfId="29" xr:uid="{00000000-0005-0000-0000-0000FE400000}"/>
    <cellStyle name="Comma 2 10" xfId="9066" xr:uid="{00000000-0005-0000-0000-0000FF400000}"/>
    <cellStyle name="Comma 2 10 2" xfId="9067" xr:uid="{00000000-0005-0000-0000-000000410000}"/>
    <cellStyle name="Comma 2 10 2 2" xfId="40542" xr:uid="{00000000-0005-0000-0000-000001410000}"/>
    <cellStyle name="Comma 2 10 3" xfId="40543" xr:uid="{00000000-0005-0000-0000-000002410000}"/>
    <cellStyle name="Comma 2 100" xfId="32908" xr:uid="{00000000-0005-0000-0000-000003410000}"/>
    <cellStyle name="Comma 2 101" xfId="40544" xr:uid="{00000000-0005-0000-0000-000004410000}"/>
    <cellStyle name="Comma 2 102" xfId="40545" xr:uid="{00000000-0005-0000-0000-000005410000}"/>
    <cellStyle name="Comma 2 11" xfId="9068" xr:uid="{00000000-0005-0000-0000-000006410000}"/>
    <cellStyle name="Comma 2 11 2" xfId="9069" xr:uid="{00000000-0005-0000-0000-000007410000}"/>
    <cellStyle name="Comma 2 11 2 2" xfId="40546" xr:uid="{00000000-0005-0000-0000-000008410000}"/>
    <cellStyle name="Comma 2 11 3" xfId="40547" xr:uid="{00000000-0005-0000-0000-000009410000}"/>
    <cellStyle name="Comma 2 12" xfId="9070" xr:uid="{00000000-0005-0000-0000-00000A410000}"/>
    <cellStyle name="Comma 2 12 2" xfId="9071" xr:uid="{00000000-0005-0000-0000-00000B410000}"/>
    <cellStyle name="Comma 2 12 2 2" xfId="40548" xr:uid="{00000000-0005-0000-0000-00000C410000}"/>
    <cellStyle name="Comma 2 12 3" xfId="40549" xr:uid="{00000000-0005-0000-0000-00000D410000}"/>
    <cellStyle name="Comma 2 13" xfId="9072" xr:uid="{00000000-0005-0000-0000-00000E410000}"/>
    <cellStyle name="Comma 2 13 2" xfId="9073" xr:uid="{00000000-0005-0000-0000-00000F410000}"/>
    <cellStyle name="Comma 2 13 2 2" xfId="40550" xr:uid="{00000000-0005-0000-0000-000010410000}"/>
    <cellStyle name="Comma 2 13 3" xfId="40551" xr:uid="{00000000-0005-0000-0000-000011410000}"/>
    <cellStyle name="Comma 2 14" xfId="9074" xr:uid="{00000000-0005-0000-0000-000012410000}"/>
    <cellStyle name="Comma 2 14 2" xfId="9075" xr:uid="{00000000-0005-0000-0000-000013410000}"/>
    <cellStyle name="Comma 2 14 2 2" xfId="40552" xr:uid="{00000000-0005-0000-0000-000014410000}"/>
    <cellStyle name="Comma 2 14 3" xfId="40553" xr:uid="{00000000-0005-0000-0000-000015410000}"/>
    <cellStyle name="Comma 2 15" xfId="9076" xr:uid="{00000000-0005-0000-0000-000016410000}"/>
    <cellStyle name="Comma 2 15 2" xfId="9077" xr:uid="{00000000-0005-0000-0000-000017410000}"/>
    <cellStyle name="Comma 2 15 2 2" xfId="40554" xr:uid="{00000000-0005-0000-0000-000018410000}"/>
    <cellStyle name="Comma 2 15 3" xfId="40555" xr:uid="{00000000-0005-0000-0000-000019410000}"/>
    <cellStyle name="Comma 2 16" xfId="9078" xr:uid="{00000000-0005-0000-0000-00001A410000}"/>
    <cellStyle name="Comma 2 16 2" xfId="9079" xr:uid="{00000000-0005-0000-0000-00001B410000}"/>
    <cellStyle name="Comma 2 16 2 2" xfId="40556" xr:uid="{00000000-0005-0000-0000-00001C410000}"/>
    <cellStyle name="Comma 2 16 3" xfId="40557" xr:uid="{00000000-0005-0000-0000-00001D410000}"/>
    <cellStyle name="Comma 2 17" xfId="9080" xr:uid="{00000000-0005-0000-0000-00001E410000}"/>
    <cellStyle name="Comma 2 17 2" xfId="9081" xr:uid="{00000000-0005-0000-0000-00001F410000}"/>
    <cellStyle name="Comma 2 17 2 2" xfId="40558" xr:uid="{00000000-0005-0000-0000-000020410000}"/>
    <cellStyle name="Comma 2 17 3" xfId="40559" xr:uid="{00000000-0005-0000-0000-000021410000}"/>
    <cellStyle name="Comma 2 18" xfId="9082" xr:uid="{00000000-0005-0000-0000-000022410000}"/>
    <cellStyle name="Comma 2 18 2" xfId="9083" xr:uid="{00000000-0005-0000-0000-000023410000}"/>
    <cellStyle name="Comma 2 18 2 2" xfId="40560" xr:uid="{00000000-0005-0000-0000-000024410000}"/>
    <cellStyle name="Comma 2 18 3" xfId="40561" xr:uid="{00000000-0005-0000-0000-000025410000}"/>
    <cellStyle name="Comma 2 19" xfId="9084" xr:uid="{00000000-0005-0000-0000-000026410000}"/>
    <cellStyle name="Comma 2 19 2" xfId="9085" xr:uid="{00000000-0005-0000-0000-000027410000}"/>
    <cellStyle name="Comma 2 19 2 2" xfId="40562" xr:uid="{00000000-0005-0000-0000-000028410000}"/>
    <cellStyle name="Comma 2 19 3" xfId="40563" xr:uid="{00000000-0005-0000-0000-000029410000}"/>
    <cellStyle name="Comma 2 2" xfId="71" xr:uid="{00000000-0005-0000-0000-00002A410000}"/>
    <cellStyle name="Comma 2 2 10" xfId="9086" xr:uid="{00000000-0005-0000-0000-00002B410000}"/>
    <cellStyle name="Comma 2 2 11" xfId="9087" xr:uid="{00000000-0005-0000-0000-00002C410000}"/>
    <cellStyle name="Comma 2 2 12" xfId="9088" xr:uid="{00000000-0005-0000-0000-00002D410000}"/>
    <cellStyle name="Comma 2 2 13" xfId="9089" xr:uid="{00000000-0005-0000-0000-00002E410000}"/>
    <cellStyle name="Comma 2 2 14" xfId="9090" xr:uid="{00000000-0005-0000-0000-00002F410000}"/>
    <cellStyle name="Comma 2 2 15" xfId="9091" xr:uid="{00000000-0005-0000-0000-000030410000}"/>
    <cellStyle name="Comma 2 2 16" xfId="9092" xr:uid="{00000000-0005-0000-0000-000031410000}"/>
    <cellStyle name="Comma 2 2 17" xfId="9093" xr:uid="{00000000-0005-0000-0000-000032410000}"/>
    <cellStyle name="Comma 2 2 18" xfId="9094" xr:uid="{00000000-0005-0000-0000-000033410000}"/>
    <cellStyle name="Comma 2 2 19" xfId="9095" xr:uid="{00000000-0005-0000-0000-000034410000}"/>
    <cellStyle name="Comma 2 2 2" xfId="9096" xr:uid="{00000000-0005-0000-0000-000035410000}"/>
    <cellStyle name="Comma 2 2 2 2" xfId="9097" xr:uid="{00000000-0005-0000-0000-000036410000}"/>
    <cellStyle name="Comma 2 2 2 2 2" xfId="40564" xr:uid="{00000000-0005-0000-0000-000037410000}"/>
    <cellStyle name="Comma 2 2 2 3" xfId="9098" xr:uid="{00000000-0005-0000-0000-000038410000}"/>
    <cellStyle name="Comma 2 2 2 3 2" xfId="40565" xr:uid="{00000000-0005-0000-0000-000039410000}"/>
    <cellStyle name="Comma 2 2 2 4" xfId="40566" xr:uid="{00000000-0005-0000-0000-00003A410000}"/>
    <cellStyle name="Comma 2 2 20" xfId="9099" xr:uid="{00000000-0005-0000-0000-00003B410000}"/>
    <cellStyle name="Comma 2 2 21" xfId="9100" xr:uid="{00000000-0005-0000-0000-00003C410000}"/>
    <cellStyle name="Comma 2 2 22" xfId="9101" xr:uid="{00000000-0005-0000-0000-00003D410000}"/>
    <cellStyle name="Comma 2 2 23" xfId="9102" xr:uid="{00000000-0005-0000-0000-00003E410000}"/>
    <cellStyle name="Comma 2 2 24" xfId="40567" xr:uid="{00000000-0005-0000-0000-00003F410000}"/>
    <cellStyle name="Comma 2 2 25" xfId="43423" xr:uid="{00000000-0005-0000-0000-000040410000}"/>
    <cellStyle name="Comma 2 2 3" xfId="9103" xr:uid="{00000000-0005-0000-0000-000041410000}"/>
    <cellStyle name="Comma 2 2 3 2" xfId="40568" xr:uid="{00000000-0005-0000-0000-000042410000}"/>
    <cellStyle name="Comma 2 2 4" xfId="9104" xr:uid="{00000000-0005-0000-0000-000043410000}"/>
    <cellStyle name="Comma 2 2 4 2" xfId="40569" xr:uid="{00000000-0005-0000-0000-000044410000}"/>
    <cellStyle name="Comma 2 2 5" xfId="9105" xr:uid="{00000000-0005-0000-0000-000045410000}"/>
    <cellStyle name="Comma 2 2 6" xfId="9106" xr:uid="{00000000-0005-0000-0000-000046410000}"/>
    <cellStyle name="Comma 2 2 7" xfId="9107" xr:uid="{00000000-0005-0000-0000-000047410000}"/>
    <cellStyle name="Comma 2 2 8" xfId="9108" xr:uid="{00000000-0005-0000-0000-000048410000}"/>
    <cellStyle name="Comma 2 2 9" xfId="9109" xr:uid="{00000000-0005-0000-0000-000049410000}"/>
    <cellStyle name="Comma 2 20" xfId="9110" xr:uid="{00000000-0005-0000-0000-00004A410000}"/>
    <cellStyle name="Comma 2 20 2" xfId="9111" xr:uid="{00000000-0005-0000-0000-00004B410000}"/>
    <cellStyle name="Comma 2 20 2 2" xfId="40570" xr:uid="{00000000-0005-0000-0000-00004C410000}"/>
    <cellStyle name="Comma 2 20 3" xfId="40571" xr:uid="{00000000-0005-0000-0000-00004D410000}"/>
    <cellStyle name="Comma 2 21" xfId="9112" xr:uid="{00000000-0005-0000-0000-00004E410000}"/>
    <cellStyle name="Comma 2 21 2" xfId="9113" xr:uid="{00000000-0005-0000-0000-00004F410000}"/>
    <cellStyle name="Comma 2 21 2 2" xfId="40572" xr:uid="{00000000-0005-0000-0000-000050410000}"/>
    <cellStyle name="Comma 2 21 3" xfId="40573" xr:uid="{00000000-0005-0000-0000-000051410000}"/>
    <cellStyle name="Comma 2 22" xfId="9114" xr:uid="{00000000-0005-0000-0000-000052410000}"/>
    <cellStyle name="Comma 2 22 2" xfId="9115" xr:uid="{00000000-0005-0000-0000-000053410000}"/>
    <cellStyle name="Comma 2 22 2 2" xfId="40574" xr:uid="{00000000-0005-0000-0000-000054410000}"/>
    <cellStyle name="Comma 2 22 3" xfId="40575" xr:uid="{00000000-0005-0000-0000-000055410000}"/>
    <cellStyle name="Comma 2 23" xfId="9116" xr:uid="{00000000-0005-0000-0000-000056410000}"/>
    <cellStyle name="Comma 2 23 2" xfId="9117" xr:uid="{00000000-0005-0000-0000-000057410000}"/>
    <cellStyle name="Comma 2 23 2 2" xfId="40576" xr:uid="{00000000-0005-0000-0000-000058410000}"/>
    <cellStyle name="Comma 2 23 3" xfId="40577" xr:uid="{00000000-0005-0000-0000-000059410000}"/>
    <cellStyle name="Comma 2 24" xfId="9118" xr:uid="{00000000-0005-0000-0000-00005A410000}"/>
    <cellStyle name="Comma 2 24 2" xfId="9119" xr:uid="{00000000-0005-0000-0000-00005B410000}"/>
    <cellStyle name="Comma 2 24 2 2" xfId="40578" xr:uid="{00000000-0005-0000-0000-00005C410000}"/>
    <cellStyle name="Comma 2 24 3" xfId="40579" xr:uid="{00000000-0005-0000-0000-00005D410000}"/>
    <cellStyle name="Comma 2 25" xfId="9120" xr:uid="{00000000-0005-0000-0000-00005E410000}"/>
    <cellStyle name="Comma 2 25 2" xfId="9121" xr:uid="{00000000-0005-0000-0000-00005F410000}"/>
    <cellStyle name="Comma 2 25 2 2" xfId="40580" xr:uid="{00000000-0005-0000-0000-000060410000}"/>
    <cellStyle name="Comma 2 25 3" xfId="40581" xr:uid="{00000000-0005-0000-0000-000061410000}"/>
    <cellStyle name="Comma 2 26" xfId="9122" xr:uid="{00000000-0005-0000-0000-000062410000}"/>
    <cellStyle name="Comma 2 26 2" xfId="9123" xr:uid="{00000000-0005-0000-0000-000063410000}"/>
    <cellStyle name="Comma 2 26 2 2" xfId="40582" xr:uid="{00000000-0005-0000-0000-000064410000}"/>
    <cellStyle name="Comma 2 26 3" xfId="40583" xr:uid="{00000000-0005-0000-0000-000065410000}"/>
    <cellStyle name="Comma 2 27" xfId="9124" xr:uid="{00000000-0005-0000-0000-000066410000}"/>
    <cellStyle name="Comma 2 27 2" xfId="9125" xr:uid="{00000000-0005-0000-0000-000067410000}"/>
    <cellStyle name="Comma 2 27 2 2" xfId="40584" xr:uid="{00000000-0005-0000-0000-000068410000}"/>
    <cellStyle name="Comma 2 27 3" xfId="40585" xr:uid="{00000000-0005-0000-0000-000069410000}"/>
    <cellStyle name="Comma 2 28" xfId="9126" xr:uid="{00000000-0005-0000-0000-00006A410000}"/>
    <cellStyle name="Comma 2 28 2" xfId="9127" xr:uid="{00000000-0005-0000-0000-00006B410000}"/>
    <cellStyle name="Comma 2 28 2 2" xfId="40586" xr:uid="{00000000-0005-0000-0000-00006C410000}"/>
    <cellStyle name="Comma 2 28 3" xfId="40587" xr:uid="{00000000-0005-0000-0000-00006D410000}"/>
    <cellStyle name="Comma 2 29" xfId="9128" xr:uid="{00000000-0005-0000-0000-00006E410000}"/>
    <cellStyle name="Comma 2 29 2" xfId="9129" xr:uid="{00000000-0005-0000-0000-00006F410000}"/>
    <cellStyle name="Comma 2 29 2 2" xfId="40588" xr:uid="{00000000-0005-0000-0000-000070410000}"/>
    <cellStyle name="Comma 2 29 3" xfId="40589" xr:uid="{00000000-0005-0000-0000-000071410000}"/>
    <cellStyle name="Comma 2 3" xfId="9130" xr:uid="{00000000-0005-0000-0000-000072410000}"/>
    <cellStyle name="Comma 2 3 10" xfId="9131" xr:uid="{00000000-0005-0000-0000-000073410000}"/>
    <cellStyle name="Comma 2 3 11" xfId="9132" xr:uid="{00000000-0005-0000-0000-000074410000}"/>
    <cellStyle name="Comma 2 3 12" xfId="9133" xr:uid="{00000000-0005-0000-0000-000075410000}"/>
    <cellStyle name="Comma 2 3 13" xfId="9134" xr:uid="{00000000-0005-0000-0000-000076410000}"/>
    <cellStyle name="Comma 2 3 14" xfId="9135" xr:uid="{00000000-0005-0000-0000-000077410000}"/>
    <cellStyle name="Comma 2 3 15" xfId="9136" xr:uid="{00000000-0005-0000-0000-000078410000}"/>
    <cellStyle name="Comma 2 3 16" xfId="9137" xr:uid="{00000000-0005-0000-0000-000079410000}"/>
    <cellStyle name="Comma 2 3 17" xfId="9138" xr:uid="{00000000-0005-0000-0000-00007A410000}"/>
    <cellStyle name="Comma 2 3 18" xfId="9139" xr:uid="{00000000-0005-0000-0000-00007B410000}"/>
    <cellStyle name="Comma 2 3 19" xfId="9140" xr:uid="{00000000-0005-0000-0000-00007C410000}"/>
    <cellStyle name="Comma 2 3 2" xfId="9141" xr:uid="{00000000-0005-0000-0000-00007D410000}"/>
    <cellStyle name="Comma 2 3 2 2" xfId="9142" xr:uid="{00000000-0005-0000-0000-00007E410000}"/>
    <cellStyle name="Comma 2 3 2 2 2" xfId="40590" xr:uid="{00000000-0005-0000-0000-00007F410000}"/>
    <cellStyle name="Comma 2 3 2 3" xfId="9143" xr:uid="{00000000-0005-0000-0000-000080410000}"/>
    <cellStyle name="Comma 2 3 2 3 2" xfId="40591" xr:uid="{00000000-0005-0000-0000-000081410000}"/>
    <cellStyle name="Comma 2 3 2 4" xfId="40592" xr:uid="{00000000-0005-0000-0000-000082410000}"/>
    <cellStyle name="Comma 2 3 20" xfId="9144" xr:uid="{00000000-0005-0000-0000-000083410000}"/>
    <cellStyle name="Comma 2 3 21" xfId="9145" xr:uid="{00000000-0005-0000-0000-000084410000}"/>
    <cellStyle name="Comma 2 3 22" xfId="9146" xr:uid="{00000000-0005-0000-0000-000085410000}"/>
    <cellStyle name="Comma 2 3 23" xfId="9147" xr:uid="{00000000-0005-0000-0000-000086410000}"/>
    <cellStyle name="Comma 2 3 24" xfId="40593" xr:uid="{00000000-0005-0000-0000-000087410000}"/>
    <cellStyle name="Comma 2 3 3" xfId="9148" xr:uid="{00000000-0005-0000-0000-000088410000}"/>
    <cellStyle name="Comma 2 3 3 2" xfId="40594" xr:uid="{00000000-0005-0000-0000-000089410000}"/>
    <cellStyle name="Comma 2 3 4" xfId="9149" xr:uid="{00000000-0005-0000-0000-00008A410000}"/>
    <cellStyle name="Comma 2 3 4 2" xfId="40595" xr:uid="{00000000-0005-0000-0000-00008B410000}"/>
    <cellStyle name="Comma 2 3 5" xfId="9150" xr:uid="{00000000-0005-0000-0000-00008C410000}"/>
    <cellStyle name="Comma 2 3 6" xfId="9151" xr:uid="{00000000-0005-0000-0000-00008D410000}"/>
    <cellStyle name="Comma 2 3 7" xfId="9152" xr:uid="{00000000-0005-0000-0000-00008E410000}"/>
    <cellStyle name="Comma 2 3 8" xfId="9153" xr:uid="{00000000-0005-0000-0000-00008F410000}"/>
    <cellStyle name="Comma 2 3 9" xfId="9154" xr:uid="{00000000-0005-0000-0000-000090410000}"/>
    <cellStyle name="Comma 2 30" xfId="9155" xr:uid="{00000000-0005-0000-0000-000091410000}"/>
    <cellStyle name="Comma 2 30 2" xfId="9156" xr:uid="{00000000-0005-0000-0000-000092410000}"/>
    <cellStyle name="Comma 2 30 2 2" xfId="40596" xr:uid="{00000000-0005-0000-0000-000093410000}"/>
    <cellStyle name="Comma 2 30 3" xfId="40597" xr:uid="{00000000-0005-0000-0000-000094410000}"/>
    <cellStyle name="Comma 2 31" xfId="9157" xr:uid="{00000000-0005-0000-0000-000095410000}"/>
    <cellStyle name="Comma 2 31 2" xfId="9158" xr:uid="{00000000-0005-0000-0000-000096410000}"/>
    <cellStyle name="Comma 2 31 2 2" xfId="40598" xr:uid="{00000000-0005-0000-0000-000097410000}"/>
    <cellStyle name="Comma 2 31 3" xfId="40599" xr:uid="{00000000-0005-0000-0000-000098410000}"/>
    <cellStyle name="Comma 2 32" xfId="9159" xr:uid="{00000000-0005-0000-0000-000099410000}"/>
    <cellStyle name="Comma 2 32 2" xfId="9160" xr:uid="{00000000-0005-0000-0000-00009A410000}"/>
    <cellStyle name="Comma 2 32 2 2" xfId="40600" xr:uid="{00000000-0005-0000-0000-00009B410000}"/>
    <cellStyle name="Comma 2 32 3" xfId="40601" xr:uid="{00000000-0005-0000-0000-00009C410000}"/>
    <cellStyle name="Comma 2 33" xfId="9161" xr:uid="{00000000-0005-0000-0000-00009D410000}"/>
    <cellStyle name="Comma 2 33 2" xfId="9162" xr:uid="{00000000-0005-0000-0000-00009E410000}"/>
    <cellStyle name="Comma 2 33 2 2" xfId="40602" xr:uid="{00000000-0005-0000-0000-00009F410000}"/>
    <cellStyle name="Comma 2 33 3" xfId="40603" xr:uid="{00000000-0005-0000-0000-0000A0410000}"/>
    <cellStyle name="Comma 2 34" xfId="9163" xr:uid="{00000000-0005-0000-0000-0000A1410000}"/>
    <cellStyle name="Comma 2 34 2" xfId="9164" xr:uid="{00000000-0005-0000-0000-0000A2410000}"/>
    <cellStyle name="Comma 2 34 2 2" xfId="40604" xr:uid="{00000000-0005-0000-0000-0000A3410000}"/>
    <cellStyle name="Comma 2 34 3" xfId="40605" xr:uid="{00000000-0005-0000-0000-0000A4410000}"/>
    <cellStyle name="Comma 2 35" xfId="9165" xr:uid="{00000000-0005-0000-0000-0000A5410000}"/>
    <cellStyle name="Comma 2 35 2" xfId="9166" xr:uid="{00000000-0005-0000-0000-0000A6410000}"/>
    <cellStyle name="Comma 2 35 2 2" xfId="40606" xr:uid="{00000000-0005-0000-0000-0000A7410000}"/>
    <cellStyle name="Comma 2 35 3" xfId="40607" xr:uid="{00000000-0005-0000-0000-0000A8410000}"/>
    <cellStyle name="Comma 2 36" xfId="9167" xr:uid="{00000000-0005-0000-0000-0000A9410000}"/>
    <cellStyle name="Comma 2 36 2" xfId="9168" xr:uid="{00000000-0005-0000-0000-0000AA410000}"/>
    <cellStyle name="Comma 2 36 2 2" xfId="40608" xr:uid="{00000000-0005-0000-0000-0000AB410000}"/>
    <cellStyle name="Comma 2 36 3" xfId="40609" xr:uid="{00000000-0005-0000-0000-0000AC410000}"/>
    <cellStyle name="Comma 2 37" xfId="9169" xr:uid="{00000000-0005-0000-0000-0000AD410000}"/>
    <cellStyle name="Comma 2 37 2" xfId="9170" xr:uid="{00000000-0005-0000-0000-0000AE410000}"/>
    <cellStyle name="Comma 2 37 2 2" xfId="40610" xr:uid="{00000000-0005-0000-0000-0000AF410000}"/>
    <cellStyle name="Comma 2 37 3" xfId="40611" xr:uid="{00000000-0005-0000-0000-0000B0410000}"/>
    <cellStyle name="Comma 2 38" xfId="9171" xr:uid="{00000000-0005-0000-0000-0000B1410000}"/>
    <cellStyle name="Comma 2 38 2" xfId="9172" xr:uid="{00000000-0005-0000-0000-0000B2410000}"/>
    <cellStyle name="Comma 2 38 2 2" xfId="40612" xr:uid="{00000000-0005-0000-0000-0000B3410000}"/>
    <cellStyle name="Comma 2 38 3" xfId="40613" xr:uid="{00000000-0005-0000-0000-0000B4410000}"/>
    <cellStyle name="Comma 2 39" xfId="9173" xr:uid="{00000000-0005-0000-0000-0000B5410000}"/>
    <cellStyle name="Comma 2 39 2" xfId="9174" xr:uid="{00000000-0005-0000-0000-0000B6410000}"/>
    <cellStyle name="Comma 2 39 2 2" xfId="40614" xr:uid="{00000000-0005-0000-0000-0000B7410000}"/>
    <cellStyle name="Comma 2 39 3" xfId="40615" xr:uid="{00000000-0005-0000-0000-0000B8410000}"/>
    <cellStyle name="Comma 2 4" xfId="9175" xr:uid="{00000000-0005-0000-0000-0000B9410000}"/>
    <cellStyle name="Comma 2 4 10" xfId="9176" xr:uid="{00000000-0005-0000-0000-0000BA410000}"/>
    <cellStyle name="Comma 2 4 11" xfId="9177" xr:uid="{00000000-0005-0000-0000-0000BB410000}"/>
    <cellStyle name="Comma 2 4 12" xfId="9178" xr:uid="{00000000-0005-0000-0000-0000BC410000}"/>
    <cellStyle name="Comma 2 4 13" xfId="9179" xr:uid="{00000000-0005-0000-0000-0000BD410000}"/>
    <cellStyle name="Comma 2 4 14" xfId="9180" xr:uid="{00000000-0005-0000-0000-0000BE410000}"/>
    <cellStyle name="Comma 2 4 15" xfId="9181" xr:uid="{00000000-0005-0000-0000-0000BF410000}"/>
    <cellStyle name="Comma 2 4 16" xfId="9182" xr:uid="{00000000-0005-0000-0000-0000C0410000}"/>
    <cellStyle name="Comma 2 4 17" xfId="9183" xr:uid="{00000000-0005-0000-0000-0000C1410000}"/>
    <cellStyle name="Comma 2 4 18" xfId="9184" xr:uid="{00000000-0005-0000-0000-0000C2410000}"/>
    <cellStyle name="Comma 2 4 19" xfId="9185" xr:uid="{00000000-0005-0000-0000-0000C3410000}"/>
    <cellStyle name="Comma 2 4 2" xfId="9186" xr:uid="{00000000-0005-0000-0000-0000C4410000}"/>
    <cellStyle name="Comma 2 4 2 2" xfId="9187" xr:uid="{00000000-0005-0000-0000-0000C5410000}"/>
    <cellStyle name="Comma 2 4 2 2 2" xfId="40616" xr:uid="{00000000-0005-0000-0000-0000C6410000}"/>
    <cellStyle name="Comma 2 4 2 3" xfId="9188" xr:uid="{00000000-0005-0000-0000-0000C7410000}"/>
    <cellStyle name="Comma 2 4 2 3 2" xfId="40617" xr:uid="{00000000-0005-0000-0000-0000C8410000}"/>
    <cellStyle name="Comma 2 4 2 4" xfId="9189" xr:uid="{00000000-0005-0000-0000-0000C9410000}"/>
    <cellStyle name="Comma 2 4 2 5" xfId="40618" xr:uid="{00000000-0005-0000-0000-0000CA410000}"/>
    <cellStyle name="Comma 2 4 20" xfId="9190" xr:uid="{00000000-0005-0000-0000-0000CB410000}"/>
    <cellStyle name="Comma 2 4 21" xfId="9191" xr:uid="{00000000-0005-0000-0000-0000CC410000}"/>
    <cellStyle name="Comma 2 4 22" xfId="9192" xr:uid="{00000000-0005-0000-0000-0000CD410000}"/>
    <cellStyle name="Comma 2 4 23" xfId="9193" xr:uid="{00000000-0005-0000-0000-0000CE410000}"/>
    <cellStyle name="Comma 2 4 24" xfId="40619" xr:uid="{00000000-0005-0000-0000-0000CF410000}"/>
    <cellStyle name="Comma 2 4 3" xfId="9194" xr:uid="{00000000-0005-0000-0000-0000D0410000}"/>
    <cellStyle name="Comma 2 4 3 2" xfId="9195" xr:uid="{00000000-0005-0000-0000-0000D1410000}"/>
    <cellStyle name="Comma 2 4 3 3" xfId="40620" xr:uid="{00000000-0005-0000-0000-0000D2410000}"/>
    <cellStyle name="Comma 2 4 4" xfId="9196" xr:uid="{00000000-0005-0000-0000-0000D3410000}"/>
    <cellStyle name="Comma 2 4 4 2" xfId="9197" xr:uid="{00000000-0005-0000-0000-0000D4410000}"/>
    <cellStyle name="Comma 2 4 4 3" xfId="40621" xr:uid="{00000000-0005-0000-0000-0000D5410000}"/>
    <cellStyle name="Comma 2 4 5" xfId="9198" xr:uid="{00000000-0005-0000-0000-0000D6410000}"/>
    <cellStyle name="Comma 2 4 6" xfId="9199" xr:uid="{00000000-0005-0000-0000-0000D7410000}"/>
    <cellStyle name="Comma 2 4 7" xfId="9200" xr:uid="{00000000-0005-0000-0000-0000D8410000}"/>
    <cellStyle name="Comma 2 4 8" xfId="9201" xr:uid="{00000000-0005-0000-0000-0000D9410000}"/>
    <cellStyle name="Comma 2 4 9" xfId="9202" xr:uid="{00000000-0005-0000-0000-0000DA410000}"/>
    <cellStyle name="Comma 2 40" xfId="9203" xr:uid="{00000000-0005-0000-0000-0000DB410000}"/>
    <cellStyle name="Comma 2 40 2" xfId="9204" xr:uid="{00000000-0005-0000-0000-0000DC410000}"/>
    <cellStyle name="Comma 2 40 2 2" xfId="40622" xr:uid="{00000000-0005-0000-0000-0000DD410000}"/>
    <cellStyle name="Comma 2 40 3" xfId="40623" xr:uid="{00000000-0005-0000-0000-0000DE410000}"/>
    <cellStyle name="Comma 2 41" xfId="9205" xr:uid="{00000000-0005-0000-0000-0000DF410000}"/>
    <cellStyle name="Comma 2 41 2" xfId="9206" xr:uid="{00000000-0005-0000-0000-0000E0410000}"/>
    <cellStyle name="Comma 2 41 2 2" xfId="40624" xr:uid="{00000000-0005-0000-0000-0000E1410000}"/>
    <cellStyle name="Comma 2 41 3" xfId="40625" xr:uid="{00000000-0005-0000-0000-0000E2410000}"/>
    <cellStyle name="Comma 2 42" xfId="9207" xr:uid="{00000000-0005-0000-0000-0000E3410000}"/>
    <cellStyle name="Comma 2 42 2" xfId="9208" xr:uid="{00000000-0005-0000-0000-0000E4410000}"/>
    <cellStyle name="Comma 2 42 2 2" xfId="40626" xr:uid="{00000000-0005-0000-0000-0000E5410000}"/>
    <cellStyle name="Comma 2 42 3" xfId="40627" xr:uid="{00000000-0005-0000-0000-0000E6410000}"/>
    <cellStyle name="Comma 2 43" xfId="9209" xr:uid="{00000000-0005-0000-0000-0000E7410000}"/>
    <cellStyle name="Comma 2 43 2" xfId="9210" xr:uid="{00000000-0005-0000-0000-0000E8410000}"/>
    <cellStyle name="Comma 2 43 2 2" xfId="40628" xr:uid="{00000000-0005-0000-0000-0000E9410000}"/>
    <cellStyle name="Comma 2 43 3" xfId="40629" xr:uid="{00000000-0005-0000-0000-0000EA410000}"/>
    <cellStyle name="Comma 2 44" xfId="9211" xr:uid="{00000000-0005-0000-0000-0000EB410000}"/>
    <cellStyle name="Comma 2 44 2" xfId="9212" xr:uid="{00000000-0005-0000-0000-0000EC410000}"/>
    <cellStyle name="Comma 2 44 2 2" xfId="40630" xr:uid="{00000000-0005-0000-0000-0000ED410000}"/>
    <cellStyle name="Comma 2 44 3" xfId="40631" xr:uid="{00000000-0005-0000-0000-0000EE410000}"/>
    <cellStyle name="Comma 2 45" xfId="9213" xr:uid="{00000000-0005-0000-0000-0000EF410000}"/>
    <cellStyle name="Comma 2 45 2" xfId="9214" xr:uid="{00000000-0005-0000-0000-0000F0410000}"/>
    <cellStyle name="Comma 2 45 2 2" xfId="40632" xr:uid="{00000000-0005-0000-0000-0000F1410000}"/>
    <cellStyle name="Comma 2 45 3" xfId="40633" xr:uid="{00000000-0005-0000-0000-0000F2410000}"/>
    <cellStyle name="Comma 2 46" xfId="9215" xr:uid="{00000000-0005-0000-0000-0000F3410000}"/>
    <cellStyle name="Comma 2 46 2" xfId="9216" xr:uid="{00000000-0005-0000-0000-0000F4410000}"/>
    <cellStyle name="Comma 2 46 2 2" xfId="40634" xr:uid="{00000000-0005-0000-0000-0000F5410000}"/>
    <cellStyle name="Comma 2 46 3" xfId="40635" xr:uid="{00000000-0005-0000-0000-0000F6410000}"/>
    <cellStyle name="Comma 2 47" xfId="9217" xr:uid="{00000000-0005-0000-0000-0000F7410000}"/>
    <cellStyle name="Comma 2 47 2" xfId="9218" xr:uid="{00000000-0005-0000-0000-0000F8410000}"/>
    <cellStyle name="Comma 2 47 2 2" xfId="40636" xr:uid="{00000000-0005-0000-0000-0000F9410000}"/>
    <cellStyle name="Comma 2 47 3" xfId="40637" xr:uid="{00000000-0005-0000-0000-0000FA410000}"/>
    <cellStyle name="Comma 2 48" xfId="9219" xr:uid="{00000000-0005-0000-0000-0000FB410000}"/>
    <cellStyle name="Comma 2 48 2" xfId="9220" xr:uid="{00000000-0005-0000-0000-0000FC410000}"/>
    <cellStyle name="Comma 2 48 2 2" xfId="40638" xr:uid="{00000000-0005-0000-0000-0000FD410000}"/>
    <cellStyle name="Comma 2 48 3" xfId="40639" xr:uid="{00000000-0005-0000-0000-0000FE410000}"/>
    <cellStyle name="Comma 2 49" xfId="9221" xr:uid="{00000000-0005-0000-0000-0000FF410000}"/>
    <cellStyle name="Comma 2 49 2" xfId="9222" xr:uid="{00000000-0005-0000-0000-000000420000}"/>
    <cellStyle name="Comma 2 49 2 2" xfId="40640" xr:uid="{00000000-0005-0000-0000-000001420000}"/>
    <cellStyle name="Comma 2 49 3" xfId="40641" xr:uid="{00000000-0005-0000-0000-000002420000}"/>
    <cellStyle name="Comma 2 5" xfId="9223" xr:uid="{00000000-0005-0000-0000-000003420000}"/>
    <cellStyle name="Comma 2 5 10" xfId="9224" xr:uid="{00000000-0005-0000-0000-000004420000}"/>
    <cellStyle name="Comma 2 5 11" xfId="9225" xr:uid="{00000000-0005-0000-0000-000005420000}"/>
    <cellStyle name="Comma 2 5 12" xfId="9226" xr:uid="{00000000-0005-0000-0000-000006420000}"/>
    <cellStyle name="Comma 2 5 13" xfId="9227" xr:uid="{00000000-0005-0000-0000-000007420000}"/>
    <cellStyle name="Comma 2 5 14" xfId="9228" xr:uid="{00000000-0005-0000-0000-000008420000}"/>
    <cellStyle name="Comma 2 5 15" xfId="9229" xr:uid="{00000000-0005-0000-0000-000009420000}"/>
    <cellStyle name="Comma 2 5 16" xfId="9230" xr:uid="{00000000-0005-0000-0000-00000A420000}"/>
    <cellStyle name="Comma 2 5 17" xfId="9231" xr:uid="{00000000-0005-0000-0000-00000B420000}"/>
    <cellStyle name="Comma 2 5 18" xfId="9232" xr:uid="{00000000-0005-0000-0000-00000C420000}"/>
    <cellStyle name="Comma 2 5 19" xfId="9233" xr:uid="{00000000-0005-0000-0000-00000D420000}"/>
    <cellStyle name="Comma 2 5 2" xfId="9234" xr:uid="{00000000-0005-0000-0000-00000E420000}"/>
    <cellStyle name="Comma 2 5 2 2" xfId="9235" xr:uid="{00000000-0005-0000-0000-00000F420000}"/>
    <cellStyle name="Comma 2 5 2 2 2" xfId="40642" xr:uid="{00000000-0005-0000-0000-000010420000}"/>
    <cellStyle name="Comma 2 5 2 3" xfId="9236" xr:uid="{00000000-0005-0000-0000-000011420000}"/>
    <cellStyle name="Comma 2 5 2 3 2" xfId="40643" xr:uid="{00000000-0005-0000-0000-000012420000}"/>
    <cellStyle name="Comma 2 5 2 4" xfId="9237" xr:uid="{00000000-0005-0000-0000-000013420000}"/>
    <cellStyle name="Comma 2 5 2 5" xfId="40644" xr:uid="{00000000-0005-0000-0000-000014420000}"/>
    <cellStyle name="Comma 2 5 20" xfId="9238" xr:uid="{00000000-0005-0000-0000-000015420000}"/>
    <cellStyle name="Comma 2 5 21" xfId="9239" xr:uid="{00000000-0005-0000-0000-000016420000}"/>
    <cellStyle name="Comma 2 5 22" xfId="9240" xr:uid="{00000000-0005-0000-0000-000017420000}"/>
    <cellStyle name="Comma 2 5 23" xfId="9241" xr:uid="{00000000-0005-0000-0000-000018420000}"/>
    <cellStyle name="Comma 2 5 24" xfId="40645" xr:uid="{00000000-0005-0000-0000-000019420000}"/>
    <cellStyle name="Comma 2 5 3" xfId="9242" xr:uid="{00000000-0005-0000-0000-00001A420000}"/>
    <cellStyle name="Comma 2 5 3 2" xfId="9243" xr:uid="{00000000-0005-0000-0000-00001B420000}"/>
    <cellStyle name="Comma 2 5 3 3" xfId="40646" xr:uid="{00000000-0005-0000-0000-00001C420000}"/>
    <cellStyle name="Comma 2 5 4" xfId="9244" xr:uid="{00000000-0005-0000-0000-00001D420000}"/>
    <cellStyle name="Comma 2 5 4 2" xfId="9245" xr:uid="{00000000-0005-0000-0000-00001E420000}"/>
    <cellStyle name="Comma 2 5 4 3" xfId="40647" xr:uid="{00000000-0005-0000-0000-00001F420000}"/>
    <cellStyle name="Comma 2 5 5" xfId="9246" xr:uid="{00000000-0005-0000-0000-000020420000}"/>
    <cellStyle name="Comma 2 5 6" xfId="9247" xr:uid="{00000000-0005-0000-0000-000021420000}"/>
    <cellStyle name="Comma 2 5 7" xfId="9248" xr:uid="{00000000-0005-0000-0000-000022420000}"/>
    <cellStyle name="Comma 2 5 8" xfId="9249" xr:uid="{00000000-0005-0000-0000-000023420000}"/>
    <cellStyle name="Comma 2 5 9" xfId="9250" xr:uid="{00000000-0005-0000-0000-000024420000}"/>
    <cellStyle name="Comma 2 50" xfId="9251" xr:uid="{00000000-0005-0000-0000-000025420000}"/>
    <cellStyle name="Comma 2 50 2" xfId="9252" xr:uid="{00000000-0005-0000-0000-000026420000}"/>
    <cellStyle name="Comma 2 50 2 2" xfId="40648" xr:uid="{00000000-0005-0000-0000-000027420000}"/>
    <cellStyle name="Comma 2 50 3" xfId="40649" xr:uid="{00000000-0005-0000-0000-000028420000}"/>
    <cellStyle name="Comma 2 51" xfId="9253" xr:uid="{00000000-0005-0000-0000-000029420000}"/>
    <cellStyle name="Comma 2 51 2" xfId="9254" xr:uid="{00000000-0005-0000-0000-00002A420000}"/>
    <cellStyle name="Comma 2 51 2 2" xfId="40650" xr:uid="{00000000-0005-0000-0000-00002B420000}"/>
    <cellStyle name="Comma 2 51 3" xfId="40651" xr:uid="{00000000-0005-0000-0000-00002C420000}"/>
    <cellStyle name="Comma 2 52" xfId="9255" xr:uid="{00000000-0005-0000-0000-00002D420000}"/>
    <cellStyle name="Comma 2 52 2" xfId="9256" xr:uid="{00000000-0005-0000-0000-00002E420000}"/>
    <cellStyle name="Comma 2 52 2 2" xfId="40652" xr:uid="{00000000-0005-0000-0000-00002F420000}"/>
    <cellStyle name="Comma 2 52 3" xfId="40653" xr:uid="{00000000-0005-0000-0000-000030420000}"/>
    <cellStyle name="Comma 2 53" xfId="9257" xr:uid="{00000000-0005-0000-0000-000031420000}"/>
    <cellStyle name="Comma 2 53 2" xfId="9258" xr:uid="{00000000-0005-0000-0000-000032420000}"/>
    <cellStyle name="Comma 2 53 2 2" xfId="40654" xr:uid="{00000000-0005-0000-0000-000033420000}"/>
    <cellStyle name="Comma 2 53 3" xfId="40655" xr:uid="{00000000-0005-0000-0000-000034420000}"/>
    <cellStyle name="Comma 2 54" xfId="9259" xr:uid="{00000000-0005-0000-0000-000035420000}"/>
    <cellStyle name="Comma 2 54 2" xfId="9260" xr:uid="{00000000-0005-0000-0000-000036420000}"/>
    <cellStyle name="Comma 2 54 2 2" xfId="40656" xr:uid="{00000000-0005-0000-0000-000037420000}"/>
    <cellStyle name="Comma 2 54 3" xfId="40657" xr:uid="{00000000-0005-0000-0000-000038420000}"/>
    <cellStyle name="Comma 2 55" xfId="9261" xr:uid="{00000000-0005-0000-0000-000039420000}"/>
    <cellStyle name="Comma 2 55 2" xfId="9262" xr:uid="{00000000-0005-0000-0000-00003A420000}"/>
    <cellStyle name="Comma 2 55 2 2" xfId="40658" xr:uid="{00000000-0005-0000-0000-00003B420000}"/>
    <cellStyle name="Comma 2 55 3" xfId="40659" xr:uid="{00000000-0005-0000-0000-00003C420000}"/>
    <cellStyle name="Comma 2 56" xfId="9263" xr:uid="{00000000-0005-0000-0000-00003D420000}"/>
    <cellStyle name="Comma 2 56 2" xfId="9264" xr:uid="{00000000-0005-0000-0000-00003E420000}"/>
    <cellStyle name="Comma 2 56 2 2" xfId="40660" xr:uid="{00000000-0005-0000-0000-00003F420000}"/>
    <cellStyle name="Comma 2 56 3" xfId="40661" xr:uid="{00000000-0005-0000-0000-000040420000}"/>
    <cellStyle name="Comma 2 57" xfId="9265" xr:uid="{00000000-0005-0000-0000-000041420000}"/>
    <cellStyle name="Comma 2 57 2" xfId="9266" xr:uid="{00000000-0005-0000-0000-000042420000}"/>
    <cellStyle name="Comma 2 57 2 2" xfId="40662" xr:uid="{00000000-0005-0000-0000-000043420000}"/>
    <cellStyle name="Comma 2 57 3" xfId="40663" xr:uid="{00000000-0005-0000-0000-000044420000}"/>
    <cellStyle name="Comma 2 58" xfId="9267" xr:uid="{00000000-0005-0000-0000-000045420000}"/>
    <cellStyle name="Comma 2 58 2" xfId="9268" xr:uid="{00000000-0005-0000-0000-000046420000}"/>
    <cellStyle name="Comma 2 58 2 2" xfId="40664" xr:uid="{00000000-0005-0000-0000-000047420000}"/>
    <cellStyle name="Comma 2 58 3" xfId="40665" xr:uid="{00000000-0005-0000-0000-000048420000}"/>
    <cellStyle name="Comma 2 59" xfId="9269" xr:uid="{00000000-0005-0000-0000-000049420000}"/>
    <cellStyle name="Comma 2 59 2" xfId="9270" xr:uid="{00000000-0005-0000-0000-00004A420000}"/>
    <cellStyle name="Comma 2 59 2 2" xfId="40666" xr:uid="{00000000-0005-0000-0000-00004B420000}"/>
    <cellStyle name="Comma 2 59 3" xfId="40667" xr:uid="{00000000-0005-0000-0000-00004C420000}"/>
    <cellStyle name="Comma 2 6" xfId="9271" xr:uid="{00000000-0005-0000-0000-00004D420000}"/>
    <cellStyle name="Comma 2 6 2" xfId="9272" xr:uid="{00000000-0005-0000-0000-00004E420000}"/>
    <cellStyle name="Comma 2 6 2 2" xfId="40668" xr:uid="{00000000-0005-0000-0000-00004F420000}"/>
    <cellStyle name="Comma 2 6 3" xfId="9273" xr:uid="{00000000-0005-0000-0000-000050420000}"/>
    <cellStyle name="Comma 2 6 3 2" xfId="40669" xr:uid="{00000000-0005-0000-0000-000051420000}"/>
    <cellStyle name="Comma 2 6 4" xfId="40670" xr:uid="{00000000-0005-0000-0000-000052420000}"/>
    <cellStyle name="Comma 2 60" xfId="9274" xr:uid="{00000000-0005-0000-0000-000053420000}"/>
    <cellStyle name="Comma 2 60 2" xfId="9275" xr:uid="{00000000-0005-0000-0000-000054420000}"/>
    <cellStyle name="Comma 2 60 2 2" xfId="40671" xr:uid="{00000000-0005-0000-0000-000055420000}"/>
    <cellStyle name="Comma 2 60 3" xfId="40672" xr:uid="{00000000-0005-0000-0000-000056420000}"/>
    <cellStyle name="Comma 2 61" xfId="9276" xr:uid="{00000000-0005-0000-0000-000057420000}"/>
    <cellStyle name="Comma 2 61 2" xfId="9277" xr:uid="{00000000-0005-0000-0000-000058420000}"/>
    <cellStyle name="Comma 2 61 2 2" xfId="40673" xr:uid="{00000000-0005-0000-0000-000059420000}"/>
    <cellStyle name="Comma 2 61 3" xfId="40674" xr:uid="{00000000-0005-0000-0000-00005A420000}"/>
    <cellStyle name="Comma 2 62" xfId="9278" xr:uid="{00000000-0005-0000-0000-00005B420000}"/>
    <cellStyle name="Comma 2 62 2" xfId="9279" xr:uid="{00000000-0005-0000-0000-00005C420000}"/>
    <cellStyle name="Comma 2 62 2 2" xfId="40675" xr:uid="{00000000-0005-0000-0000-00005D420000}"/>
    <cellStyle name="Comma 2 62 3" xfId="40676" xr:uid="{00000000-0005-0000-0000-00005E420000}"/>
    <cellStyle name="Comma 2 63" xfId="9280" xr:uid="{00000000-0005-0000-0000-00005F420000}"/>
    <cellStyle name="Comma 2 63 2" xfId="9281" xr:uid="{00000000-0005-0000-0000-000060420000}"/>
    <cellStyle name="Comma 2 63 2 2" xfId="40677" xr:uid="{00000000-0005-0000-0000-000061420000}"/>
    <cellStyle name="Comma 2 63 3" xfId="40678" xr:uid="{00000000-0005-0000-0000-000062420000}"/>
    <cellStyle name="Comma 2 64" xfId="9282" xr:uid="{00000000-0005-0000-0000-000063420000}"/>
    <cellStyle name="Comma 2 64 2" xfId="9283" xr:uid="{00000000-0005-0000-0000-000064420000}"/>
    <cellStyle name="Comma 2 64 2 2" xfId="40679" xr:uid="{00000000-0005-0000-0000-000065420000}"/>
    <cellStyle name="Comma 2 64 3" xfId="40680" xr:uid="{00000000-0005-0000-0000-000066420000}"/>
    <cellStyle name="Comma 2 65" xfId="9284" xr:uid="{00000000-0005-0000-0000-000067420000}"/>
    <cellStyle name="Comma 2 65 2" xfId="9285" xr:uid="{00000000-0005-0000-0000-000068420000}"/>
    <cellStyle name="Comma 2 65 2 2" xfId="40681" xr:uid="{00000000-0005-0000-0000-000069420000}"/>
    <cellStyle name="Comma 2 65 3" xfId="40682" xr:uid="{00000000-0005-0000-0000-00006A420000}"/>
    <cellStyle name="Comma 2 66" xfId="9286" xr:uid="{00000000-0005-0000-0000-00006B420000}"/>
    <cellStyle name="Comma 2 66 2" xfId="9287" xr:uid="{00000000-0005-0000-0000-00006C420000}"/>
    <cellStyle name="Comma 2 66 2 2" xfId="40683" xr:uid="{00000000-0005-0000-0000-00006D420000}"/>
    <cellStyle name="Comma 2 66 3" xfId="40684" xr:uid="{00000000-0005-0000-0000-00006E420000}"/>
    <cellStyle name="Comma 2 67" xfId="9288" xr:uid="{00000000-0005-0000-0000-00006F420000}"/>
    <cellStyle name="Comma 2 67 2" xfId="9289" xr:uid="{00000000-0005-0000-0000-000070420000}"/>
    <cellStyle name="Comma 2 67 2 2" xfId="40685" xr:uid="{00000000-0005-0000-0000-000071420000}"/>
    <cellStyle name="Comma 2 67 3" xfId="40686" xr:uid="{00000000-0005-0000-0000-000072420000}"/>
    <cellStyle name="Comma 2 68" xfId="9290" xr:uid="{00000000-0005-0000-0000-000073420000}"/>
    <cellStyle name="Comma 2 68 2" xfId="9291" xr:uid="{00000000-0005-0000-0000-000074420000}"/>
    <cellStyle name="Comma 2 68 2 2" xfId="40687" xr:uid="{00000000-0005-0000-0000-000075420000}"/>
    <cellStyle name="Comma 2 68 3" xfId="40688" xr:uid="{00000000-0005-0000-0000-000076420000}"/>
    <cellStyle name="Comma 2 69" xfId="9292" xr:uid="{00000000-0005-0000-0000-000077420000}"/>
    <cellStyle name="Comma 2 69 2" xfId="9293" xr:uid="{00000000-0005-0000-0000-000078420000}"/>
    <cellStyle name="Comma 2 69 2 2" xfId="40689" xr:uid="{00000000-0005-0000-0000-000079420000}"/>
    <cellStyle name="Comma 2 69 3" xfId="40690" xr:uid="{00000000-0005-0000-0000-00007A420000}"/>
    <cellStyle name="Comma 2 7" xfId="9294" xr:uid="{00000000-0005-0000-0000-00007B420000}"/>
    <cellStyle name="Comma 2 7 2" xfId="9295" xr:uid="{00000000-0005-0000-0000-00007C420000}"/>
    <cellStyle name="Comma 2 7 2 2" xfId="40691" xr:uid="{00000000-0005-0000-0000-00007D420000}"/>
    <cellStyle name="Comma 2 7 3" xfId="40692" xr:uid="{00000000-0005-0000-0000-00007E420000}"/>
    <cellStyle name="Comma 2 70" xfId="9296" xr:uid="{00000000-0005-0000-0000-00007F420000}"/>
    <cellStyle name="Comma 2 70 2" xfId="9297" xr:uid="{00000000-0005-0000-0000-000080420000}"/>
    <cellStyle name="Comma 2 70 2 2" xfId="40693" xr:uid="{00000000-0005-0000-0000-000081420000}"/>
    <cellStyle name="Comma 2 70 3" xfId="40694" xr:uid="{00000000-0005-0000-0000-000082420000}"/>
    <cellStyle name="Comma 2 71" xfId="9298" xr:uid="{00000000-0005-0000-0000-000083420000}"/>
    <cellStyle name="Comma 2 71 2" xfId="9299" xr:uid="{00000000-0005-0000-0000-000084420000}"/>
    <cellStyle name="Comma 2 71 2 2" xfId="40695" xr:uid="{00000000-0005-0000-0000-000085420000}"/>
    <cellStyle name="Comma 2 71 3" xfId="40696" xr:uid="{00000000-0005-0000-0000-000086420000}"/>
    <cellStyle name="Comma 2 72" xfId="9300" xr:uid="{00000000-0005-0000-0000-000087420000}"/>
    <cellStyle name="Comma 2 72 2" xfId="9301" xr:uid="{00000000-0005-0000-0000-000088420000}"/>
    <cellStyle name="Comma 2 72 2 2" xfId="40697" xr:uid="{00000000-0005-0000-0000-000089420000}"/>
    <cellStyle name="Comma 2 72 3" xfId="40698" xr:uid="{00000000-0005-0000-0000-00008A420000}"/>
    <cellStyle name="Comma 2 73" xfId="9302" xr:uid="{00000000-0005-0000-0000-00008B420000}"/>
    <cellStyle name="Comma 2 73 2" xfId="9303" xr:uid="{00000000-0005-0000-0000-00008C420000}"/>
    <cellStyle name="Comma 2 73 2 2" xfId="40699" xr:uid="{00000000-0005-0000-0000-00008D420000}"/>
    <cellStyle name="Comma 2 73 3" xfId="40700" xr:uid="{00000000-0005-0000-0000-00008E420000}"/>
    <cellStyle name="Comma 2 74" xfId="9304" xr:uid="{00000000-0005-0000-0000-00008F420000}"/>
    <cellStyle name="Comma 2 74 2" xfId="9305" xr:uid="{00000000-0005-0000-0000-000090420000}"/>
    <cellStyle name="Comma 2 74 2 2" xfId="40701" xr:uid="{00000000-0005-0000-0000-000091420000}"/>
    <cellStyle name="Comma 2 74 3" xfId="40702" xr:uid="{00000000-0005-0000-0000-000092420000}"/>
    <cellStyle name="Comma 2 75" xfId="9306" xr:uid="{00000000-0005-0000-0000-000093420000}"/>
    <cellStyle name="Comma 2 75 2" xfId="9307" xr:uid="{00000000-0005-0000-0000-000094420000}"/>
    <cellStyle name="Comma 2 75 2 2" xfId="40703" xr:uid="{00000000-0005-0000-0000-000095420000}"/>
    <cellStyle name="Comma 2 75 3" xfId="40704" xr:uid="{00000000-0005-0000-0000-000096420000}"/>
    <cellStyle name="Comma 2 76" xfId="9308" xr:uid="{00000000-0005-0000-0000-000097420000}"/>
    <cellStyle name="Comma 2 76 2" xfId="9309" xr:uid="{00000000-0005-0000-0000-000098420000}"/>
    <cellStyle name="Comma 2 76 2 2" xfId="40705" xr:uid="{00000000-0005-0000-0000-000099420000}"/>
    <cellStyle name="Comma 2 76 3" xfId="40706" xr:uid="{00000000-0005-0000-0000-00009A420000}"/>
    <cellStyle name="Comma 2 77" xfId="9310" xr:uid="{00000000-0005-0000-0000-00009B420000}"/>
    <cellStyle name="Comma 2 77 2" xfId="9311" xr:uid="{00000000-0005-0000-0000-00009C420000}"/>
    <cellStyle name="Comma 2 77 2 2" xfId="40707" xr:uid="{00000000-0005-0000-0000-00009D420000}"/>
    <cellStyle name="Comma 2 77 3" xfId="40708" xr:uid="{00000000-0005-0000-0000-00009E420000}"/>
    <cellStyle name="Comma 2 78" xfId="9312" xr:uid="{00000000-0005-0000-0000-00009F420000}"/>
    <cellStyle name="Comma 2 78 2" xfId="9313" xr:uid="{00000000-0005-0000-0000-0000A0420000}"/>
    <cellStyle name="Comma 2 78 2 2" xfId="40709" xr:uid="{00000000-0005-0000-0000-0000A1420000}"/>
    <cellStyle name="Comma 2 78 3" xfId="40710" xr:uid="{00000000-0005-0000-0000-0000A2420000}"/>
    <cellStyle name="Comma 2 79" xfId="9314" xr:uid="{00000000-0005-0000-0000-0000A3420000}"/>
    <cellStyle name="Comma 2 79 2" xfId="9315" xr:uid="{00000000-0005-0000-0000-0000A4420000}"/>
    <cellStyle name="Comma 2 79 2 2" xfId="40711" xr:uid="{00000000-0005-0000-0000-0000A5420000}"/>
    <cellStyle name="Comma 2 79 3" xfId="40712" xr:uid="{00000000-0005-0000-0000-0000A6420000}"/>
    <cellStyle name="Comma 2 8" xfId="9316" xr:uid="{00000000-0005-0000-0000-0000A7420000}"/>
    <cellStyle name="Comma 2 8 2" xfId="9317" xr:uid="{00000000-0005-0000-0000-0000A8420000}"/>
    <cellStyle name="Comma 2 8 2 2" xfId="40713" xr:uid="{00000000-0005-0000-0000-0000A9420000}"/>
    <cellStyle name="Comma 2 8 3" xfId="40714" xr:uid="{00000000-0005-0000-0000-0000AA420000}"/>
    <cellStyle name="Comma 2 80" xfId="9318" xr:uid="{00000000-0005-0000-0000-0000AB420000}"/>
    <cellStyle name="Comma 2 80 2" xfId="9319" xr:uid="{00000000-0005-0000-0000-0000AC420000}"/>
    <cellStyle name="Comma 2 80 2 2" xfId="40715" xr:uid="{00000000-0005-0000-0000-0000AD420000}"/>
    <cellStyle name="Comma 2 80 3" xfId="40716" xr:uid="{00000000-0005-0000-0000-0000AE420000}"/>
    <cellStyle name="Comma 2 81" xfId="9320" xr:uid="{00000000-0005-0000-0000-0000AF420000}"/>
    <cellStyle name="Comma 2 81 2" xfId="9321" xr:uid="{00000000-0005-0000-0000-0000B0420000}"/>
    <cellStyle name="Comma 2 81 2 2" xfId="40717" xr:uid="{00000000-0005-0000-0000-0000B1420000}"/>
    <cellStyle name="Comma 2 81 3" xfId="40718" xr:uid="{00000000-0005-0000-0000-0000B2420000}"/>
    <cellStyle name="Comma 2 82" xfId="9322" xr:uid="{00000000-0005-0000-0000-0000B3420000}"/>
    <cellStyle name="Comma 2 82 2" xfId="9323" xr:uid="{00000000-0005-0000-0000-0000B4420000}"/>
    <cellStyle name="Comma 2 82 2 2" xfId="40719" xr:uid="{00000000-0005-0000-0000-0000B5420000}"/>
    <cellStyle name="Comma 2 82 3" xfId="40720" xr:uid="{00000000-0005-0000-0000-0000B6420000}"/>
    <cellStyle name="Comma 2 83" xfId="9324" xr:uid="{00000000-0005-0000-0000-0000B7420000}"/>
    <cellStyle name="Comma 2 83 2" xfId="9325" xr:uid="{00000000-0005-0000-0000-0000B8420000}"/>
    <cellStyle name="Comma 2 83 2 2" xfId="40721" xr:uid="{00000000-0005-0000-0000-0000B9420000}"/>
    <cellStyle name="Comma 2 83 3" xfId="40722" xr:uid="{00000000-0005-0000-0000-0000BA420000}"/>
    <cellStyle name="Comma 2 84" xfId="9326" xr:uid="{00000000-0005-0000-0000-0000BB420000}"/>
    <cellStyle name="Comma 2 84 2" xfId="9327" xr:uid="{00000000-0005-0000-0000-0000BC420000}"/>
    <cellStyle name="Comma 2 84 2 2" xfId="40723" xr:uid="{00000000-0005-0000-0000-0000BD420000}"/>
    <cellStyle name="Comma 2 84 3" xfId="40724" xr:uid="{00000000-0005-0000-0000-0000BE420000}"/>
    <cellStyle name="Comma 2 85" xfId="9328" xr:uid="{00000000-0005-0000-0000-0000BF420000}"/>
    <cellStyle name="Comma 2 85 2" xfId="9329" xr:uid="{00000000-0005-0000-0000-0000C0420000}"/>
    <cellStyle name="Comma 2 85 2 2" xfId="40725" xr:uid="{00000000-0005-0000-0000-0000C1420000}"/>
    <cellStyle name="Comma 2 85 3" xfId="40726" xr:uid="{00000000-0005-0000-0000-0000C2420000}"/>
    <cellStyle name="Comma 2 86" xfId="9330" xr:uid="{00000000-0005-0000-0000-0000C3420000}"/>
    <cellStyle name="Comma 2 86 2" xfId="9331" xr:uid="{00000000-0005-0000-0000-0000C4420000}"/>
    <cellStyle name="Comma 2 86 2 2" xfId="40727" xr:uid="{00000000-0005-0000-0000-0000C5420000}"/>
    <cellStyle name="Comma 2 86 3" xfId="40728" xr:uid="{00000000-0005-0000-0000-0000C6420000}"/>
    <cellStyle name="Comma 2 87" xfId="9332" xr:uid="{00000000-0005-0000-0000-0000C7420000}"/>
    <cellStyle name="Comma 2 87 2" xfId="9333" xr:uid="{00000000-0005-0000-0000-0000C8420000}"/>
    <cellStyle name="Comma 2 87 2 2" xfId="40729" xr:uid="{00000000-0005-0000-0000-0000C9420000}"/>
    <cellStyle name="Comma 2 87 3" xfId="40730" xr:uid="{00000000-0005-0000-0000-0000CA420000}"/>
    <cellStyle name="Comma 2 88" xfId="9334" xr:uid="{00000000-0005-0000-0000-0000CB420000}"/>
    <cellStyle name="Comma 2 88 2" xfId="9335" xr:uid="{00000000-0005-0000-0000-0000CC420000}"/>
    <cellStyle name="Comma 2 88 2 2" xfId="40731" xr:uid="{00000000-0005-0000-0000-0000CD420000}"/>
    <cellStyle name="Comma 2 88 3" xfId="40732" xr:uid="{00000000-0005-0000-0000-0000CE420000}"/>
    <cellStyle name="Comma 2 89" xfId="9336" xr:uid="{00000000-0005-0000-0000-0000CF420000}"/>
    <cellStyle name="Comma 2 89 2" xfId="9337" xr:uid="{00000000-0005-0000-0000-0000D0420000}"/>
    <cellStyle name="Comma 2 89 2 2" xfId="40733" xr:uid="{00000000-0005-0000-0000-0000D1420000}"/>
    <cellStyle name="Comma 2 89 3" xfId="40734" xr:uid="{00000000-0005-0000-0000-0000D2420000}"/>
    <cellStyle name="Comma 2 9" xfId="9338" xr:uid="{00000000-0005-0000-0000-0000D3420000}"/>
    <cellStyle name="Comma 2 9 2" xfId="9339" xr:uid="{00000000-0005-0000-0000-0000D4420000}"/>
    <cellStyle name="Comma 2 9 2 2" xfId="40735" xr:uid="{00000000-0005-0000-0000-0000D5420000}"/>
    <cellStyle name="Comma 2 9 3" xfId="40736" xr:uid="{00000000-0005-0000-0000-0000D6420000}"/>
    <cellStyle name="Comma 2 90" xfId="9340" xr:uid="{00000000-0005-0000-0000-0000D7420000}"/>
    <cellStyle name="Comma 2 90 2" xfId="9341" xr:uid="{00000000-0005-0000-0000-0000D8420000}"/>
    <cellStyle name="Comma 2 90 2 2" xfId="40737" xr:uid="{00000000-0005-0000-0000-0000D9420000}"/>
    <cellStyle name="Comma 2 90 3" xfId="40738" xr:uid="{00000000-0005-0000-0000-0000DA420000}"/>
    <cellStyle name="Comma 2 91" xfId="9342" xr:uid="{00000000-0005-0000-0000-0000DB420000}"/>
    <cellStyle name="Comma 2 91 2" xfId="9343" xr:uid="{00000000-0005-0000-0000-0000DC420000}"/>
    <cellStyle name="Comma 2 91 2 2" xfId="40739" xr:uid="{00000000-0005-0000-0000-0000DD420000}"/>
    <cellStyle name="Comma 2 91 3" xfId="40740" xr:uid="{00000000-0005-0000-0000-0000DE420000}"/>
    <cellStyle name="Comma 2 92" xfId="9344" xr:uid="{00000000-0005-0000-0000-0000DF420000}"/>
    <cellStyle name="Comma 2 92 2" xfId="9345" xr:uid="{00000000-0005-0000-0000-0000E0420000}"/>
    <cellStyle name="Comma 2 92 2 2" xfId="40741" xr:uid="{00000000-0005-0000-0000-0000E1420000}"/>
    <cellStyle name="Comma 2 92 3" xfId="40742" xr:uid="{00000000-0005-0000-0000-0000E2420000}"/>
    <cellStyle name="Comma 2 93" xfId="9346" xr:uid="{00000000-0005-0000-0000-0000E3420000}"/>
    <cellStyle name="Comma 2 93 2" xfId="9347" xr:uid="{00000000-0005-0000-0000-0000E4420000}"/>
    <cellStyle name="Comma 2 93 2 2" xfId="40743" xr:uid="{00000000-0005-0000-0000-0000E5420000}"/>
    <cellStyle name="Comma 2 93 3" xfId="40744" xr:uid="{00000000-0005-0000-0000-0000E6420000}"/>
    <cellStyle name="Comma 2 94" xfId="9348" xr:uid="{00000000-0005-0000-0000-0000E7420000}"/>
    <cellStyle name="Comma 2 94 2" xfId="9349" xr:uid="{00000000-0005-0000-0000-0000E8420000}"/>
    <cellStyle name="Comma 2 94 2 2" xfId="40745" xr:uid="{00000000-0005-0000-0000-0000E9420000}"/>
    <cellStyle name="Comma 2 94 3" xfId="40746" xr:uid="{00000000-0005-0000-0000-0000EA420000}"/>
    <cellStyle name="Comma 2 95" xfId="9350" xr:uid="{00000000-0005-0000-0000-0000EB420000}"/>
    <cellStyle name="Comma 2 95 2" xfId="9351" xr:uid="{00000000-0005-0000-0000-0000EC420000}"/>
    <cellStyle name="Comma 2 95 2 2" xfId="40747" xr:uid="{00000000-0005-0000-0000-0000ED420000}"/>
    <cellStyle name="Comma 2 95 3" xfId="40748" xr:uid="{00000000-0005-0000-0000-0000EE420000}"/>
    <cellStyle name="Comma 2 96" xfId="9352" xr:uid="{00000000-0005-0000-0000-0000EF420000}"/>
    <cellStyle name="Comma 2 96 2" xfId="9353" xr:uid="{00000000-0005-0000-0000-0000F0420000}"/>
    <cellStyle name="Comma 2 96 2 2" xfId="40749" xr:uid="{00000000-0005-0000-0000-0000F1420000}"/>
    <cellStyle name="Comma 2 96 3" xfId="40750" xr:uid="{00000000-0005-0000-0000-0000F2420000}"/>
    <cellStyle name="Comma 2 97" xfId="9354" xr:uid="{00000000-0005-0000-0000-0000F3420000}"/>
    <cellStyle name="Comma 2 97 2" xfId="9355" xr:uid="{00000000-0005-0000-0000-0000F4420000}"/>
    <cellStyle name="Comma 2 97 2 2" xfId="40751" xr:uid="{00000000-0005-0000-0000-0000F5420000}"/>
    <cellStyle name="Comma 2 97 3" xfId="40752" xr:uid="{00000000-0005-0000-0000-0000F6420000}"/>
    <cellStyle name="Comma 2 98" xfId="9356" xr:uid="{00000000-0005-0000-0000-0000F7420000}"/>
    <cellStyle name="Comma 2 98 2" xfId="9357" xr:uid="{00000000-0005-0000-0000-0000F8420000}"/>
    <cellStyle name="Comma 2 98 2 2" xfId="40753" xr:uid="{00000000-0005-0000-0000-0000F9420000}"/>
    <cellStyle name="Comma 2 98 3" xfId="40754" xr:uid="{00000000-0005-0000-0000-0000FA420000}"/>
    <cellStyle name="Comma 2 99" xfId="9358" xr:uid="{00000000-0005-0000-0000-0000FB420000}"/>
    <cellStyle name="Comma 2 99 2" xfId="40755" xr:uid="{00000000-0005-0000-0000-0000FC420000}"/>
    <cellStyle name="Comma 20" xfId="9359" xr:uid="{00000000-0005-0000-0000-0000FD420000}"/>
    <cellStyle name="Comma 20 2" xfId="9360" xr:uid="{00000000-0005-0000-0000-0000FE420000}"/>
    <cellStyle name="Comma 20 2 2" xfId="9361" xr:uid="{00000000-0005-0000-0000-0000FF420000}"/>
    <cellStyle name="Comma 20 2 2 2" xfId="40756" xr:uid="{00000000-0005-0000-0000-000000430000}"/>
    <cellStyle name="Comma 20 2 3" xfId="9362" xr:uid="{00000000-0005-0000-0000-000001430000}"/>
    <cellStyle name="Comma 20 2 4" xfId="40757" xr:uid="{00000000-0005-0000-0000-000002430000}"/>
    <cellStyle name="Comma 20 3" xfId="9363" xr:uid="{00000000-0005-0000-0000-000003430000}"/>
    <cellStyle name="Comma 20 3 2" xfId="40758" xr:uid="{00000000-0005-0000-0000-000004430000}"/>
    <cellStyle name="Comma 20 4" xfId="9364" xr:uid="{00000000-0005-0000-0000-000005430000}"/>
    <cellStyle name="Comma 20 5" xfId="40759" xr:uid="{00000000-0005-0000-0000-000006430000}"/>
    <cellStyle name="Comma 200" xfId="9365" xr:uid="{00000000-0005-0000-0000-000007430000}"/>
    <cellStyle name="Comma 201" xfId="32905" xr:uid="{00000000-0005-0000-0000-000008430000}"/>
    <cellStyle name="Comma 202" xfId="40760" xr:uid="{00000000-0005-0000-0000-000009430000}"/>
    <cellStyle name="Comma 203" xfId="40761" xr:uid="{00000000-0005-0000-0000-00000A430000}"/>
    <cellStyle name="Comma 203 2" xfId="40762" xr:uid="{00000000-0005-0000-0000-00000B430000}"/>
    <cellStyle name="Comma 204" xfId="40763" xr:uid="{00000000-0005-0000-0000-00000C430000}"/>
    <cellStyle name="Comma 205" xfId="40764" xr:uid="{00000000-0005-0000-0000-00000D430000}"/>
    <cellStyle name="Comma 206" xfId="40765" xr:uid="{00000000-0005-0000-0000-00000E430000}"/>
    <cellStyle name="Comma 207" xfId="40766" xr:uid="{00000000-0005-0000-0000-00000F430000}"/>
    <cellStyle name="Comma 208" xfId="40767" xr:uid="{00000000-0005-0000-0000-000010430000}"/>
    <cellStyle name="Comma 209" xfId="40768" xr:uid="{00000000-0005-0000-0000-000011430000}"/>
    <cellStyle name="Comma 21" xfId="9366" xr:uid="{00000000-0005-0000-0000-000012430000}"/>
    <cellStyle name="Comma 21 2" xfId="9367" xr:uid="{00000000-0005-0000-0000-000013430000}"/>
    <cellStyle name="Comma 21 2 2" xfId="9368" xr:uid="{00000000-0005-0000-0000-000014430000}"/>
    <cellStyle name="Comma 21 2 2 2" xfId="40769" xr:uid="{00000000-0005-0000-0000-000015430000}"/>
    <cellStyle name="Comma 21 2 3" xfId="9369" xr:uid="{00000000-0005-0000-0000-000016430000}"/>
    <cellStyle name="Comma 21 2 4" xfId="40770" xr:uid="{00000000-0005-0000-0000-000017430000}"/>
    <cellStyle name="Comma 21 3" xfId="9370" xr:uid="{00000000-0005-0000-0000-000018430000}"/>
    <cellStyle name="Comma 21 3 2" xfId="9371" xr:uid="{00000000-0005-0000-0000-000019430000}"/>
    <cellStyle name="Comma 21 4" xfId="9372" xr:uid="{00000000-0005-0000-0000-00001A430000}"/>
    <cellStyle name="Comma 21 4 2" xfId="9373" xr:uid="{00000000-0005-0000-0000-00001B430000}"/>
    <cellStyle name="Comma 21 5" xfId="9374" xr:uid="{00000000-0005-0000-0000-00001C430000}"/>
    <cellStyle name="Comma 21 6" xfId="9375" xr:uid="{00000000-0005-0000-0000-00001D430000}"/>
    <cellStyle name="Comma 210" xfId="40771" xr:uid="{00000000-0005-0000-0000-00001E430000}"/>
    <cellStyle name="Comma 211" xfId="40772" xr:uid="{00000000-0005-0000-0000-00001F430000}"/>
    <cellStyle name="Comma 212" xfId="40773" xr:uid="{00000000-0005-0000-0000-000020430000}"/>
    <cellStyle name="Comma 213" xfId="40774" xr:uid="{00000000-0005-0000-0000-000021430000}"/>
    <cellStyle name="Comma 214" xfId="40775" xr:uid="{00000000-0005-0000-0000-000022430000}"/>
    <cellStyle name="Comma 215" xfId="40776" xr:uid="{00000000-0005-0000-0000-000023430000}"/>
    <cellStyle name="Comma 216" xfId="40777" xr:uid="{00000000-0005-0000-0000-000024430000}"/>
    <cellStyle name="Comma 217" xfId="40778" xr:uid="{00000000-0005-0000-0000-000025430000}"/>
    <cellStyle name="Comma 218" xfId="40779" xr:uid="{00000000-0005-0000-0000-000026430000}"/>
    <cellStyle name="Comma 219" xfId="40780" xr:uid="{00000000-0005-0000-0000-000027430000}"/>
    <cellStyle name="Comma 22" xfId="9376" xr:uid="{00000000-0005-0000-0000-000028430000}"/>
    <cellStyle name="Comma 22 2" xfId="9377" xr:uid="{00000000-0005-0000-0000-000029430000}"/>
    <cellStyle name="Comma 22 2 2" xfId="9378" xr:uid="{00000000-0005-0000-0000-00002A430000}"/>
    <cellStyle name="Comma 22 2 2 2" xfId="40781" xr:uid="{00000000-0005-0000-0000-00002B430000}"/>
    <cellStyle name="Comma 22 2 3" xfId="9379" xr:uid="{00000000-0005-0000-0000-00002C430000}"/>
    <cellStyle name="Comma 22 2 4" xfId="40782" xr:uid="{00000000-0005-0000-0000-00002D430000}"/>
    <cellStyle name="Comma 22 3" xfId="9380" xr:uid="{00000000-0005-0000-0000-00002E430000}"/>
    <cellStyle name="Comma 22 3 2" xfId="9381" xr:uid="{00000000-0005-0000-0000-00002F430000}"/>
    <cellStyle name="Comma 22 3 3" xfId="40783" xr:uid="{00000000-0005-0000-0000-000030430000}"/>
    <cellStyle name="Comma 22 4" xfId="9382" xr:uid="{00000000-0005-0000-0000-000031430000}"/>
    <cellStyle name="Comma 22 4 2" xfId="9383" xr:uid="{00000000-0005-0000-0000-000032430000}"/>
    <cellStyle name="Comma 22 5" xfId="9384" xr:uid="{00000000-0005-0000-0000-000033430000}"/>
    <cellStyle name="Comma 22 6" xfId="9385" xr:uid="{00000000-0005-0000-0000-000034430000}"/>
    <cellStyle name="Comma 22 7" xfId="9386" xr:uid="{00000000-0005-0000-0000-000035430000}"/>
    <cellStyle name="Comma 220" xfId="40784" xr:uid="{00000000-0005-0000-0000-000036430000}"/>
    <cellStyle name="Comma 221" xfId="40785" xr:uid="{00000000-0005-0000-0000-000037430000}"/>
    <cellStyle name="Comma 222" xfId="40786" xr:uid="{00000000-0005-0000-0000-000038430000}"/>
    <cellStyle name="Comma 223" xfId="40787" xr:uid="{00000000-0005-0000-0000-000039430000}"/>
    <cellStyle name="Comma 224" xfId="40788" xr:uid="{00000000-0005-0000-0000-00003A430000}"/>
    <cellStyle name="Comma 225" xfId="40789" xr:uid="{00000000-0005-0000-0000-00003B430000}"/>
    <cellStyle name="Comma 226" xfId="40790" xr:uid="{00000000-0005-0000-0000-00003C430000}"/>
    <cellStyle name="Comma 227" xfId="40791" xr:uid="{00000000-0005-0000-0000-00003D430000}"/>
    <cellStyle name="Comma 228" xfId="40792" xr:uid="{00000000-0005-0000-0000-00003E430000}"/>
    <cellStyle name="Comma 229" xfId="40793" xr:uid="{00000000-0005-0000-0000-00003F430000}"/>
    <cellStyle name="Comma 23" xfId="9387" xr:uid="{00000000-0005-0000-0000-000040430000}"/>
    <cellStyle name="Comma 23 2" xfId="9388" xr:uid="{00000000-0005-0000-0000-000041430000}"/>
    <cellStyle name="Comma 23 2 2" xfId="9389" xr:uid="{00000000-0005-0000-0000-000042430000}"/>
    <cellStyle name="Comma 23 2 3" xfId="40794" xr:uid="{00000000-0005-0000-0000-000043430000}"/>
    <cellStyle name="Comma 23 3" xfId="9390" xr:uid="{00000000-0005-0000-0000-000044430000}"/>
    <cellStyle name="Comma 23 3 2" xfId="40795" xr:uid="{00000000-0005-0000-0000-000045430000}"/>
    <cellStyle name="Comma 23 3 3" xfId="40796" xr:uid="{00000000-0005-0000-0000-000046430000}"/>
    <cellStyle name="Comma 23 4" xfId="9391" xr:uid="{00000000-0005-0000-0000-000047430000}"/>
    <cellStyle name="Comma 23 4 2" xfId="9392" xr:uid="{00000000-0005-0000-0000-000048430000}"/>
    <cellStyle name="Comma 23 5" xfId="9393" xr:uid="{00000000-0005-0000-0000-000049430000}"/>
    <cellStyle name="Comma 23 5 2" xfId="9394" xr:uid="{00000000-0005-0000-0000-00004A430000}"/>
    <cellStyle name="Comma 23 5 3" xfId="9395" xr:uid="{00000000-0005-0000-0000-00004B430000}"/>
    <cellStyle name="Comma 230" xfId="40797" xr:uid="{00000000-0005-0000-0000-00004C430000}"/>
    <cellStyle name="Comma 231" xfId="40798" xr:uid="{00000000-0005-0000-0000-00004D430000}"/>
    <cellStyle name="Comma 232" xfId="40799" xr:uid="{00000000-0005-0000-0000-00004E430000}"/>
    <cellStyle name="Comma 233" xfId="40800" xr:uid="{00000000-0005-0000-0000-00004F430000}"/>
    <cellStyle name="Comma 234" xfId="40801" xr:uid="{00000000-0005-0000-0000-000050430000}"/>
    <cellStyle name="Comma 235" xfId="40802" xr:uid="{00000000-0005-0000-0000-000051430000}"/>
    <cellStyle name="Comma 236" xfId="40803" xr:uid="{00000000-0005-0000-0000-000052430000}"/>
    <cellStyle name="Comma 237" xfId="40804" xr:uid="{00000000-0005-0000-0000-000053430000}"/>
    <cellStyle name="Comma 238" xfId="40805" xr:uid="{00000000-0005-0000-0000-000054430000}"/>
    <cellStyle name="Comma 239" xfId="40806" xr:uid="{00000000-0005-0000-0000-000055430000}"/>
    <cellStyle name="Comma 24" xfId="9396" xr:uid="{00000000-0005-0000-0000-000056430000}"/>
    <cellStyle name="Comma 24 2" xfId="9397" xr:uid="{00000000-0005-0000-0000-000057430000}"/>
    <cellStyle name="Comma 24 2 2" xfId="9398" xr:uid="{00000000-0005-0000-0000-000058430000}"/>
    <cellStyle name="Comma 24 2 3" xfId="40807" xr:uid="{00000000-0005-0000-0000-000059430000}"/>
    <cellStyle name="Comma 24 3" xfId="9399" xr:uid="{00000000-0005-0000-0000-00005A430000}"/>
    <cellStyle name="Comma 24 3 2" xfId="40808" xr:uid="{00000000-0005-0000-0000-00005B430000}"/>
    <cellStyle name="Comma 24 4" xfId="9400" xr:uid="{00000000-0005-0000-0000-00005C430000}"/>
    <cellStyle name="Comma 24 4 2" xfId="9401" xr:uid="{00000000-0005-0000-0000-00005D430000}"/>
    <cellStyle name="Comma 240" xfId="40809" xr:uid="{00000000-0005-0000-0000-00005E430000}"/>
    <cellStyle name="Comma 241" xfId="40810" xr:uid="{00000000-0005-0000-0000-00005F430000}"/>
    <cellStyle name="Comma 242" xfId="40811" xr:uid="{00000000-0005-0000-0000-000060430000}"/>
    <cellStyle name="Comma 243" xfId="40812" xr:uid="{00000000-0005-0000-0000-000061430000}"/>
    <cellStyle name="Comma 244" xfId="40813" xr:uid="{00000000-0005-0000-0000-000062430000}"/>
    <cellStyle name="Comma 245" xfId="40814" xr:uid="{00000000-0005-0000-0000-000063430000}"/>
    <cellStyle name="Comma 246" xfId="40815" xr:uid="{00000000-0005-0000-0000-000064430000}"/>
    <cellStyle name="Comma 247" xfId="40816" xr:uid="{00000000-0005-0000-0000-000065430000}"/>
    <cellStyle name="Comma 248" xfId="40817" xr:uid="{00000000-0005-0000-0000-000066430000}"/>
    <cellStyle name="Comma 249" xfId="43352" xr:uid="{00000000-0005-0000-0000-000067430000}"/>
    <cellStyle name="Comma 25" xfId="9402" xr:uid="{00000000-0005-0000-0000-000068430000}"/>
    <cellStyle name="Comma 25 2" xfId="9403" xr:uid="{00000000-0005-0000-0000-000069430000}"/>
    <cellStyle name="Comma 25 2 2" xfId="9404" xr:uid="{00000000-0005-0000-0000-00006A430000}"/>
    <cellStyle name="Comma 25 2 3" xfId="40818" xr:uid="{00000000-0005-0000-0000-00006B430000}"/>
    <cellStyle name="Comma 25 3" xfId="9405" xr:uid="{00000000-0005-0000-0000-00006C430000}"/>
    <cellStyle name="Comma 25 3 2" xfId="9406" xr:uid="{00000000-0005-0000-0000-00006D430000}"/>
    <cellStyle name="Comma 25 3 3" xfId="40819" xr:uid="{00000000-0005-0000-0000-00006E430000}"/>
    <cellStyle name="Comma 25 4" xfId="9407" xr:uid="{00000000-0005-0000-0000-00006F430000}"/>
    <cellStyle name="Comma 250" xfId="43355" xr:uid="{00000000-0005-0000-0000-000070430000}"/>
    <cellStyle name="Comma 251" xfId="43479" xr:uid="{00000000-0005-0000-0000-000071430000}"/>
    <cellStyle name="Comma 252" xfId="43480" xr:uid="{00000000-0005-0000-0000-000072430000}"/>
    <cellStyle name="Comma 253" xfId="43481" xr:uid="{00000000-0005-0000-0000-000073430000}"/>
    <cellStyle name="Comma 26" xfId="9408" xr:uid="{00000000-0005-0000-0000-000074430000}"/>
    <cellStyle name="Comma 26 2" xfId="9409" xr:uid="{00000000-0005-0000-0000-000075430000}"/>
    <cellStyle name="Comma 26 2 2" xfId="9410" xr:uid="{00000000-0005-0000-0000-000076430000}"/>
    <cellStyle name="Comma 26 2 3" xfId="9411" xr:uid="{00000000-0005-0000-0000-000077430000}"/>
    <cellStyle name="Comma 26 2 4" xfId="9412" xr:uid="{00000000-0005-0000-0000-000078430000}"/>
    <cellStyle name="Comma 26 3" xfId="9413" xr:uid="{00000000-0005-0000-0000-000079430000}"/>
    <cellStyle name="Comma 26 3 2" xfId="9414" xr:uid="{00000000-0005-0000-0000-00007A430000}"/>
    <cellStyle name="Comma 26 3 3" xfId="40820" xr:uid="{00000000-0005-0000-0000-00007B430000}"/>
    <cellStyle name="Comma 26 4" xfId="9415" xr:uid="{00000000-0005-0000-0000-00007C430000}"/>
    <cellStyle name="Comma 27" xfId="9416" xr:uid="{00000000-0005-0000-0000-00007D430000}"/>
    <cellStyle name="Comma 27 2" xfId="9417" xr:uid="{00000000-0005-0000-0000-00007E430000}"/>
    <cellStyle name="Comma 27 2 2" xfId="9418" xr:uid="{00000000-0005-0000-0000-00007F430000}"/>
    <cellStyle name="Comma 27 2 3" xfId="9419" xr:uid="{00000000-0005-0000-0000-000080430000}"/>
    <cellStyle name="Comma 27 2 4" xfId="9420" xr:uid="{00000000-0005-0000-0000-000081430000}"/>
    <cellStyle name="Comma 27 2 5" xfId="40821" xr:uid="{00000000-0005-0000-0000-000082430000}"/>
    <cellStyle name="Comma 27 3" xfId="9421" xr:uid="{00000000-0005-0000-0000-000083430000}"/>
    <cellStyle name="Comma 27 3 2" xfId="9422" xr:uid="{00000000-0005-0000-0000-000084430000}"/>
    <cellStyle name="Comma 27 3 3" xfId="9423" xr:uid="{00000000-0005-0000-0000-000085430000}"/>
    <cellStyle name="Comma 27 3 4" xfId="40822" xr:uid="{00000000-0005-0000-0000-000086430000}"/>
    <cellStyle name="Comma 27 4" xfId="9424" xr:uid="{00000000-0005-0000-0000-000087430000}"/>
    <cellStyle name="Comma 28" xfId="9425" xr:uid="{00000000-0005-0000-0000-000088430000}"/>
    <cellStyle name="Comma 28 2" xfId="9426" xr:uid="{00000000-0005-0000-0000-000089430000}"/>
    <cellStyle name="Comma 28 2 2" xfId="9427" xr:uid="{00000000-0005-0000-0000-00008A430000}"/>
    <cellStyle name="Comma 28 2 3" xfId="9428" xr:uid="{00000000-0005-0000-0000-00008B430000}"/>
    <cellStyle name="Comma 28 2 4" xfId="9429" xr:uid="{00000000-0005-0000-0000-00008C430000}"/>
    <cellStyle name="Comma 28 2 5" xfId="40823" xr:uid="{00000000-0005-0000-0000-00008D430000}"/>
    <cellStyle name="Comma 28 3" xfId="9430" xr:uid="{00000000-0005-0000-0000-00008E430000}"/>
    <cellStyle name="Comma 28 3 2" xfId="9431" xr:uid="{00000000-0005-0000-0000-00008F430000}"/>
    <cellStyle name="Comma 28 3 3" xfId="9432" xr:uid="{00000000-0005-0000-0000-000090430000}"/>
    <cellStyle name="Comma 28 3 4" xfId="40824" xr:uid="{00000000-0005-0000-0000-000091430000}"/>
    <cellStyle name="Comma 28 4" xfId="9433" xr:uid="{00000000-0005-0000-0000-000092430000}"/>
    <cellStyle name="Comma 29" xfId="9434" xr:uid="{00000000-0005-0000-0000-000093430000}"/>
    <cellStyle name="Comma 29 2" xfId="9435" xr:uid="{00000000-0005-0000-0000-000094430000}"/>
    <cellStyle name="Comma 29 2 2" xfId="9436" xr:uid="{00000000-0005-0000-0000-000095430000}"/>
    <cellStyle name="Comma 29 2 3" xfId="40825" xr:uid="{00000000-0005-0000-0000-000096430000}"/>
    <cellStyle name="Comma 29 3" xfId="9437" xr:uid="{00000000-0005-0000-0000-000097430000}"/>
    <cellStyle name="Comma 29 3 2" xfId="40826" xr:uid="{00000000-0005-0000-0000-000098430000}"/>
    <cellStyle name="Comma 29 4" xfId="40827" xr:uid="{00000000-0005-0000-0000-000099430000}"/>
    <cellStyle name="Comma 3" xfId="30" xr:uid="{00000000-0005-0000-0000-00009A430000}"/>
    <cellStyle name="Comma 3 10" xfId="9438" xr:uid="{00000000-0005-0000-0000-00009B430000}"/>
    <cellStyle name="Comma 3 11" xfId="9439" xr:uid="{00000000-0005-0000-0000-00009C430000}"/>
    <cellStyle name="Comma 3 12" xfId="9440" xr:uid="{00000000-0005-0000-0000-00009D430000}"/>
    <cellStyle name="Comma 3 13" xfId="9441" xr:uid="{00000000-0005-0000-0000-00009E430000}"/>
    <cellStyle name="Comma 3 14" xfId="9442" xr:uid="{00000000-0005-0000-0000-00009F430000}"/>
    <cellStyle name="Comma 3 15" xfId="9443" xr:uid="{00000000-0005-0000-0000-0000A0430000}"/>
    <cellStyle name="Comma 3 16" xfId="9444" xr:uid="{00000000-0005-0000-0000-0000A1430000}"/>
    <cellStyle name="Comma 3 17" xfId="9445" xr:uid="{00000000-0005-0000-0000-0000A2430000}"/>
    <cellStyle name="Comma 3 18" xfId="9446" xr:uid="{00000000-0005-0000-0000-0000A3430000}"/>
    <cellStyle name="Comma 3 19" xfId="9447" xr:uid="{00000000-0005-0000-0000-0000A4430000}"/>
    <cellStyle name="Comma 3 2" xfId="72" xr:uid="{00000000-0005-0000-0000-0000A5430000}"/>
    <cellStyle name="Comma 3 2 2" xfId="9448" xr:uid="{00000000-0005-0000-0000-0000A6430000}"/>
    <cellStyle name="Comma 3 2 2 2" xfId="9449" xr:uid="{00000000-0005-0000-0000-0000A7430000}"/>
    <cellStyle name="Comma 3 2 2 2 2" xfId="9450" xr:uid="{00000000-0005-0000-0000-0000A8430000}"/>
    <cellStyle name="Comma 3 2 2 2 2 2" xfId="9451" xr:uid="{00000000-0005-0000-0000-0000A9430000}"/>
    <cellStyle name="Comma 3 2 2 2 3" xfId="9452" xr:uid="{00000000-0005-0000-0000-0000AA430000}"/>
    <cellStyle name="Comma 3 2 2 3" xfId="9453" xr:uid="{00000000-0005-0000-0000-0000AB430000}"/>
    <cellStyle name="Comma 3 2 2 3 2" xfId="9454" xr:uid="{00000000-0005-0000-0000-0000AC430000}"/>
    <cellStyle name="Comma 3 2 2 4" xfId="9455" xr:uid="{00000000-0005-0000-0000-0000AD430000}"/>
    <cellStyle name="Comma 3 2 2 5" xfId="9456" xr:uid="{00000000-0005-0000-0000-0000AE430000}"/>
    <cellStyle name="Comma 3 2 2 6" xfId="40828" xr:uid="{00000000-0005-0000-0000-0000AF430000}"/>
    <cellStyle name="Comma 3 2 3" xfId="9457" xr:uid="{00000000-0005-0000-0000-0000B0430000}"/>
    <cellStyle name="Comma 3 2 3 2" xfId="9458" xr:uid="{00000000-0005-0000-0000-0000B1430000}"/>
    <cellStyle name="Comma 3 2 3 2 2" xfId="9459" xr:uid="{00000000-0005-0000-0000-0000B2430000}"/>
    <cellStyle name="Comma 3 2 3 2 2 2" xfId="9460" xr:uid="{00000000-0005-0000-0000-0000B3430000}"/>
    <cellStyle name="Comma 3 2 3 2 3" xfId="9461" xr:uid="{00000000-0005-0000-0000-0000B4430000}"/>
    <cellStyle name="Comma 3 2 3 3" xfId="9462" xr:uid="{00000000-0005-0000-0000-0000B5430000}"/>
    <cellStyle name="Comma 3 2 3 3 2" xfId="9463" xr:uid="{00000000-0005-0000-0000-0000B6430000}"/>
    <cellStyle name="Comma 3 2 3 4" xfId="9464" xr:uid="{00000000-0005-0000-0000-0000B7430000}"/>
    <cellStyle name="Comma 3 2 4" xfId="9465" xr:uid="{00000000-0005-0000-0000-0000B8430000}"/>
    <cellStyle name="Comma 3 2 5" xfId="9466" xr:uid="{00000000-0005-0000-0000-0000B9430000}"/>
    <cellStyle name="Comma 3 2 6" xfId="9467" xr:uid="{00000000-0005-0000-0000-0000BA430000}"/>
    <cellStyle name="Comma 3 2 7" xfId="40829" xr:uid="{00000000-0005-0000-0000-0000BB430000}"/>
    <cellStyle name="Comma 3 2 8" xfId="43437" xr:uid="{00000000-0005-0000-0000-0000BC430000}"/>
    <cellStyle name="Comma 3 20" xfId="9468" xr:uid="{00000000-0005-0000-0000-0000BD430000}"/>
    <cellStyle name="Comma 3 21" xfId="9469" xr:uid="{00000000-0005-0000-0000-0000BE430000}"/>
    <cellStyle name="Comma 3 22" xfId="40830" xr:uid="{00000000-0005-0000-0000-0000BF430000}"/>
    <cellStyle name="Comma 3 3" xfId="9470" xr:uid="{00000000-0005-0000-0000-0000C0430000}"/>
    <cellStyle name="Comma 3 3 2" xfId="9471" xr:uid="{00000000-0005-0000-0000-0000C1430000}"/>
    <cellStyle name="Comma 3 3 2 2" xfId="9472" xr:uid="{00000000-0005-0000-0000-0000C2430000}"/>
    <cellStyle name="Comma 3 3 2 3" xfId="9473" xr:uid="{00000000-0005-0000-0000-0000C3430000}"/>
    <cellStyle name="Comma 3 3 2 4" xfId="40831" xr:uid="{00000000-0005-0000-0000-0000C4430000}"/>
    <cellStyle name="Comma 3 3 3" xfId="9474" xr:uid="{00000000-0005-0000-0000-0000C5430000}"/>
    <cellStyle name="Comma 3 3 4" xfId="9475" xr:uid="{00000000-0005-0000-0000-0000C6430000}"/>
    <cellStyle name="Comma 3 3 5" xfId="9476" xr:uid="{00000000-0005-0000-0000-0000C7430000}"/>
    <cellStyle name="Comma 3 3 6" xfId="9477" xr:uid="{00000000-0005-0000-0000-0000C8430000}"/>
    <cellStyle name="Comma 3 3 7" xfId="40832" xr:uid="{00000000-0005-0000-0000-0000C9430000}"/>
    <cellStyle name="Comma 3 4" xfId="9478" xr:uid="{00000000-0005-0000-0000-0000CA430000}"/>
    <cellStyle name="Comma 3 4 2" xfId="9479" xr:uid="{00000000-0005-0000-0000-0000CB430000}"/>
    <cellStyle name="Comma 3 4 2 2" xfId="9480" xr:uid="{00000000-0005-0000-0000-0000CC430000}"/>
    <cellStyle name="Comma 3 4 2 2 2" xfId="9481" xr:uid="{00000000-0005-0000-0000-0000CD430000}"/>
    <cellStyle name="Comma 3 4 2 3" xfId="9482" xr:uid="{00000000-0005-0000-0000-0000CE430000}"/>
    <cellStyle name="Comma 3 4 2 4" xfId="40833" xr:uid="{00000000-0005-0000-0000-0000CF430000}"/>
    <cellStyle name="Comma 3 4 3" xfId="9483" xr:uid="{00000000-0005-0000-0000-0000D0430000}"/>
    <cellStyle name="Comma 3 4 3 2" xfId="9484" xr:uid="{00000000-0005-0000-0000-0000D1430000}"/>
    <cellStyle name="Comma 3 4 4" xfId="9485" xr:uid="{00000000-0005-0000-0000-0000D2430000}"/>
    <cellStyle name="Comma 3 4 5" xfId="9486" xr:uid="{00000000-0005-0000-0000-0000D3430000}"/>
    <cellStyle name="Comma 3 4 6" xfId="40834" xr:uid="{00000000-0005-0000-0000-0000D4430000}"/>
    <cellStyle name="Comma 3 5" xfId="9487" xr:uid="{00000000-0005-0000-0000-0000D5430000}"/>
    <cellStyle name="Comma 3 5 2" xfId="9488" xr:uid="{00000000-0005-0000-0000-0000D6430000}"/>
    <cellStyle name="Comma 3 5 2 2" xfId="9489" xr:uid="{00000000-0005-0000-0000-0000D7430000}"/>
    <cellStyle name="Comma 3 5 2 2 2" xfId="9490" xr:uid="{00000000-0005-0000-0000-0000D8430000}"/>
    <cellStyle name="Comma 3 5 2 3" xfId="9491" xr:uid="{00000000-0005-0000-0000-0000D9430000}"/>
    <cellStyle name="Comma 3 5 3" xfId="9492" xr:uid="{00000000-0005-0000-0000-0000DA430000}"/>
    <cellStyle name="Comma 3 5 3 2" xfId="9493" xr:uid="{00000000-0005-0000-0000-0000DB430000}"/>
    <cellStyle name="Comma 3 5 4" xfId="9494" xr:uid="{00000000-0005-0000-0000-0000DC430000}"/>
    <cellStyle name="Comma 3 5 5" xfId="9495" xr:uid="{00000000-0005-0000-0000-0000DD430000}"/>
    <cellStyle name="Comma 3 5 6" xfId="40835" xr:uid="{00000000-0005-0000-0000-0000DE430000}"/>
    <cellStyle name="Comma 3 6" xfId="9496" xr:uid="{00000000-0005-0000-0000-0000DF430000}"/>
    <cellStyle name="Comma 3 6 2" xfId="9497" xr:uid="{00000000-0005-0000-0000-0000E0430000}"/>
    <cellStyle name="Comma 3 6 2 2" xfId="9498" xr:uid="{00000000-0005-0000-0000-0000E1430000}"/>
    <cellStyle name="Comma 3 6 2 2 2" xfId="9499" xr:uid="{00000000-0005-0000-0000-0000E2430000}"/>
    <cellStyle name="Comma 3 6 2 3" xfId="9500" xr:uid="{00000000-0005-0000-0000-0000E3430000}"/>
    <cellStyle name="Comma 3 6 3" xfId="9501" xr:uid="{00000000-0005-0000-0000-0000E4430000}"/>
    <cellStyle name="Comma 3 6 3 2" xfId="9502" xr:uid="{00000000-0005-0000-0000-0000E5430000}"/>
    <cellStyle name="Comma 3 6 4" xfId="9503" xr:uid="{00000000-0005-0000-0000-0000E6430000}"/>
    <cellStyle name="Comma 3 6 5" xfId="40836" xr:uid="{00000000-0005-0000-0000-0000E7430000}"/>
    <cellStyle name="Comma 3 7" xfId="9504" xr:uid="{00000000-0005-0000-0000-0000E8430000}"/>
    <cellStyle name="Comma 3 8" xfId="9505" xr:uid="{00000000-0005-0000-0000-0000E9430000}"/>
    <cellStyle name="Comma 3 9" xfId="9506" xr:uid="{00000000-0005-0000-0000-0000EA430000}"/>
    <cellStyle name="Comma 30" xfId="9507" xr:uid="{00000000-0005-0000-0000-0000EB430000}"/>
    <cellStyle name="Comma 30 2" xfId="9508" xr:uid="{00000000-0005-0000-0000-0000EC430000}"/>
    <cellStyle name="Comma 30 2 2" xfId="9509" xr:uid="{00000000-0005-0000-0000-0000ED430000}"/>
    <cellStyle name="Comma 30 2 3" xfId="40837" xr:uid="{00000000-0005-0000-0000-0000EE430000}"/>
    <cellStyle name="Comma 30 3" xfId="9510" xr:uid="{00000000-0005-0000-0000-0000EF430000}"/>
    <cellStyle name="Comma 30 3 2" xfId="40838" xr:uid="{00000000-0005-0000-0000-0000F0430000}"/>
    <cellStyle name="Comma 30 4" xfId="40839" xr:uid="{00000000-0005-0000-0000-0000F1430000}"/>
    <cellStyle name="Comma 30 5" xfId="40840" xr:uid="{00000000-0005-0000-0000-0000F2430000}"/>
    <cellStyle name="Comma 31" xfId="9511" xr:uid="{00000000-0005-0000-0000-0000F3430000}"/>
    <cellStyle name="Comma 31 2" xfId="9512" xr:uid="{00000000-0005-0000-0000-0000F4430000}"/>
    <cellStyle name="Comma 31 2 2" xfId="9513" xr:uid="{00000000-0005-0000-0000-0000F5430000}"/>
    <cellStyle name="Comma 31 2 3" xfId="40841" xr:uid="{00000000-0005-0000-0000-0000F6430000}"/>
    <cellStyle name="Comma 31 3" xfId="9514" xr:uid="{00000000-0005-0000-0000-0000F7430000}"/>
    <cellStyle name="Comma 31 3 2" xfId="40842" xr:uid="{00000000-0005-0000-0000-0000F8430000}"/>
    <cellStyle name="Comma 31 4" xfId="40843" xr:uid="{00000000-0005-0000-0000-0000F9430000}"/>
    <cellStyle name="Comma 31 5" xfId="40844" xr:uid="{00000000-0005-0000-0000-0000FA430000}"/>
    <cellStyle name="Comma 32" xfId="73" xr:uid="{00000000-0005-0000-0000-0000FB430000}"/>
    <cellStyle name="Comma 32 2" xfId="9515" xr:uid="{00000000-0005-0000-0000-0000FC430000}"/>
    <cellStyle name="Comma 32 2 2" xfId="9516" xr:uid="{00000000-0005-0000-0000-0000FD430000}"/>
    <cellStyle name="Comma 32 2 2 2" xfId="40845" xr:uid="{00000000-0005-0000-0000-0000FE430000}"/>
    <cellStyle name="Comma 32 2 3" xfId="9517" xr:uid="{00000000-0005-0000-0000-0000FF430000}"/>
    <cellStyle name="Comma 32 2 4" xfId="40846" xr:uid="{00000000-0005-0000-0000-000000440000}"/>
    <cellStyle name="Comma 32 3" xfId="9518" xr:uid="{00000000-0005-0000-0000-000001440000}"/>
    <cellStyle name="Comma 32 3 2" xfId="9519" xr:uid="{00000000-0005-0000-0000-000002440000}"/>
    <cellStyle name="Comma 32 3 2 2" xfId="40847" xr:uid="{00000000-0005-0000-0000-000003440000}"/>
    <cellStyle name="Comma 32 3 3" xfId="40848" xr:uid="{00000000-0005-0000-0000-000004440000}"/>
    <cellStyle name="Comma 32 4" xfId="9520" xr:uid="{00000000-0005-0000-0000-000005440000}"/>
    <cellStyle name="Comma 32 4 2" xfId="9521" xr:uid="{00000000-0005-0000-0000-000006440000}"/>
    <cellStyle name="Comma 32 4 2 2" xfId="40849" xr:uid="{00000000-0005-0000-0000-000007440000}"/>
    <cellStyle name="Comma 32 4 3" xfId="40850" xr:uid="{00000000-0005-0000-0000-000008440000}"/>
    <cellStyle name="Comma 32 5" xfId="9522" xr:uid="{00000000-0005-0000-0000-000009440000}"/>
    <cellStyle name="Comma 32 5 2" xfId="40851" xr:uid="{00000000-0005-0000-0000-00000A440000}"/>
    <cellStyle name="Comma 32 6" xfId="40852" xr:uid="{00000000-0005-0000-0000-00000B440000}"/>
    <cellStyle name="Comma 33" xfId="9523" xr:uid="{00000000-0005-0000-0000-00000C440000}"/>
    <cellStyle name="Comma 33 2" xfId="9524" xr:uid="{00000000-0005-0000-0000-00000D440000}"/>
    <cellStyle name="Comma 33 2 2" xfId="9525" xr:uid="{00000000-0005-0000-0000-00000E440000}"/>
    <cellStyle name="Comma 33 2 3" xfId="40853" xr:uid="{00000000-0005-0000-0000-00000F440000}"/>
    <cellStyle name="Comma 33 3" xfId="9526" xr:uid="{00000000-0005-0000-0000-000010440000}"/>
    <cellStyle name="Comma 33 3 2" xfId="40854" xr:uid="{00000000-0005-0000-0000-000011440000}"/>
    <cellStyle name="Comma 33 4" xfId="40855" xr:uid="{00000000-0005-0000-0000-000012440000}"/>
    <cellStyle name="Comma 33 5" xfId="40856" xr:uid="{00000000-0005-0000-0000-000013440000}"/>
    <cellStyle name="Comma 34" xfId="9527" xr:uid="{00000000-0005-0000-0000-000014440000}"/>
    <cellStyle name="Comma 34 2" xfId="9528" xr:uid="{00000000-0005-0000-0000-000015440000}"/>
    <cellStyle name="Comma 34 2 2" xfId="9529" xr:uid="{00000000-0005-0000-0000-000016440000}"/>
    <cellStyle name="Comma 34 2 3" xfId="40857" xr:uid="{00000000-0005-0000-0000-000017440000}"/>
    <cellStyle name="Comma 34 3" xfId="9530" xr:uid="{00000000-0005-0000-0000-000018440000}"/>
    <cellStyle name="Comma 34 3 2" xfId="40858" xr:uid="{00000000-0005-0000-0000-000019440000}"/>
    <cellStyle name="Comma 34 4" xfId="9531" xr:uid="{00000000-0005-0000-0000-00001A440000}"/>
    <cellStyle name="Comma 34 5" xfId="40859" xr:uid="{00000000-0005-0000-0000-00001B440000}"/>
    <cellStyle name="Comma 34 6" xfId="40860" xr:uid="{00000000-0005-0000-0000-00001C440000}"/>
    <cellStyle name="Comma 35" xfId="9532" xr:uid="{00000000-0005-0000-0000-00001D440000}"/>
    <cellStyle name="Comma 35 2" xfId="9533" xr:uid="{00000000-0005-0000-0000-00001E440000}"/>
    <cellStyle name="Comma 35 2 2" xfId="9534" xr:uid="{00000000-0005-0000-0000-00001F440000}"/>
    <cellStyle name="Comma 35 2 3" xfId="40861" xr:uid="{00000000-0005-0000-0000-000020440000}"/>
    <cellStyle name="Comma 35 3" xfId="9535" xr:uid="{00000000-0005-0000-0000-000021440000}"/>
    <cellStyle name="Comma 35 3 2" xfId="40862" xr:uid="{00000000-0005-0000-0000-000022440000}"/>
    <cellStyle name="Comma 35 4" xfId="40863" xr:uid="{00000000-0005-0000-0000-000023440000}"/>
    <cellStyle name="Comma 35 5" xfId="40864" xr:uid="{00000000-0005-0000-0000-000024440000}"/>
    <cellStyle name="Comma 36" xfId="9536" xr:uid="{00000000-0005-0000-0000-000025440000}"/>
    <cellStyle name="Comma 36 2" xfId="9537" xr:uid="{00000000-0005-0000-0000-000026440000}"/>
    <cellStyle name="Comma 36 2 2" xfId="9538" xr:uid="{00000000-0005-0000-0000-000027440000}"/>
    <cellStyle name="Comma 36 2 3" xfId="40865" xr:uid="{00000000-0005-0000-0000-000028440000}"/>
    <cellStyle name="Comma 36 3" xfId="9539" xr:uid="{00000000-0005-0000-0000-000029440000}"/>
    <cellStyle name="Comma 36 3 2" xfId="40866" xr:uid="{00000000-0005-0000-0000-00002A440000}"/>
    <cellStyle name="Comma 36 4" xfId="40867" xr:uid="{00000000-0005-0000-0000-00002B440000}"/>
    <cellStyle name="Comma 37" xfId="9540" xr:uid="{00000000-0005-0000-0000-00002C440000}"/>
    <cellStyle name="Comma 37 2" xfId="9541" xr:uid="{00000000-0005-0000-0000-00002D440000}"/>
    <cellStyle name="Comma 37 2 2" xfId="9542" xr:uid="{00000000-0005-0000-0000-00002E440000}"/>
    <cellStyle name="Comma 37 2 3" xfId="40868" xr:uid="{00000000-0005-0000-0000-00002F440000}"/>
    <cellStyle name="Comma 37 3" xfId="9543" xr:uid="{00000000-0005-0000-0000-000030440000}"/>
    <cellStyle name="Comma 37 3 2" xfId="40869" xr:uid="{00000000-0005-0000-0000-000031440000}"/>
    <cellStyle name="Comma 37 4" xfId="40870" xr:uid="{00000000-0005-0000-0000-000032440000}"/>
    <cellStyle name="Comma 38" xfId="9544" xr:uid="{00000000-0005-0000-0000-000033440000}"/>
    <cellStyle name="Comma 38 2" xfId="9545" xr:uid="{00000000-0005-0000-0000-000034440000}"/>
    <cellStyle name="Comma 38 2 2" xfId="9546" xr:uid="{00000000-0005-0000-0000-000035440000}"/>
    <cellStyle name="Comma 38 2 3" xfId="40871" xr:uid="{00000000-0005-0000-0000-000036440000}"/>
    <cellStyle name="Comma 38 3" xfId="9547" xr:uid="{00000000-0005-0000-0000-000037440000}"/>
    <cellStyle name="Comma 38 3 2" xfId="40872" xr:uid="{00000000-0005-0000-0000-000038440000}"/>
    <cellStyle name="Comma 38 4" xfId="40873" xr:uid="{00000000-0005-0000-0000-000039440000}"/>
    <cellStyle name="Comma 39" xfId="9548" xr:uid="{00000000-0005-0000-0000-00003A440000}"/>
    <cellStyle name="Comma 39 2" xfId="9549" xr:uid="{00000000-0005-0000-0000-00003B440000}"/>
    <cellStyle name="Comma 39 2 2" xfId="9550" xr:uid="{00000000-0005-0000-0000-00003C440000}"/>
    <cellStyle name="Comma 39 2 3" xfId="40874" xr:uid="{00000000-0005-0000-0000-00003D440000}"/>
    <cellStyle name="Comma 39 3" xfId="9551" xr:uid="{00000000-0005-0000-0000-00003E440000}"/>
    <cellStyle name="Comma 39 3 2" xfId="40875" xr:uid="{00000000-0005-0000-0000-00003F440000}"/>
    <cellStyle name="Comma 39 4" xfId="40876" xr:uid="{00000000-0005-0000-0000-000040440000}"/>
    <cellStyle name="Comma 4" xfId="31" xr:uid="{00000000-0005-0000-0000-000041440000}"/>
    <cellStyle name="Comma 4 10" xfId="9552" xr:uid="{00000000-0005-0000-0000-000042440000}"/>
    <cellStyle name="Comma 4 11" xfId="9553" xr:uid="{00000000-0005-0000-0000-000043440000}"/>
    <cellStyle name="Comma 4 12" xfId="9554" xr:uid="{00000000-0005-0000-0000-000044440000}"/>
    <cellStyle name="Comma 4 13" xfId="9555" xr:uid="{00000000-0005-0000-0000-000045440000}"/>
    <cellStyle name="Comma 4 14" xfId="9556" xr:uid="{00000000-0005-0000-0000-000046440000}"/>
    <cellStyle name="Comma 4 15" xfId="9557" xr:uid="{00000000-0005-0000-0000-000047440000}"/>
    <cellStyle name="Comma 4 16" xfId="9558" xr:uid="{00000000-0005-0000-0000-000048440000}"/>
    <cellStyle name="Comma 4 17" xfId="9559" xr:uid="{00000000-0005-0000-0000-000049440000}"/>
    <cellStyle name="Comma 4 18" xfId="9560" xr:uid="{00000000-0005-0000-0000-00004A440000}"/>
    <cellStyle name="Comma 4 19" xfId="9561" xr:uid="{00000000-0005-0000-0000-00004B440000}"/>
    <cellStyle name="Comma 4 2" xfId="74" xr:uid="{00000000-0005-0000-0000-00004C440000}"/>
    <cellStyle name="Comma 4 2 10" xfId="9562" xr:uid="{00000000-0005-0000-0000-00004D440000}"/>
    <cellStyle name="Comma 4 2 11" xfId="9563" xr:uid="{00000000-0005-0000-0000-00004E440000}"/>
    <cellStyle name="Comma 4 2 12" xfId="9564" xr:uid="{00000000-0005-0000-0000-00004F440000}"/>
    <cellStyle name="Comma 4 2 13" xfId="9565" xr:uid="{00000000-0005-0000-0000-000050440000}"/>
    <cellStyle name="Comma 4 2 14" xfId="9566" xr:uid="{00000000-0005-0000-0000-000051440000}"/>
    <cellStyle name="Comma 4 2 15" xfId="9567" xr:uid="{00000000-0005-0000-0000-000052440000}"/>
    <cellStyle name="Comma 4 2 16" xfId="9568" xr:uid="{00000000-0005-0000-0000-000053440000}"/>
    <cellStyle name="Comma 4 2 17" xfId="9569" xr:uid="{00000000-0005-0000-0000-000054440000}"/>
    <cellStyle name="Comma 4 2 18" xfId="9570" xr:uid="{00000000-0005-0000-0000-000055440000}"/>
    <cellStyle name="Comma 4 2 19" xfId="9571" xr:uid="{00000000-0005-0000-0000-000056440000}"/>
    <cellStyle name="Comma 4 2 2" xfId="9572" xr:uid="{00000000-0005-0000-0000-000057440000}"/>
    <cellStyle name="Comma 4 2 2 2" xfId="9573" xr:uid="{00000000-0005-0000-0000-000058440000}"/>
    <cellStyle name="Comma 4 2 2 3" xfId="40877" xr:uid="{00000000-0005-0000-0000-000059440000}"/>
    <cellStyle name="Comma 4 2 20" xfId="9574" xr:uid="{00000000-0005-0000-0000-00005A440000}"/>
    <cellStyle name="Comma 4 2 21" xfId="9575" xr:uid="{00000000-0005-0000-0000-00005B440000}"/>
    <cellStyle name="Comma 4 2 22" xfId="9576" xr:uid="{00000000-0005-0000-0000-00005C440000}"/>
    <cellStyle name="Comma 4 2 23" xfId="9577" xr:uid="{00000000-0005-0000-0000-00005D440000}"/>
    <cellStyle name="Comma 4 2 24" xfId="9578" xr:uid="{00000000-0005-0000-0000-00005E440000}"/>
    <cellStyle name="Comma 4 2 25" xfId="9579" xr:uid="{00000000-0005-0000-0000-00005F440000}"/>
    <cellStyle name="Comma 4 2 3" xfId="9580" xr:uid="{00000000-0005-0000-0000-000060440000}"/>
    <cellStyle name="Comma 4 2 4" xfId="9581" xr:uid="{00000000-0005-0000-0000-000061440000}"/>
    <cellStyle name="Comma 4 2 5" xfId="9582" xr:uid="{00000000-0005-0000-0000-000062440000}"/>
    <cellStyle name="Comma 4 2 6" xfId="9583" xr:uid="{00000000-0005-0000-0000-000063440000}"/>
    <cellStyle name="Comma 4 2 7" xfId="9584" xr:uid="{00000000-0005-0000-0000-000064440000}"/>
    <cellStyle name="Comma 4 2 8" xfId="9585" xr:uid="{00000000-0005-0000-0000-000065440000}"/>
    <cellStyle name="Comma 4 2 9" xfId="9586" xr:uid="{00000000-0005-0000-0000-000066440000}"/>
    <cellStyle name="Comma 4 20" xfId="9587" xr:uid="{00000000-0005-0000-0000-000067440000}"/>
    <cellStyle name="Comma 4 21" xfId="9588" xr:uid="{00000000-0005-0000-0000-000068440000}"/>
    <cellStyle name="Comma 4 22" xfId="9589" xr:uid="{00000000-0005-0000-0000-000069440000}"/>
    <cellStyle name="Comma 4 23" xfId="9590" xr:uid="{00000000-0005-0000-0000-00006A440000}"/>
    <cellStyle name="Comma 4 24" xfId="9591" xr:uid="{00000000-0005-0000-0000-00006B440000}"/>
    <cellStyle name="Comma 4 3" xfId="9592" xr:uid="{00000000-0005-0000-0000-00006C440000}"/>
    <cellStyle name="Comma 4 3 10" xfId="9593" xr:uid="{00000000-0005-0000-0000-00006D440000}"/>
    <cellStyle name="Comma 4 3 11" xfId="9594" xr:uid="{00000000-0005-0000-0000-00006E440000}"/>
    <cellStyle name="Comma 4 3 12" xfId="9595" xr:uid="{00000000-0005-0000-0000-00006F440000}"/>
    <cellStyle name="Comma 4 3 13" xfId="9596" xr:uid="{00000000-0005-0000-0000-000070440000}"/>
    <cellStyle name="Comma 4 3 14" xfId="9597" xr:uid="{00000000-0005-0000-0000-000071440000}"/>
    <cellStyle name="Comma 4 3 15" xfId="9598" xr:uid="{00000000-0005-0000-0000-000072440000}"/>
    <cellStyle name="Comma 4 3 16" xfId="9599" xr:uid="{00000000-0005-0000-0000-000073440000}"/>
    <cellStyle name="Comma 4 3 17" xfId="9600" xr:uid="{00000000-0005-0000-0000-000074440000}"/>
    <cellStyle name="Comma 4 3 18" xfId="9601" xr:uid="{00000000-0005-0000-0000-000075440000}"/>
    <cellStyle name="Comma 4 3 19" xfId="9602" xr:uid="{00000000-0005-0000-0000-000076440000}"/>
    <cellStyle name="Comma 4 3 2" xfId="9603" xr:uid="{00000000-0005-0000-0000-000077440000}"/>
    <cellStyle name="Comma 4 3 2 2" xfId="9604" xr:uid="{00000000-0005-0000-0000-000078440000}"/>
    <cellStyle name="Comma 4 3 2 3" xfId="40878" xr:uid="{00000000-0005-0000-0000-000079440000}"/>
    <cellStyle name="Comma 4 3 20" xfId="9605" xr:uid="{00000000-0005-0000-0000-00007A440000}"/>
    <cellStyle name="Comma 4 3 21" xfId="9606" xr:uid="{00000000-0005-0000-0000-00007B440000}"/>
    <cellStyle name="Comma 4 3 22" xfId="9607" xr:uid="{00000000-0005-0000-0000-00007C440000}"/>
    <cellStyle name="Comma 4 3 23" xfId="9608" xr:uid="{00000000-0005-0000-0000-00007D440000}"/>
    <cellStyle name="Comma 4 3 24" xfId="43452" xr:uid="{00000000-0005-0000-0000-00007E440000}"/>
    <cellStyle name="Comma 4 3 3" xfId="9609" xr:uid="{00000000-0005-0000-0000-00007F440000}"/>
    <cellStyle name="Comma 4 3 4" xfId="9610" xr:uid="{00000000-0005-0000-0000-000080440000}"/>
    <cellStyle name="Comma 4 3 5" xfId="9611" xr:uid="{00000000-0005-0000-0000-000081440000}"/>
    <cellStyle name="Comma 4 3 6" xfId="9612" xr:uid="{00000000-0005-0000-0000-000082440000}"/>
    <cellStyle name="Comma 4 3 7" xfId="9613" xr:uid="{00000000-0005-0000-0000-000083440000}"/>
    <cellStyle name="Comma 4 3 8" xfId="9614" xr:uid="{00000000-0005-0000-0000-000084440000}"/>
    <cellStyle name="Comma 4 3 9" xfId="9615" xr:uid="{00000000-0005-0000-0000-000085440000}"/>
    <cellStyle name="Comma 4 4" xfId="9616" xr:uid="{00000000-0005-0000-0000-000086440000}"/>
    <cellStyle name="Comma 4 4 10" xfId="9617" xr:uid="{00000000-0005-0000-0000-000087440000}"/>
    <cellStyle name="Comma 4 4 11" xfId="9618" xr:uid="{00000000-0005-0000-0000-000088440000}"/>
    <cellStyle name="Comma 4 4 12" xfId="9619" xr:uid="{00000000-0005-0000-0000-000089440000}"/>
    <cellStyle name="Comma 4 4 13" xfId="9620" xr:uid="{00000000-0005-0000-0000-00008A440000}"/>
    <cellStyle name="Comma 4 4 14" xfId="9621" xr:uid="{00000000-0005-0000-0000-00008B440000}"/>
    <cellStyle name="Comma 4 4 15" xfId="9622" xr:uid="{00000000-0005-0000-0000-00008C440000}"/>
    <cellStyle name="Comma 4 4 16" xfId="9623" xr:uid="{00000000-0005-0000-0000-00008D440000}"/>
    <cellStyle name="Comma 4 4 17" xfId="9624" xr:uid="{00000000-0005-0000-0000-00008E440000}"/>
    <cellStyle name="Comma 4 4 18" xfId="9625" xr:uid="{00000000-0005-0000-0000-00008F440000}"/>
    <cellStyle name="Comma 4 4 19" xfId="9626" xr:uid="{00000000-0005-0000-0000-000090440000}"/>
    <cellStyle name="Comma 4 4 2" xfId="9627" xr:uid="{00000000-0005-0000-0000-000091440000}"/>
    <cellStyle name="Comma 4 4 2 2" xfId="9628" xr:uid="{00000000-0005-0000-0000-000092440000}"/>
    <cellStyle name="Comma 4 4 20" xfId="9629" xr:uid="{00000000-0005-0000-0000-000093440000}"/>
    <cellStyle name="Comma 4 4 21" xfId="9630" xr:uid="{00000000-0005-0000-0000-000094440000}"/>
    <cellStyle name="Comma 4 4 22" xfId="9631" xr:uid="{00000000-0005-0000-0000-000095440000}"/>
    <cellStyle name="Comma 4 4 23" xfId="9632" xr:uid="{00000000-0005-0000-0000-000096440000}"/>
    <cellStyle name="Comma 4 4 3" xfId="9633" xr:uid="{00000000-0005-0000-0000-000097440000}"/>
    <cellStyle name="Comma 4 4 4" xfId="9634" xr:uid="{00000000-0005-0000-0000-000098440000}"/>
    <cellStyle name="Comma 4 4 5" xfId="9635" xr:uid="{00000000-0005-0000-0000-000099440000}"/>
    <cellStyle name="Comma 4 4 6" xfId="9636" xr:uid="{00000000-0005-0000-0000-00009A440000}"/>
    <cellStyle name="Comma 4 4 7" xfId="9637" xr:uid="{00000000-0005-0000-0000-00009B440000}"/>
    <cellStyle name="Comma 4 4 8" xfId="9638" xr:uid="{00000000-0005-0000-0000-00009C440000}"/>
    <cellStyle name="Comma 4 4 9" xfId="9639" xr:uid="{00000000-0005-0000-0000-00009D440000}"/>
    <cellStyle name="Comma 4 5" xfId="9640" xr:uid="{00000000-0005-0000-0000-00009E440000}"/>
    <cellStyle name="Comma 4 5 10" xfId="9641" xr:uid="{00000000-0005-0000-0000-00009F440000}"/>
    <cellStyle name="Comma 4 5 11" xfId="9642" xr:uid="{00000000-0005-0000-0000-0000A0440000}"/>
    <cellStyle name="Comma 4 5 12" xfId="9643" xr:uid="{00000000-0005-0000-0000-0000A1440000}"/>
    <cellStyle name="Comma 4 5 13" xfId="9644" xr:uid="{00000000-0005-0000-0000-0000A2440000}"/>
    <cellStyle name="Comma 4 5 14" xfId="9645" xr:uid="{00000000-0005-0000-0000-0000A3440000}"/>
    <cellStyle name="Comma 4 5 15" xfId="9646" xr:uid="{00000000-0005-0000-0000-0000A4440000}"/>
    <cellStyle name="Comma 4 5 16" xfId="9647" xr:uid="{00000000-0005-0000-0000-0000A5440000}"/>
    <cellStyle name="Comma 4 5 17" xfId="9648" xr:uid="{00000000-0005-0000-0000-0000A6440000}"/>
    <cellStyle name="Comma 4 5 18" xfId="9649" xr:uid="{00000000-0005-0000-0000-0000A7440000}"/>
    <cellStyle name="Comma 4 5 19" xfId="9650" xr:uid="{00000000-0005-0000-0000-0000A8440000}"/>
    <cellStyle name="Comma 4 5 2" xfId="9651" xr:uid="{00000000-0005-0000-0000-0000A9440000}"/>
    <cellStyle name="Comma 4 5 20" xfId="9652" xr:uid="{00000000-0005-0000-0000-0000AA440000}"/>
    <cellStyle name="Comma 4 5 21" xfId="9653" xr:uid="{00000000-0005-0000-0000-0000AB440000}"/>
    <cellStyle name="Comma 4 5 22" xfId="9654" xr:uid="{00000000-0005-0000-0000-0000AC440000}"/>
    <cellStyle name="Comma 4 5 23" xfId="9655" xr:uid="{00000000-0005-0000-0000-0000AD440000}"/>
    <cellStyle name="Comma 4 5 3" xfId="9656" xr:uid="{00000000-0005-0000-0000-0000AE440000}"/>
    <cellStyle name="Comma 4 5 4" xfId="9657" xr:uid="{00000000-0005-0000-0000-0000AF440000}"/>
    <cellStyle name="Comma 4 5 5" xfId="9658" xr:uid="{00000000-0005-0000-0000-0000B0440000}"/>
    <cellStyle name="Comma 4 5 6" xfId="9659" xr:uid="{00000000-0005-0000-0000-0000B1440000}"/>
    <cellStyle name="Comma 4 5 7" xfId="9660" xr:uid="{00000000-0005-0000-0000-0000B2440000}"/>
    <cellStyle name="Comma 4 5 8" xfId="9661" xr:uid="{00000000-0005-0000-0000-0000B3440000}"/>
    <cellStyle name="Comma 4 5 9" xfId="9662" xr:uid="{00000000-0005-0000-0000-0000B4440000}"/>
    <cellStyle name="Comma 4 6" xfId="9663" xr:uid="{00000000-0005-0000-0000-0000B5440000}"/>
    <cellStyle name="Comma 4 7" xfId="9664" xr:uid="{00000000-0005-0000-0000-0000B6440000}"/>
    <cellStyle name="Comma 4 8" xfId="9665" xr:uid="{00000000-0005-0000-0000-0000B7440000}"/>
    <cellStyle name="Comma 4 9" xfId="9666" xr:uid="{00000000-0005-0000-0000-0000B8440000}"/>
    <cellStyle name="Comma 40" xfId="9667" xr:uid="{00000000-0005-0000-0000-0000B9440000}"/>
    <cellStyle name="Comma 40 2" xfId="9668" xr:uid="{00000000-0005-0000-0000-0000BA440000}"/>
    <cellStyle name="Comma 40 2 2" xfId="9669" xr:uid="{00000000-0005-0000-0000-0000BB440000}"/>
    <cellStyle name="Comma 40 2 3" xfId="40879" xr:uid="{00000000-0005-0000-0000-0000BC440000}"/>
    <cellStyle name="Comma 40 3" xfId="9670" xr:uid="{00000000-0005-0000-0000-0000BD440000}"/>
    <cellStyle name="Comma 40 3 2" xfId="40880" xr:uid="{00000000-0005-0000-0000-0000BE440000}"/>
    <cellStyle name="Comma 40 4" xfId="40881" xr:uid="{00000000-0005-0000-0000-0000BF440000}"/>
    <cellStyle name="Comma 41" xfId="9671" xr:uid="{00000000-0005-0000-0000-0000C0440000}"/>
    <cellStyle name="Comma 41 2" xfId="9672" xr:uid="{00000000-0005-0000-0000-0000C1440000}"/>
    <cellStyle name="Comma 41 2 2" xfId="9673" xr:uid="{00000000-0005-0000-0000-0000C2440000}"/>
    <cellStyle name="Comma 41 2 3" xfId="40882" xr:uid="{00000000-0005-0000-0000-0000C3440000}"/>
    <cellStyle name="Comma 41 3" xfId="9674" xr:uid="{00000000-0005-0000-0000-0000C4440000}"/>
    <cellStyle name="Comma 41 3 2" xfId="40883" xr:uid="{00000000-0005-0000-0000-0000C5440000}"/>
    <cellStyle name="Comma 41 4" xfId="40884" xr:uid="{00000000-0005-0000-0000-0000C6440000}"/>
    <cellStyle name="Comma 42" xfId="9675" xr:uid="{00000000-0005-0000-0000-0000C7440000}"/>
    <cellStyle name="Comma 42 2" xfId="9676" xr:uid="{00000000-0005-0000-0000-0000C8440000}"/>
    <cellStyle name="Comma 42 2 2" xfId="9677" xr:uid="{00000000-0005-0000-0000-0000C9440000}"/>
    <cellStyle name="Comma 42 2 3" xfId="40885" xr:uid="{00000000-0005-0000-0000-0000CA440000}"/>
    <cellStyle name="Comma 42 3" xfId="9678" xr:uid="{00000000-0005-0000-0000-0000CB440000}"/>
    <cellStyle name="Comma 42 3 2" xfId="40886" xr:uid="{00000000-0005-0000-0000-0000CC440000}"/>
    <cellStyle name="Comma 42 4" xfId="40887" xr:uid="{00000000-0005-0000-0000-0000CD440000}"/>
    <cellStyle name="Comma 43" xfId="9679" xr:uid="{00000000-0005-0000-0000-0000CE440000}"/>
    <cellStyle name="Comma 43 2" xfId="9680" xr:uid="{00000000-0005-0000-0000-0000CF440000}"/>
    <cellStyle name="Comma 43 2 2" xfId="9681" xr:uid="{00000000-0005-0000-0000-0000D0440000}"/>
    <cellStyle name="Comma 43 2 3" xfId="40888" xr:uid="{00000000-0005-0000-0000-0000D1440000}"/>
    <cellStyle name="Comma 43 3" xfId="9682" xr:uid="{00000000-0005-0000-0000-0000D2440000}"/>
    <cellStyle name="Comma 43 3 2" xfId="40889" xr:uid="{00000000-0005-0000-0000-0000D3440000}"/>
    <cellStyle name="Comma 43 4" xfId="40890" xr:uid="{00000000-0005-0000-0000-0000D4440000}"/>
    <cellStyle name="Comma 44" xfId="9683" xr:uid="{00000000-0005-0000-0000-0000D5440000}"/>
    <cellStyle name="Comma 44 2" xfId="9684" xr:uid="{00000000-0005-0000-0000-0000D6440000}"/>
    <cellStyle name="Comma 44 2 2" xfId="40891" xr:uid="{00000000-0005-0000-0000-0000D7440000}"/>
    <cellStyle name="Comma 44 3" xfId="9685" xr:uid="{00000000-0005-0000-0000-0000D8440000}"/>
    <cellStyle name="Comma 44 3 2" xfId="40892" xr:uid="{00000000-0005-0000-0000-0000D9440000}"/>
    <cellStyle name="Comma 44 4" xfId="40893" xr:uid="{00000000-0005-0000-0000-0000DA440000}"/>
    <cellStyle name="Comma 45" xfId="9686" xr:uid="{00000000-0005-0000-0000-0000DB440000}"/>
    <cellStyle name="Comma 45 2" xfId="9687" xr:uid="{00000000-0005-0000-0000-0000DC440000}"/>
    <cellStyle name="Comma 45 2 2" xfId="40894" xr:uid="{00000000-0005-0000-0000-0000DD440000}"/>
    <cellStyle name="Comma 45 3" xfId="9688" xr:uid="{00000000-0005-0000-0000-0000DE440000}"/>
    <cellStyle name="Comma 45 3 2" xfId="40895" xr:uid="{00000000-0005-0000-0000-0000DF440000}"/>
    <cellStyle name="Comma 45 4" xfId="40896" xr:uid="{00000000-0005-0000-0000-0000E0440000}"/>
    <cellStyle name="Comma 46" xfId="9689" xr:uid="{00000000-0005-0000-0000-0000E1440000}"/>
    <cellStyle name="Comma 46 2" xfId="9690" xr:uid="{00000000-0005-0000-0000-0000E2440000}"/>
    <cellStyle name="Comma 46 2 2" xfId="40897" xr:uid="{00000000-0005-0000-0000-0000E3440000}"/>
    <cellStyle name="Comma 46 3" xfId="9691" xr:uid="{00000000-0005-0000-0000-0000E4440000}"/>
    <cellStyle name="Comma 46 3 2" xfId="40898" xr:uid="{00000000-0005-0000-0000-0000E5440000}"/>
    <cellStyle name="Comma 46 4" xfId="40899" xr:uid="{00000000-0005-0000-0000-0000E6440000}"/>
    <cellStyle name="Comma 47" xfId="9692" xr:uid="{00000000-0005-0000-0000-0000E7440000}"/>
    <cellStyle name="Comma 47 2" xfId="9693" xr:uid="{00000000-0005-0000-0000-0000E8440000}"/>
    <cellStyle name="Comma 47 2 2" xfId="40900" xr:uid="{00000000-0005-0000-0000-0000E9440000}"/>
    <cellStyle name="Comma 47 3" xfId="9694" xr:uid="{00000000-0005-0000-0000-0000EA440000}"/>
    <cellStyle name="Comma 47 3 2" xfId="40901" xr:uid="{00000000-0005-0000-0000-0000EB440000}"/>
    <cellStyle name="Comma 47 4" xfId="40902" xr:uid="{00000000-0005-0000-0000-0000EC440000}"/>
    <cellStyle name="Comma 48" xfId="9695" xr:uid="{00000000-0005-0000-0000-0000ED440000}"/>
    <cellStyle name="Comma 48 2" xfId="9696" xr:uid="{00000000-0005-0000-0000-0000EE440000}"/>
    <cellStyle name="Comma 48 2 2" xfId="40903" xr:uid="{00000000-0005-0000-0000-0000EF440000}"/>
    <cellStyle name="Comma 48 3" xfId="9697" xr:uid="{00000000-0005-0000-0000-0000F0440000}"/>
    <cellStyle name="Comma 48 3 2" xfId="40904" xr:uid="{00000000-0005-0000-0000-0000F1440000}"/>
    <cellStyle name="Comma 48 4" xfId="40905" xr:uid="{00000000-0005-0000-0000-0000F2440000}"/>
    <cellStyle name="Comma 49" xfId="9698" xr:uid="{00000000-0005-0000-0000-0000F3440000}"/>
    <cellStyle name="Comma 49 2" xfId="9699" xr:uid="{00000000-0005-0000-0000-0000F4440000}"/>
    <cellStyle name="Comma 49 2 2" xfId="40906" xr:uid="{00000000-0005-0000-0000-0000F5440000}"/>
    <cellStyle name="Comma 49 3" xfId="9700" xr:uid="{00000000-0005-0000-0000-0000F6440000}"/>
    <cellStyle name="Comma 49 3 2" xfId="40907" xr:uid="{00000000-0005-0000-0000-0000F7440000}"/>
    <cellStyle name="Comma 49 4" xfId="40908" xr:uid="{00000000-0005-0000-0000-0000F8440000}"/>
    <cellStyle name="Comma 5" xfId="75" xr:uid="{00000000-0005-0000-0000-0000F9440000}"/>
    <cellStyle name="Comma 5 10" xfId="9701" xr:uid="{00000000-0005-0000-0000-0000FA440000}"/>
    <cellStyle name="Comma 5 11" xfId="9702" xr:uid="{00000000-0005-0000-0000-0000FB440000}"/>
    <cellStyle name="Comma 5 12" xfId="9703" xr:uid="{00000000-0005-0000-0000-0000FC440000}"/>
    <cellStyle name="Comma 5 13" xfId="9704" xr:uid="{00000000-0005-0000-0000-0000FD440000}"/>
    <cellStyle name="Comma 5 14" xfId="9705" xr:uid="{00000000-0005-0000-0000-0000FE440000}"/>
    <cellStyle name="Comma 5 15" xfId="9706" xr:uid="{00000000-0005-0000-0000-0000FF440000}"/>
    <cellStyle name="Comma 5 16" xfId="9707" xr:uid="{00000000-0005-0000-0000-000000450000}"/>
    <cellStyle name="Comma 5 17" xfId="9708" xr:uid="{00000000-0005-0000-0000-000001450000}"/>
    <cellStyle name="Comma 5 18" xfId="9709" xr:uid="{00000000-0005-0000-0000-000002450000}"/>
    <cellStyle name="Comma 5 19" xfId="9710" xr:uid="{00000000-0005-0000-0000-000003450000}"/>
    <cellStyle name="Comma 5 2" xfId="9711" xr:uid="{00000000-0005-0000-0000-000004450000}"/>
    <cellStyle name="Comma 5 2 2" xfId="9712" xr:uid="{00000000-0005-0000-0000-000005450000}"/>
    <cellStyle name="Comma 5 2 2 2" xfId="9713" xr:uid="{00000000-0005-0000-0000-000006450000}"/>
    <cellStyle name="Comma 5 2 2 2 2" xfId="40909" xr:uid="{00000000-0005-0000-0000-000007450000}"/>
    <cellStyle name="Comma 5 2 2 3" xfId="40910" xr:uid="{00000000-0005-0000-0000-000008450000}"/>
    <cellStyle name="Comma 5 2 3" xfId="9714" xr:uid="{00000000-0005-0000-0000-000009450000}"/>
    <cellStyle name="Comma 5 2 3 2" xfId="40911" xr:uid="{00000000-0005-0000-0000-00000A450000}"/>
    <cellStyle name="Comma 5 2 4" xfId="9715" xr:uid="{00000000-0005-0000-0000-00000B450000}"/>
    <cellStyle name="Comma 5 2 5" xfId="40912" xr:uid="{00000000-0005-0000-0000-00000C450000}"/>
    <cellStyle name="Comma 5 20" xfId="9716" xr:uid="{00000000-0005-0000-0000-00000D450000}"/>
    <cellStyle name="Comma 5 21" xfId="9717" xr:uid="{00000000-0005-0000-0000-00000E450000}"/>
    <cellStyle name="Comma 5 22" xfId="9718" xr:uid="{00000000-0005-0000-0000-00000F450000}"/>
    <cellStyle name="Comma 5 23" xfId="9719" xr:uid="{00000000-0005-0000-0000-000010450000}"/>
    <cellStyle name="Comma 5 24" xfId="40913" xr:uid="{00000000-0005-0000-0000-000011450000}"/>
    <cellStyle name="Comma 5 3" xfId="9720" xr:uid="{00000000-0005-0000-0000-000012450000}"/>
    <cellStyle name="Comma 5 3 2" xfId="9721" xr:uid="{00000000-0005-0000-0000-000013450000}"/>
    <cellStyle name="Comma 5 3 2 2" xfId="9722" xr:uid="{00000000-0005-0000-0000-000014450000}"/>
    <cellStyle name="Comma 5 3 3" xfId="9723" xr:uid="{00000000-0005-0000-0000-000015450000}"/>
    <cellStyle name="Comma 5 3 4" xfId="9724" xr:uid="{00000000-0005-0000-0000-000016450000}"/>
    <cellStyle name="Comma 5 3 5" xfId="9725" xr:uid="{00000000-0005-0000-0000-000017450000}"/>
    <cellStyle name="Comma 5 3 6" xfId="40914" xr:uid="{00000000-0005-0000-0000-000018450000}"/>
    <cellStyle name="Comma 5 4" xfId="9726" xr:uid="{00000000-0005-0000-0000-000019450000}"/>
    <cellStyle name="Comma 5 4 2" xfId="9727" xr:uid="{00000000-0005-0000-0000-00001A450000}"/>
    <cellStyle name="Comma 5 4 2 2" xfId="9728" xr:uid="{00000000-0005-0000-0000-00001B450000}"/>
    <cellStyle name="Comma 5 4 2 3" xfId="9729" xr:uid="{00000000-0005-0000-0000-00001C450000}"/>
    <cellStyle name="Comma 5 4 2 4" xfId="9730" xr:uid="{00000000-0005-0000-0000-00001D450000}"/>
    <cellStyle name="Comma 5 4 3" xfId="9731" xr:uid="{00000000-0005-0000-0000-00001E450000}"/>
    <cellStyle name="Comma 5 4 4" xfId="9732" xr:uid="{00000000-0005-0000-0000-00001F450000}"/>
    <cellStyle name="Comma 5 4 5" xfId="40915" xr:uid="{00000000-0005-0000-0000-000020450000}"/>
    <cellStyle name="Comma 5 5" xfId="9733" xr:uid="{00000000-0005-0000-0000-000021450000}"/>
    <cellStyle name="Comma 5 5 2" xfId="9734" xr:uid="{00000000-0005-0000-0000-000022450000}"/>
    <cellStyle name="Comma 5 5 3" xfId="9735" xr:uid="{00000000-0005-0000-0000-000023450000}"/>
    <cellStyle name="Comma 5 5 4" xfId="40916" xr:uid="{00000000-0005-0000-0000-000024450000}"/>
    <cellStyle name="Comma 5 6" xfId="9736" xr:uid="{00000000-0005-0000-0000-000025450000}"/>
    <cellStyle name="Comma 5 6 2" xfId="40917" xr:uid="{00000000-0005-0000-0000-000026450000}"/>
    <cellStyle name="Comma 5 7" xfId="9737" xr:uid="{00000000-0005-0000-0000-000027450000}"/>
    <cellStyle name="Comma 5 8" xfId="9738" xr:uid="{00000000-0005-0000-0000-000028450000}"/>
    <cellStyle name="Comma 5 9" xfId="9739" xr:uid="{00000000-0005-0000-0000-000029450000}"/>
    <cellStyle name="Comma 50" xfId="9740" xr:uid="{00000000-0005-0000-0000-00002A450000}"/>
    <cellStyle name="Comma 50 2" xfId="9741" xr:uid="{00000000-0005-0000-0000-00002B450000}"/>
    <cellStyle name="Comma 50 2 2" xfId="40918" xr:uid="{00000000-0005-0000-0000-00002C450000}"/>
    <cellStyle name="Comma 50 3" xfId="9742" xr:uid="{00000000-0005-0000-0000-00002D450000}"/>
    <cellStyle name="Comma 50 3 2" xfId="40919" xr:uid="{00000000-0005-0000-0000-00002E450000}"/>
    <cellStyle name="Comma 50 4" xfId="40920" xr:uid="{00000000-0005-0000-0000-00002F450000}"/>
    <cellStyle name="Comma 51" xfId="9743" xr:uid="{00000000-0005-0000-0000-000030450000}"/>
    <cellStyle name="Comma 51 2" xfId="9744" xr:uid="{00000000-0005-0000-0000-000031450000}"/>
    <cellStyle name="Comma 51 2 2" xfId="40921" xr:uid="{00000000-0005-0000-0000-000032450000}"/>
    <cellStyle name="Comma 51 3" xfId="9745" xr:uid="{00000000-0005-0000-0000-000033450000}"/>
    <cellStyle name="Comma 51 3 2" xfId="40922" xr:uid="{00000000-0005-0000-0000-000034450000}"/>
    <cellStyle name="Comma 51 4" xfId="40923" xr:uid="{00000000-0005-0000-0000-000035450000}"/>
    <cellStyle name="Comma 52" xfId="9746" xr:uid="{00000000-0005-0000-0000-000036450000}"/>
    <cellStyle name="Comma 52 2" xfId="9747" xr:uid="{00000000-0005-0000-0000-000037450000}"/>
    <cellStyle name="Comma 52 2 2" xfId="40924" xr:uid="{00000000-0005-0000-0000-000038450000}"/>
    <cellStyle name="Comma 52 3" xfId="9748" xr:uid="{00000000-0005-0000-0000-000039450000}"/>
    <cellStyle name="Comma 52 3 2" xfId="40925" xr:uid="{00000000-0005-0000-0000-00003A450000}"/>
    <cellStyle name="Comma 52 4" xfId="40926" xr:uid="{00000000-0005-0000-0000-00003B450000}"/>
    <cellStyle name="Comma 53" xfId="9749" xr:uid="{00000000-0005-0000-0000-00003C450000}"/>
    <cellStyle name="Comma 53 2" xfId="9750" xr:uid="{00000000-0005-0000-0000-00003D450000}"/>
    <cellStyle name="Comma 53 2 2" xfId="40927" xr:uid="{00000000-0005-0000-0000-00003E450000}"/>
    <cellStyle name="Comma 53 3" xfId="9751" xr:uid="{00000000-0005-0000-0000-00003F450000}"/>
    <cellStyle name="Comma 53 3 2" xfId="40928" xr:uid="{00000000-0005-0000-0000-000040450000}"/>
    <cellStyle name="Comma 53 4" xfId="40929" xr:uid="{00000000-0005-0000-0000-000041450000}"/>
    <cellStyle name="Comma 54" xfId="9752" xr:uid="{00000000-0005-0000-0000-000042450000}"/>
    <cellStyle name="Comma 54 2" xfId="9753" xr:uid="{00000000-0005-0000-0000-000043450000}"/>
    <cellStyle name="Comma 54 2 2" xfId="40930" xr:uid="{00000000-0005-0000-0000-000044450000}"/>
    <cellStyle name="Comma 54 3" xfId="9754" xr:uid="{00000000-0005-0000-0000-000045450000}"/>
    <cellStyle name="Comma 54 3 2" xfId="40931" xr:uid="{00000000-0005-0000-0000-000046450000}"/>
    <cellStyle name="Comma 54 4" xfId="40932" xr:uid="{00000000-0005-0000-0000-000047450000}"/>
    <cellStyle name="Comma 55" xfId="9755" xr:uid="{00000000-0005-0000-0000-000048450000}"/>
    <cellStyle name="Comma 55 2" xfId="9756" xr:uid="{00000000-0005-0000-0000-000049450000}"/>
    <cellStyle name="Comma 55 2 2" xfId="40933" xr:uid="{00000000-0005-0000-0000-00004A450000}"/>
    <cellStyle name="Comma 55 3" xfId="9757" xr:uid="{00000000-0005-0000-0000-00004B450000}"/>
    <cellStyle name="Comma 55 3 2" xfId="40934" xr:uid="{00000000-0005-0000-0000-00004C450000}"/>
    <cellStyle name="Comma 55 4" xfId="40935" xr:uid="{00000000-0005-0000-0000-00004D450000}"/>
    <cellStyle name="Comma 56" xfId="9758" xr:uid="{00000000-0005-0000-0000-00004E450000}"/>
    <cellStyle name="Comma 56 2" xfId="9759" xr:uid="{00000000-0005-0000-0000-00004F450000}"/>
    <cellStyle name="Comma 56 2 2" xfId="40936" xr:uid="{00000000-0005-0000-0000-000050450000}"/>
    <cellStyle name="Comma 56 3" xfId="9760" xr:uid="{00000000-0005-0000-0000-000051450000}"/>
    <cellStyle name="Comma 56 3 2" xfId="40937" xr:uid="{00000000-0005-0000-0000-000052450000}"/>
    <cellStyle name="Comma 56 4" xfId="40938" xr:uid="{00000000-0005-0000-0000-000053450000}"/>
    <cellStyle name="Comma 57" xfId="9761" xr:uid="{00000000-0005-0000-0000-000054450000}"/>
    <cellStyle name="Comma 57 2" xfId="9762" xr:uid="{00000000-0005-0000-0000-000055450000}"/>
    <cellStyle name="Comma 57 2 2" xfId="40939" xr:uid="{00000000-0005-0000-0000-000056450000}"/>
    <cellStyle name="Comma 57 3" xfId="9763" xr:uid="{00000000-0005-0000-0000-000057450000}"/>
    <cellStyle name="Comma 57 3 2" xfId="40940" xr:uid="{00000000-0005-0000-0000-000058450000}"/>
    <cellStyle name="Comma 57 4" xfId="40941" xr:uid="{00000000-0005-0000-0000-000059450000}"/>
    <cellStyle name="Comma 58" xfId="9764" xr:uid="{00000000-0005-0000-0000-00005A450000}"/>
    <cellStyle name="Comma 58 2" xfId="9765" xr:uid="{00000000-0005-0000-0000-00005B450000}"/>
    <cellStyle name="Comma 58 2 2" xfId="40942" xr:uid="{00000000-0005-0000-0000-00005C450000}"/>
    <cellStyle name="Comma 58 3" xfId="9766" xr:uid="{00000000-0005-0000-0000-00005D450000}"/>
    <cellStyle name="Comma 58 3 2" xfId="40943" xr:uid="{00000000-0005-0000-0000-00005E450000}"/>
    <cellStyle name="Comma 58 4" xfId="40944" xr:uid="{00000000-0005-0000-0000-00005F450000}"/>
    <cellStyle name="Comma 59" xfId="9767" xr:uid="{00000000-0005-0000-0000-000060450000}"/>
    <cellStyle name="Comma 59 2" xfId="9768" xr:uid="{00000000-0005-0000-0000-000061450000}"/>
    <cellStyle name="Comma 59 2 2" xfId="40945" xr:uid="{00000000-0005-0000-0000-000062450000}"/>
    <cellStyle name="Comma 59 3" xfId="9769" xr:uid="{00000000-0005-0000-0000-000063450000}"/>
    <cellStyle name="Comma 59 3 2" xfId="40946" xr:uid="{00000000-0005-0000-0000-000064450000}"/>
    <cellStyle name="Comma 59 4" xfId="40947" xr:uid="{00000000-0005-0000-0000-000065450000}"/>
    <cellStyle name="Comma 6" xfId="76" xr:uid="{00000000-0005-0000-0000-000066450000}"/>
    <cellStyle name="Comma 6 10" xfId="9770" xr:uid="{00000000-0005-0000-0000-000067450000}"/>
    <cellStyle name="Comma 6 11" xfId="9771" xr:uid="{00000000-0005-0000-0000-000068450000}"/>
    <cellStyle name="Comma 6 12" xfId="9772" xr:uid="{00000000-0005-0000-0000-000069450000}"/>
    <cellStyle name="Comma 6 13" xfId="9773" xr:uid="{00000000-0005-0000-0000-00006A450000}"/>
    <cellStyle name="Comma 6 14" xfId="9774" xr:uid="{00000000-0005-0000-0000-00006B450000}"/>
    <cellStyle name="Comma 6 15" xfId="9775" xr:uid="{00000000-0005-0000-0000-00006C450000}"/>
    <cellStyle name="Comma 6 16" xfId="9776" xr:uid="{00000000-0005-0000-0000-00006D450000}"/>
    <cellStyle name="Comma 6 17" xfId="9777" xr:uid="{00000000-0005-0000-0000-00006E450000}"/>
    <cellStyle name="Comma 6 18" xfId="40948" xr:uid="{00000000-0005-0000-0000-00006F450000}"/>
    <cellStyle name="Comma 6 2" xfId="9778" xr:uid="{00000000-0005-0000-0000-000070450000}"/>
    <cellStyle name="Comma 6 2 2" xfId="9779" xr:uid="{00000000-0005-0000-0000-000071450000}"/>
    <cellStyle name="Comma 6 2 2 2" xfId="40949" xr:uid="{00000000-0005-0000-0000-000072450000}"/>
    <cellStyle name="Comma 6 2 2 3" xfId="43413" xr:uid="{00000000-0005-0000-0000-000073450000}"/>
    <cellStyle name="Comma 6 2 3" xfId="9780" xr:uid="{00000000-0005-0000-0000-000074450000}"/>
    <cellStyle name="Comma 6 2 4" xfId="40950" xr:uid="{00000000-0005-0000-0000-000075450000}"/>
    <cellStyle name="Comma 6 3" xfId="9781" xr:uid="{00000000-0005-0000-0000-000076450000}"/>
    <cellStyle name="Comma 6 3 2" xfId="9782" xr:uid="{00000000-0005-0000-0000-000077450000}"/>
    <cellStyle name="Comma 6 3 2 2" xfId="40951" xr:uid="{00000000-0005-0000-0000-000078450000}"/>
    <cellStyle name="Comma 6 3 3" xfId="40952" xr:uid="{00000000-0005-0000-0000-000079450000}"/>
    <cellStyle name="Comma 6 3 4" xfId="43397" xr:uid="{00000000-0005-0000-0000-00007A450000}"/>
    <cellStyle name="Comma 6 4" xfId="77" xr:uid="{00000000-0005-0000-0000-00007B450000}"/>
    <cellStyle name="Comma 6 4 2" xfId="9783" xr:uid="{00000000-0005-0000-0000-00007C450000}"/>
    <cellStyle name="Comma 6 4 2 2" xfId="9784" xr:uid="{00000000-0005-0000-0000-00007D450000}"/>
    <cellStyle name="Comma 6 4 2 2 2" xfId="40953" xr:uid="{00000000-0005-0000-0000-00007E450000}"/>
    <cellStyle name="Comma 6 4 2 3" xfId="40954" xr:uid="{00000000-0005-0000-0000-00007F450000}"/>
    <cellStyle name="Comma 6 4 3" xfId="9785" xr:uid="{00000000-0005-0000-0000-000080450000}"/>
    <cellStyle name="Comma 6 4 3 2" xfId="9786" xr:uid="{00000000-0005-0000-0000-000081450000}"/>
    <cellStyle name="Comma 6 4 3 2 2" xfId="40955" xr:uid="{00000000-0005-0000-0000-000082450000}"/>
    <cellStyle name="Comma 6 4 3 3" xfId="40956" xr:uid="{00000000-0005-0000-0000-000083450000}"/>
    <cellStyle name="Comma 6 4 4" xfId="9787" xr:uid="{00000000-0005-0000-0000-000084450000}"/>
    <cellStyle name="Comma 6 4 4 2" xfId="9788" xr:uid="{00000000-0005-0000-0000-000085450000}"/>
    <cellStyle name="Comma 6 4 4 2 2" xfId="40957" xr:uid="{00000000-0005-0000-0000-000086450000}"/>
    <cellStyle name="Comma 6 4 4 3" xfId="40958" xr:uid="{00000000-0005-0000-0000-000087450000}"/>
    <cellStyle name="Comma 6 4 5" xfId="9789" xr:uid="{00000000-0005-0000-0000-000088450000}"/>
    <cellStyle name="Comma 6 4 5 2" xfId="40959" xr:uid="{00000000-0005-0000-0000-000089450000}"/>
    <cellStyle name="Comma 6 4 6" xfId="40960" xr:uid="{00000000-0005-0000-0000-00008A450000}"/>
    <cellStyle name="Comma 6 5" xfId="9790" xr:uid="{00000000-0005-0000-0000-00008B450000}"/>
    <cellStyle name="Comma 6 5 2" xfId="9791" xr:uid="{00000000-0005-0000-0000-00008C450000}"/>
    <cellStyle name="Comma 6 5 2 2" xfId="40961" xr:uid="{00000000-0005-0000-0000-00008D450000}"/>
    <cellStyle name="Comma 6 5 3" xfId="40962" xr:uid="{00000000-0005-0000-0000-00008E450000}"/>
    <cellStyle name="Comma 6 6" xfId="9792" xr:uid="{00000000-0005-0000-0000-00008F450000}"/>
    <cellStyle name="Comma 6 6 2" xfId="40963" xr:uid="{00000000-0005-0000-0000-000090450000}"/>
    <cellStyle name="Comma 6 7" xfId="9793" xr:uid="{00000000-0005-0000-0000-000091450000}"/>
    <cellStyle name="Comma 6 8" xfId="9794" xr:uid="{00000000-0005-0000-0000-000092450000}"/>
    <cellStyle name="Comma 6 8 2" xfId="40964" xr:uid="{00000000-0005-0000-0000-000093450000}"/>
    <cellStyle name="Comma 6 9" xfId="9795" xr:uid="{00000000-0005-0000-0000-000094450000}"/>
    <cellStyle name="Comma 60" xfId="9796" xr:uid="{00000000-0005-0000-0000-000095450000}"/>
    <cellStyle name="Comma 60 2" xfId="9797" xr:uid="{00000000-0005-0000-0000-000096450000}"/>
    <cellStyle name="Comma 60 2 2" xfId="40965" xr:uid="{00000000-0005-0000-0000-000097450000}"/>
    <cellStyle name="Comma 60 3" xfId="9798" xr:uid="{00000000-0005-0000-0000-000098450000}"/>
    <cellStyle name="Comma 60 3 2" xfId="40966" xr:uid="{00000000-0005-0000-0000-000099450000}"/>
    <cellStyle name="Comma 60 4" xfId="40967" xr:uid="{00000000-0005-0000-0000-00009A450000}"/>
    <cellStyle name="Comma 61" xfId="9799" xr:uid="{00000000-0005-0000-0000-00009B450000}"/>
    <cellStyle name="Comma 61 2" xfId="9800" xr:uid="{00000000-0005-0000-0000-00009C450000}"/>
    <cellStyle name="Comma 61 2 2" xfId="40968" xr:uid="{00000000-0005-0000-0000-00009D450000}"/>
    <cellStyle name="Comma 61 3" xfId="9801" xr:uid="{00000000-0005-0000-0000-00009E450000}"/>
    <cellStyle name="Comma 61 3 2" xfId="40969" xr:uid="{00000000-0005-0000-0000-00009F450000}"/>
    <cellStyle name="Comma 61 4" xfId="40970" xr:uid="{00000000-0005-0000-0000-0000A0450000}"/>
    <cellStyle name="Comma 62" xfId="9802" xr:uid="{00000000-0005-0000-0000-0000A1450000}"/>
    <cellStyle name="Comma 62 2" xfId="9803" xr:uid="{00000000-0005-0000-0000-0000A2450000}"/>
    <cellStyle name="Comma 62 2 2" xfId="40971" xr:uid="{00000000-0005-0000-0000-0000A3450000}"/>
    <cellStyle name="Comma 62 3" xfId="9804" xr:uid="{00000000-0005-0000-0000-0000A4450000}"/>
    <cellStyle name="Comma 62 3 2" xfId="40972" xr:uid="{00000000-0005-0000-0000-0000A5450000}"/>
    <cellStyle name="Comma 62 4" xfId="40973" xr:uid="{00000000-0005-0000-0000-0000A6450000}"/>
    <cellStyle name="Comma 63" xfId="9805" xr:uid="{00000000-0005-0000-0000-0000A7450000}"/>
    <cellStyle name="Comma 63 2" xfId="9806" xr:uid="{00000000-0005-0000-0000-0000A8450000}"/>
    <cellStyle name="Comma 63 2 2" xfId="40974" xr:uid="{00000000-0005-0000-0000-0000A9450000}"/>
    <cellStyle name="Comma 63 3" xfId="9807" xr:uid="{00000000-0005-0000-0000-0000AA450000}"/>
    <cellStyle name="Comma 63 3 2" xfId="40975" xr:uid="{00000000-0005-0000-0000-0000AB450000}"/>
    <cellStyle name="Comma 63 4" xfId="40976" xr:uid="{00000000-0005-0000-0000-0000AC450000}"/>
    <cellStyle name="Comma 64" xfId="9808" xr:uid="{00000000-0005-0000-0000-0000AD450000}"/>
    <cellStyle name="Comma 64 2" xfId="9809" xr:uid="{00000000-0005-0000-0000-0000AE450000}"/>
    <cellStyle name="Comma 64 2 2" xfId="40977" xr:uid="{00000000-0005-0000-0000-0000AF450000}"/>
    <cellStyle name="Comma 64 3" xfId="9810" xr:uid="{00000000-0005-0000-0000-0000B0450000}"/>
    <cellStyle name="Comma 64 3 2" xfId="40978" xr:uid="{00000000-0005-0000-0000-0000B1450000}"/>
    <cellStyle name="Comma 64 4" xfId="40979" xr:uid="{00000000-0005-0000-0000-0000B2450000}"/>
    <cellStyle name="Comma 65" xfId="9811" xr:uid="{00000000-0005-0000-0000-0000B3450000}"/>
    <cellStyle name="Comma 65 2" xfId="9812" xr:uid="{00000000-0005-0000-0000-0000B4450000}"/>
    <cellStyle name="Comma 65 2 2" xfId="40980" xr:uid="{00000000-0005-0000-0000-0000B5450000}"/>
    <cellStyle name="Comma 65 3" xfId="9813" xr:uid="{00000000-0005-0000-0000-0000B6450000}"/>
    <cellStyle name="Comma 65 3 2" xfId="40981" xr:uid="{00000000-0005-0000-0000-0000B7450000}"/>
    <cellStyle name="Comma 65 4" xfId="40982" xr:uid="{00000000-0005-0000-0000-0000B8450000}"/>
    <cellStyle name="Comma 66" xfId="9814" xr:uid="{00000000-0005-0000-0000-0000B9450000}"/>
    <cellStyle name="Comma 66 2" xfId="9815" xr:uid="{00000000-0005-0000-0000-0000BA450000}"/>
    <cellStyle name="Comma 66 2 2" xfId="40983" xr:uid="{00000000-0005-0000-0000-0000BB450000}"/>
    <cellStyle name="Comma 66 3" xfId="9816" xr:uid="{00000000-0005-0000-0000-0000BC450000}"/>
    <cellStyle name="Comma 66 3 2" xfId="40984" xr:uid="{00000000-0005-0000-0000-0000BD450000}"/>
    <cellStyle name="Comma 66 4" xfId="40985" xr:uid="{00000000-0005-0000-0000-0000BE450000}"/>
    <cellStyle name="Comma 67" xfId="9817" xr:uid="{00000000-0005-0000-0000-0000BF450000}"/>
    <cellStyle name="Comma 67 2" xfId="9818" xr:uid="{00000000-0005-0000-0000-0000C0450000}"/>
    <cellStyle name="Comma 67 2 2" xfId="40986" xr:uid="{00000000-0005-0000-0000-0000C1450000}"/>
    <cellStyle name="Comma 67 3" xfId="9819" xr:uid="{00000000-0005-0000-0000-0000C2450000}"/>
    <cellStyle name="Comma 67 3 2" xfId="40987" xr:uid="{00000000-0005-0000-0000-0000C3450000}"/>
    <cellStyle name="Comma 67 4" xfId="40988" xr:uid="{00000000-0005-0000-0000-0000C4450000}"/>
    <cellStyle name="Comma 68" xfId="9820" xr:uid="{00000000-0005-0000-0000-0000C5450000}"/>
    <cellStyle name="Comma 68 2" xfId="9821" xr:uid="{00000000-0005-0000-0000-0000C6450000}"/>
    <cellStyle name="Comma 68 2 2" xfId="40989" xr:uid="{00000000-0005-0000-0000-0000C7450000}"/>
    <cellStyle name="Comma 68 3" xfId="9822" xr:uid="{00000000-0005-0000-0000-0000C8450000}"/>
    <cellStyle name="Comma 68 3 2" xfId="40990" xr:uid="{00000000-0005-0000-0000-0000C9450000}"/>
    <cellStyle name="Comma 68 4" xfId="40991" xr:uid="{00000000-0005-0000-0000-0000CA450000}"/>
    <cellStyle name="Comma 69" xfId="9823" xr:uid="{00000000-0005-0000-0000-0000CB450000}"/>
    <cellStyle name="Comma 69 2" xfId="9824" xr:uid="{00000000-0005-0000-0000-0000CC450000}"/>
    <cellStyle name="Comma 69 2 2" xfId="40992" xr:uid="{00000000-0005-0000-0000-0000CD450000}"/>
    <cellStyle name="Comma 69 3" xfId="9825" xr:uid="{00000000-0005-0000-0000-0000CE450000}"/>
    <cellStyle name="Comma 69 3 2" xfId="40993" xr:uid="{00000000-0005-0000-0000-0000CF450000}"/>
    <cellStyle name="Comma 69 4" xfId="40994" xr:uid="{00000000-0005-0000-0000-0000D0450000}"/>
    <cellStyle name="Comma 7" xfId="78" xr:uid="{00000000-0005-0000-0000-0000D1450000}"/>
    <cellStyle name="Comma 7 10" xfId="9826" xr:uid="{00000000-0005-0000-0000-0000D2450000}"/>
    <cellStyle name="Comma 7 11" xfId="9827" xr:uid="{00000000-0005-0000-0000-0000D3450000}"/>
    <cellStyle name="Comma 7 12" xfId="9828" xr:uid="{00000000-0005-0000-0000-0000D4450000}"/>
    <cellStyle name="Comma 7 13" xfId="9829" xr:uid="{00000000-0005-0000-0000-0000D5450000}"/>
    <cellStyle name="Comma 7 14" xfId="9830" xr:uid="{00000000-0005-0000-0000-0000D6450000}"/>
    <cellStyle name="Comma 7 15" xfId="9831" xr:uid="{00000000-0005-0000-0000-0000D7450000}"/>
    <cellStyle name="Comma 7 16" xfId="9832" xr:uid="{00000000-0005-0000-0000-0000D8450000}"/>
    <cellStyle name="Comma 7 17" xfId="9833" xr:uid="{00000000-0005-0000-0000-0000D9450000}"/>
    <cellStyle name="Comma 7 18" xfId="9834" xr:uid="{00000000-0005-0000-0000-0000DA450000}"/>
    <cellStyle name="Comma 7 2" xfId="9835" xr:uid="{00000000-0005-0000-0000-0000DB450000}"/>
    <cellStyle name="Comma 7 2 2" xfId="9836" xr:uid="{00000000-0005-0000-0000-0000DC450000}"/>
    <cellStyle name="Comma 7 2 3" xfId="9837" xr:uid="{00000000-0005-0000-0000-0000DD450000}"/>
    <cellStyle name="Comma 7 2 4" xfId="40995" xr:uid="{00000000-0005-0000-0000-0000DE450000}"/>
    <cellStyle name="Comma 7 3" xfId="9838" xr:uid="{00000000-0005-0000-0000-0000DF450000}"/>
    <cellStyle name="Comma 7 3 2" xfId="9839" xr:uid="{00000000-0005-0000-0000-0000E0450000}"/>
    <cellStyle name="Comma 7 3 3" xfId="9840" xr:uid="{00000000-0005-0000-0000-0000E1450000}"/>
    <cellStyle name="Comma 7 4" xfId="9841" xr:uid="{00000000-0005-0000-0000-0000E2450000}"/>
    <cellStyle name="Comma 7 4 2" xfId="9842" xr:uid="{00000000-0005-0000-0000-0000E3450000}"/>
    <cellStyle name="Comma 7 4 3" xfId="40996" xr:uid="{00000000-0005-0000-0000-0000E4450000}"/>
    <cellStyle name="Comma 7 5" xfId="9843" xr:uid="{00000000-0005-0000-0000-0000E5450000}"/>
    <cellStyle name="Comma 7 5 2" xfId="9844" xr:uid="{00000000-0005-0000-0000-0000E6450000}"/>
    <cellStyle name="Comma 7 6" xfId="79" xr:uid="{00000000-0005-0000-0000-0000E7450000}"/>
    <cellStyle name="Comma 7 6 2" xfId="9845" xr:uid="{00000000-0005-0000-0000-0000E8450000}"/>
    <cellStyle name="Comma 7 7" xfId="9846" xr:uid="{00000000-0005-0000-0000-0000E9450000}"/>
    <cellStyle name="Comma 7 8" xfId="9847" xr:uid="{00000000-0005-0000-0000-0000EA450000}"/>
    <cellStyle name="Comma 7 9" xfId="9848" xr:uid="{00000000-0005-0000-0000-0000EB450000}"/>
    <cellStyle name="Comma 70" xfId="9849" xr:uid="{00000000-0005-0000-0000-0000EC450000}"/>
    <cellStyle name="Comma 70 2" xfId="9850" xr:uid="{00000000-0005-0000-0000-0000ED450000}"/>
    <cellStyle name="Comma 70 2 2" xfId="40997" xr:uid="{00000000-0005-0000-0000-0000EE450000}"/>
    <cellStyle name="Comma 70 3" xfId="9851" xr:uid="{00000000-0005-0000-0000-0000EF450000}"/>
    <cellStyle name="Comma 70 3 2" xfId="40998" xr:uid="{00000000-0005-0000-0000-0000F0450000}"/>
    <cellStyle name="Comma 70 4" xfId="40999" xr:uid="{00000000-0005-0000-0000-0000F1450000}"/>
    <cellStyle name="Comma 71" xfId="9852" xr:uid="{00000000-0005-0000-0000-0000F2450000}"/>
    <cellStyle name="Comma 71 2" xfId="9853" xr:uid="{00000000-0005-0000-0000-0000F3450000}"/>
    <cellStyle name="Comma 71 2 2" xfId="41000" xr:uid="{00000000-0005-0000-0000-0000F4450000}"/>
    <cellStyle name="Comma 71 3" xfId="9854" xr:uid="{00000000-0005-0000-0000-0000F5450000}"/>
    <cellStyle name="Comma 71 3 2" xfId="41001" xr:uid="{00000000-0005-0000-0000-0000F6450000}"/>
    <cellStyle name="Comma 71 4" xfId="41002" xr:uid="{00000000-0005-0000-0000-0000F7450000}"/>
    <cellStyle name="Comma 72" xfId="9855" xr:uid="{00000000-0005-0000-0000-0000F8450000}"/>
    <cellStyle name="Comma 72 2" xfId="9856" xr:uid="{00000000-0005-0000-0000-0000F9450000}"/>
    <cellStyle name="Comma 72 2 2" xfId="41003" xr:uid="{00000000-0005-0000-0000-0000FA450000}"/>
    <cellStyle name="Comma 72 3" xfId="9857" xr:uid="{00000000-0005-0000-0000-0000FB450000}"/>
    <cellStyle name="Comma 72 3 2" xfId="41004" xr:uid="{00000000-0005-0000-0000-0000FC450000}"/>
    <cellStyle name="Comma 72 4" xfId="41005" xr:uid="{00000000-0005-0000-0000-0000FD450000}"/>
    <cellStyle name="Comma 73" xfId="9858" xr:uid="{00000000-0005-0000-0000-0000FE450000}"/>
    <cellStyle name="Comma 73 2" xfId="9859" xr:uid="{00000000-0005-0000-0000-0000FF450000}"/>
    <cellStyle name="Comma 73 2 2" xfId="9860" xr:uid="{00000000-0005-0000-0000-000000460000}"/>
    <cellStyle name="Comma 73 2 3" xfId="41006" xr:uid="{00000000-0005-0000-0000-000001460000}"/>
    <cellStyle name="Comma 73 3" xfId="9861" xr:uid="{00000000-0005-0000-0000-000002460000}"/>
    <cellStyle name="Comma 73 3 2" xfId="41007" xr:uid="{00000000-0005-0000-0000-000003460000}"/>
    <cellStyle name="Comma 73 4" xfId="41008" xr:uid="{00000000-0005-0000-0000-000004460000}"/>
    <cellStyle name="Comma 74" xfId="9862" xr:uid="{00000000-0005-0000-0000-000005460000}"/>
    <cellStyle name="Comma 74 2" xfId="9863" xr:uid="{00000000-0005-0000-0000-000006460000}"/>
    <cellStyle name="Comma 74 2 2" xfId="41009" xr:uid="{00000000-0005-0000-0000-000007460000}"/>
    <cellStyle name="Comma 74 3" xfId="9864" xr:uid="{00000000-0005-0000-0000-000008460000}"/>
    <cellStyle name="Comma 74 3 2" xfId="41010" xr:uid="{00000000-0005-0000-0000-000009460000}"/>
    <cellStyle name="Comma 74 4" xfId="41011" xr:uid="{00000000-0005-0000-0000-00000A460000}"/>
    <cellStyle name="Comma 75" xfId="9865" xr:uid="{00000000-0005-0000-0000-00000B460000}"/>
    <cellStyle name="Comma 75 2" xfId="9866" xr:uid="{00000000-0005-0000-0000-00000C460000}"/>
    <cellStyle name="Comma 75 2 2" xfId="41012" xr:uid="{00000000-0005-0000-0000-00000D460000}"/>
    <cellStyle name="Comma 75 3" xfId="9867" xr:uid="{00000000-0005-0000-0000-00000E460000}"/>
    <cellStyle name="Comma 75 3 2" xfId="41013" xr:uid="{00000000-0005-0000-0000-00000F460000}"/>
    <cellStyle name="Comma 75 4" xfId="41014" xr:uid="{00000000-0005-0000-0000-000010460000}"/>
    <cellStyle name="Comma 76" xfId="9868" xr:uid="{00000000-0005-0000-0000-000011460000}"/>
    <cellStyle name="Comma 76 2" xfId="9869" xr:uid="{00000000-0005-0000-0000-000012460000}"/>
    <cellStyle name="Comma 76 2 2" xfId="41015" xr:uid="{00000000-0005-0000-0000-000013460000}"/>
    <cellStyle name="Comma 76 3" xfId="9870" xr:uid="{00000000-0005-0000-0000-000014460000}"/>
    <cellStyle name="Comma 76 3 2" xfId="41016" xr:uid="{00000000-0005-0000-0000-000015460000}"/>
    <cellStyle name="Comma 76 4" xfId="41017" xr:uid="{00000000-0005-0000-0000-000016460000}"/>
    <cellStyle name="Comma 77" xfId="9871" xr:uid="{00000000-0005-0000-0000-000017460000}"/>
    <cellStyle name="Comma 77 2" xfId="9872" xr:uid="{00000000-0005-0000-0000-000018460000}"/>
    <cellStyle name="Comma 77 2 2" xfId="41018" xr:uid="{00000000-0005-0000-0000-000019460000}"/>
    <cellStyle name="Comma 77 3" xfId="9873" xr:uid="{00000000-0005-0000-0000-00001A460000}"/>
    <cellStyle name="Comma 77 3 2" xfId="41019" xr:uid="{00000000-0005-0000-0000-00001B460000}"/>
    <cellStyle name="Comma 77 4" xfId="41020" xr:uid="{00000000-0005-0000-0000-00001C460000}"/>
    <cellStyle name="Comma 78" xfId="9874" xr:uid="{00000000-0005-0000-0000-00001D460000}"/>
    <cellStyle name="Comma 78 2" xfId="9875" xr:uid="{00000000-0005-0000-0000-00001E460000}"/>
    <cellStyle name="Comma 78 2 2" xfId="41021" xr:uid="{00000000-0005-0000-0000-00001F460000}"/>
    <cellStyle name="Comma 78 3" xfId="9876" xr:uid="{00000000-0005-0000-0000-000020460000}"/>
    <cellStyle name="Comma 78 3 2" xfId="41022" xr:uid="{00000000-0005-0000-0000-000021460000}"/>
    <cellStyle name="Comma 78 4" xfId="41023" xr:uid="{00000000-0005-0000-0000-000022460000}"/>
    <cellStyle name="Comma 79" xfId="9877" xr:uid="{00000000-0005-0000-0000-000023460000}"/>
    <cellStyle name="Comma 79 2" xfId="9878" xr:uid="{00000000-0005-0000-0000-000024460000}"/>
    <cellStyle name="Comma 79 2 2" xfId="41024" xr:uid="{00000000-0005-0000-0000-000025460000}"/>
    <cellStyle name="Comma 79 3" xfId="9879" xr:uid="{00000000-0005-0000-0000-000026460000}"/>
    <cellStyle name="Comma 79 3 2" xfId="41025" xr:uid="{00000000-0005-0000-0000-000027460000}"/>
    <cellStyle name="Comma 79 4" xfId="41026" xr:uid="{00000000-0005-0000-0000-000028460000}"/>
    <cellStyle name="Comma 8" xfId="80" xr:uid="{00000000-0005-0000-0000-000029460000}"/>
    <cellStyle name="Comma 8 10" xfId="9880" xr:uid="{00000000-0005-0000-0000-00002A460000}"/>
    <cellStyle name="Comma 8 11" xfId="9881" xr:uid="{00000000-0005-0000-0000-00002B460000}"/>
    <cellStyle name="Comma 8 12" xfId="9882" xr:uid="{00000000-0005-0000-0000-00002C460000}"/>
    <cellStyle name="Comma 8 13" xfId="9883" xr:uid="{00000000-0005-0000-0000-00002D460000}"/>
    <cellStyle name="Comma 8 14" xfId="9884" xr:uid="{00000000-0005-0000-0000-00002E460000}"/>
    <cellStyle name="Comma 8 15" xfId="9885" xr:uid="{00000000-0005-0000-0000-00002F460000}"/>
    <cellStyle name="Comma 8 16" xfId="9886" xr:uid="{00000000-0005-0000-0000-000030460000}"/>
    <cellStyle name="Comma 8 17" xfId="9887" xr:uid="{00000000-0005-0000-0000-000031460000}"/>
    <cellStyle name="Comma 8 18" xfId="9888" xr:uid="{00000000-0005-0000-0000-000032460000}"/>
    <cellStyle name="Comma 8 19" xfId="41027" xr:uid="{00000000-0005-0000-0000-000033460000}"/>
    <cellStyle name="Comma 8 2" xfId="81" xr:uid="{00000000-0005-0000-0000-000034460000}"/>
    <cellStyle name="Comma 8 2 2" xfId="9889" xr:uid="{00000000-0005-0000-0000-000035460000}"/>
    <cellStyle name="Comma 8 2 2 2" xfId="9890" xr:uid="{00000000-0005-0000-0000-000036460000}"/>
    <cellStyle name="Comma 8 2 2 2 2" xfId="41028" xr:uid="{00000000-0005-0000-0000-000037460000}"/>
    <cellStyle name="Comma 8 2 2 3" xfId="41029" xr:uid="{00000000-0005-0000-0000-000038460000}"/>
    <cellStyle name="Comma 8 2 3" xfId="9891" xr:uid="{00000000-0005-0000-0000-000039460000}"/>
    <cellStyle name="Comma 8 2 3 2" xfId="9892" xr:uid="{00000000-0005-0000-0000-00003A460000}"/>
    <cellStyle name="Comma 8 2 3 2 2" xfId="41030" xr:uid="{00000000-0005-0000-0000-00003B460000}"/>
    <cellStyle name="Comma 8 2 3 3" xfId="9893" xr:uid="{00000000-0005-0000-0000-00003C460000}"/>
    <cellStyle name="Comma 8 2 3 4" xfId="41031" xr:uid="{00000000-0005-0000-0000-00003D460000}"/>
    <cellStyle name="Comma 8 2 4" xfId="9894" xr:uid="{00000000-0005-0000-0000-00003E460000}"/>
    <cellStyle name="Comma 8 2 4 2" xfId="9895" xr:uid="{00000000-0005-0000-0000-00003F460000}"/>
    <cellStyle name="Comma 8 2 4 2 2" xfId="41032" xr:uid="{00000000-0005-0000-0000-000040460000}"/>
    <cellStyle name="Comma 8 2 4 3" xfId="41033" xr:uid="{00000000-0005-0000-0000-000041460000}"/>
    <cellStyle name="Comma 8 2 5" xfId="9896" xr:uid="{00000000-0005-0000-0000-000042460000}"/>
    <cellStyle name="Comma 8 2 5 2" xfId="41034" xr:uid="{00000000-0005-0000-0000-000043460000}"/>
    <cellStyle name="Comma 8 2 6" xfId="41035" xr:uid="{00000000-0005-0000-0000-000044460000}"/>
    <cellStyle name="Comma 8 3" xfId="9897" xr:uid="{00000000-0005-0000-0000-000045460000}"/>
    <cellStyle name="Comma 8 3 2" xfId="9898" xr:uid="{00000000-0005-0000-0000-000046460000}"/>
    <cellStyle name="Comma 8 3 2 2" xfId="9899" xr:uid="{00000000-0005-0000-0000-000047460000}"/>
    <cellStyle name="Comma 8 3 2 3" xfId="9900" xr:uid="{00000000-0005-0000-0000-000048460000}"/>
    <cellStyle name="Comma 8 3 3" xfId="9901" xr:uid="{00000000-0005-0000-0000-000049460000}"/>
    <cellStyle name="Comma 8 3 4" xfId="9902" xr:uid="{00000000-0005-0000-0000-00004A460000}"/>
    <cellStyle name="Comma 8 4" xfId="9903" xr:uid="{00000000-0005-0000-0000-00004B460000}"/>
    <cellStyle name="Comma 8 4 2" xfId="9904" xr:uid="{00000000-0005-0000-0000-00004C460000}"/>
    <cellStyle name="Comma 8 4 2 2" xfId="9905" xr:uid="{00000000-0005-0000-0000-00004D460000}"/>
    <cellStyle name="Comma 8 4 3" xfId="9906" xr:uid="{00000000-0005-0000-0000-00004E460000}"/>
    <cellStyle name="Comma 8 4 3 2" xfId="9907" xr:uid="{00000000-0005-0000-0000-00004F460000}"/>
    <cellStyle name="Comma 8 4 3 3" xfId="9908" xr:uid="{00000000-0005-0000-0000-000050460000}"/>
    <cellStyle name="Comma 8 4 4" xfId="9909" xr:uid="{00000000-0005-0000-0000-000051460000}"/>
    <cellStyle name="Comma 8 4 5" xfId="9910" xr:uid="{00000000-0005-0000-0000-000052460000}"/>
    <cellStyle name="Comma 8 4 6" xfId="9911" xr:uid="{00000000-0005-0000-0000-000053460000}"/>
    <cellStyle name="Comma 8 5" xfId="9912" xr:uid="{00000000-0005-0000-0000-000054460000}"/>
    <cellStyle name="Comma 8 5 2" xfId="9913" xr:uid="{00000000-0005-0000-0000-000055460000}"/>
    <cellStyle name="Comma 8 6" xfId="9914" xr:uid="{00000000-0005-0000-0000-000056460000}"/>
    <cellStyle name="Comma 8 6 2" xfId="41036" xr:uid="{00000000-0005-0000-0000-000057460000}"/>
    <cellStyle name="Comma 8 7" xfId="9915" xr:uid="{00000000-0005-0000-0000-000058460000}"/>
    <cellStyle name="Comma 8 8" xfId="9916" xr:uid="{00000000-0005-0000-0000-000059460000}"/>
    <cellStyle name="Comma 8 9" xfId="9917" xr:uid="{00000000-0005-0000-0000-00005A460000}"/>
    <cellStyle name="Comma 80" xfId="9918" xr:uid="{00000000-0005-0000-0000-00005B460000}"/>
    <cellStyle name="Comma 80 2" xfId="9919" xr:uid="{00000000-0005-0000-0000-00005C460000}"/>
    <cellStyle name="Comma 80 2 2" xfId="41037" xr:uid="{00000000-0005-0000-0000-00005D460000}"/>
    <cellStyle name="Comma 80 3" xfId="9920" xr:uid="{00000000-0005-0000-0000-00005E460000}"/>
    <cellStyle name="Comma 80 3 2" xfId="41038" xr:uid="{00000000-0005-0000-0000-00005F460000}"/>
    <cellStyle name="Comma 80 4" xfId="41039" xr:uid="{00000000-0005-0000-0000-000060460000}"/>
    <cellStyle name="Comma 81" xfId="9921" xr:uid="{00000000-0005-0000-0000-000061460000}"/>
    <cellStyle name="Comma 81 2" xfId="9922" xr:uid="{00000000-0005-0000-0000-000062460000}"/>
    <cellStyle name="Comma 81 2 2" xfId="41040" xr:uid="{00000000-0005-0000-0000-000063460000}"/>
    <cellStyle name="Comma 81 3" xfId="9923" xr:uid="{00000000-0005-0000-0000-000064460000}"/>
    <cellStyle name="Comma 81 3 2" xfId="41041" xr:uid="{00000000-0005-0000-0000-000065460000}"/>
    <cellStyle name="Comma 81 4" xfId="41042" xr:uid="{00000000-0005-0000-0000-000066460000}"/>
    <cellStyle name="Comma 82" xfId="9924" xr:uid="{00000000-0005-0000-0000-000067460000}"/>
    <cellStyle name="Comma 82 2" xfId="9925" xr:uid="{00000000-0005-0000-0000-000068460000}"/>
    <cellStyle name="Comma 82 2 2" xfId="41043" xr:uid="{00000000-0005-0000-0000-000069460000}"/>
    <cellStyle name="Comma 82 3" xfId="9926" xr:uid="{00000000-0005-0000-0000-00006A460000}"/>
    <cellStyle name="Comma 82 3 2" xfId="41044" xr:uid="{00000000-0005-0000-0000-00006B460000}"/>
    <cellStyle name="Comma 82 4" xfId="41045" xr:uid="{00000000-0005-0000-0000-00006C460000}"/>
    <cellStyle name="Comma 83" xfId="9927" xr:uid="{00000000-0005-0000-0000-00006D460000}"/>
    <cellStyle name="Comma 83 2" xfId="9928" xr:uid="{00000000-0005-0000-0000-00006E460000}"/>
    <cellStyle name="Comma 83 2 2" xfId="41046" xr:uid="{00000000-0005-0000-0000-00006F460000}"/>
    <cellStyle name="Comma 83 3" xfId="9929" xr:uid="{00000000-0005-0000-0000-000070460000}"/>
    <cellStyle name="Comma 83 3 2" xfId="41047" xr:uid="{00000000-0005-0000-0000-000071460000}"/>
    <cellStyle name="Comma 83 4" xfId="41048" xr:uid="{00000000-0005-0000-0000-000072460000}"/>
    <cellStyle name="Comma 84" xfId="9930" xr:uid="{00000000-0005-0000-0000-000073460000}"/>
    <cellStyle name="Comma 84 2" xfId="9931" xr:uid="{00000000-0005-0000-0000-000074460000}"/>
    <cellStyle name="Comma 84 2 2" xfId="41049" xr:uid="{00000000-0005-0000-0000-000075460000}"/>
    <cellStyle name="Comma 84 3" xfId="9932" xr:uid="{00000000-0005-0000-0000-000076460000}"/>
    <cellStyle name="Comma 84 3 2" xfId="41050" xr:uid="{00000000-0005-0000-0000-000077460000}"/>
    <cellStyle name="Comma 84 4" xfId="41051" xr:uid="{00000000-0005-0000-0000-000078460000}"/>
    <cellStyle name="Comma 85" xfId="9933" xr:uid="{00000000-0005-0000-0000-000079460000}"/>
    <cellStyle name="Comma 85 2" xfId="9934" xr:uid="{00000000-0005-0000-0000-00007A460000}"/>
    <cellStyle name="Comma 85 2 2" xfId="41052" xr:uid="{00000000-0005-0000-0000-00007B460000}"/>
    <cellStyle name="Comma 85 3" xfId="9935" xr:uid="{00000000-0005-0000-0000-00007C460000}"/>
    <cellStyle name="Comma 85 3 2" xfId="41053" xr:uid="{00000000-0005-0000-0000-00007D460000}"/>
    <cellStyle name="Comma 85 4" xfId="41054" xr:uid="{00000000-0005-0000-0000-00007E460000}"/>
    <cellStyle name="Comma 86" xfId="9936" xr:uid="{00000000-0005-0000-0000-00007F460000}"/>
    <cellStyle name="Comma 86 2" xfId="9937" xr:uid="{00000000-0005-0000-0000-000080460000}"/>
    <cellStyle name="Comma 86 2 2" xfId="41055" xr:uid="{00000000-0005-0000-0000-000081460000}"/>
    <cellStyle name="Comma 86 3" xfId="9938" xr:uid="{00000000-0005-0000-0000-000082460000}"/>
    <cellStyle name="Comma 86 3 2" xfId="41056" xr:uid="{00000000-0005-0000-0000-000083460000}"/>
    <cellStyle name="Comma 86 4" xfId="41057" xr:uid="{00000000-0005-0000-0000-000084460000}"/>
    <cellStyle name="Comma 87" xfId="9939" xr:uid="{00000000-0005-0000-0000-000085460000}"/>
    <cellStyle name="Comma 87 2" xfId="9940" xr:uid="{00000000-0005-0000-0000-000086460000}"/>
    <cellStyle name="Comma 87 2 2" xfId="41058" xr:uid="{00000000-0005-0000-0000-000087460000}"/>
    <cellStyle name="Comma 87 3" xfId="9941" xr:uid="{00000000-0005-0000-0000-000088460000}"/>
    <cellStyle name="Comma 87 3 2" xfId="41059" xr:uid="{00000000-0005-0000-0000-000089460000}"/>
    <cellStyle name="Comma 87 4" xfId="41060" xr:uid="{00000000-0005-0000-0000-00008A460000}"/>
    <cellStyle name="Comma 88" xfId="9942" xr:uid="{00000000-0005-0000-0000-00008B460000}"/>
    <cellStyle name="Comma 88 2" xfId="9943" xr:uid="{00000000-0005-0000-0000-00008C460000}"/>
    <cellStyle name="Comma 88 2 2" xfId="41061" xr:uid="{00000000-0005-0000-0000-00008D460000}"/>
    <cellStyle name="Comma 88 3" xfId="9944" xr:uid="{00000000-0005-0000-0000-00008E460000}"/>
    <cellStyle name="Comma 88 3 2" xfId="41062" xr:uid="{00000000-0005-0000-0000-00008F460000}"/>
    <cellStyle name="Comma 88 4" xfId="41063" xr:uid="{00000000-0005-0000-0000-000090460000}"/>
    <cellStyle name="Comma 89" xfId="9945" xr:uid="{00000000-0005-0000-0000-000091460000}"/>
    <cellStyle name="Comma 89 2" xfId="9946" xr:uid="{00000000-0005-0000-0000-000092460000}"/>
    <cellStyle name="Comma 89 2 2" xfId="41064" xr:uid="{00000000-0005-0000-0000-000093460000}"/>
    <cellStyle name="Comma 89 3" xfId="9947" xr:uid="{00000000-0005-0000-0000-000094460000}"/>
    <cellStyle name="Comma 89 3 2" xfId="41065" xr:uid="{00000000-0005-0000-0000-000095460000}"/>
    <cellStyle name="Comma 89 4" xfId="41066" xr:uid="{00000000-0005-0000-0000-000096460000}"/>
    <cellStyle name="Comma 9" xfId="82" xr:uid="{00000000-0005-0000-0000-000097460000}"/>
    <cellStyle name="Comma 9 10" xfId="9948" xr:uid="{00000000-0005-0000-0000-000098460000}"/>
    <cellStyle name="Comma 9 11" xfId="9949" xr:uid="{00000000-0005-0000-0000-000099460000}"/>
    <cellStyle name="Comma 9 12" xfId="9950" xr:uid="{00000000-0005-0000-0000-00009A460000}"/>
    <cellStyle name="Comma 9 2" xfId="9951" xr:uid="{00000000-0005-0000-0000-00009B460000}"/>
    <cellStyle name="Comma 9 2 2" xfId="9952" xr:uid="{00000000-0005-0000-0000-00009C460000}"/>
    <cellStyle name="Comma 9 2 2 2" xfId="9953" xr:uid="{00000000-0005-0000-0000-00009D460000}"/>
    <cellStyle name="Comma 9 2 3" xfId="9954" xr:uid="{00000000-0005-0000-0000-00009E460000}"/>
    <cellStyle name="Comma 9 2 4" xfId="9955" xr:uid="{00000000-0005-0000-0000-00009F460000}"/>
    <cellStyle name="Comma 9 3" xfId="9956" xr:uid="{00000000-0005-0000-0000-0000A0460000}"/>
    <cellStyle name="Comma 9 3 2" xfId="9957" xr:uid="{00000000-0005-0000-0000-0000A1460000}"/>
    <cellStyle name="Comma 9 3 3" xfId="9958" xr:uid="{00000000-0005-0000-0000-0000A2460000}"/>
    <cellStyle name="Comma 9 4" xfId="9959" xr:uid="{00000000-0005-0000-0000-0000A3460000}"/>
    <cellStyle name="Comma 9 4 2" xfId="9960" xr:uid="{00000000-0005-0000-0000-0000A4460000}"/>
    <cellStyle name="Comma 9 4 3" xfId="9961" xr:uid="{00000000-0005-0000-0000-0000A5460000}"/>
    <cellStyle name="Comma 9 5" xfId="9962" xr:uid="{00000000-0005-0000-0000-0000A6460000}"/>
    <cellStyle name="Comma 9 5 2" xfId="9963" xr:uid="{00000000-0005-0000-0000-0000A7460000}"/>
    <cellStyle name="Comma 9 5 3" xfId="41067" xr:uid="{00000000-0005-0000-0000-0000A8460000}"/>
    <cellStyle name="Comma 9 6" xfId="9964" xr:uid="{00000000-0005-0000-0000-0000A9460000}"/>
    <cellStyle name="Comma 9 6 2" xfId="9965" xr:uid="{00000000-0005-0000-0000-0000AA460000}"/>
    <cellStyle name="Comma 9 6 3" xfId="41068" xr:uid="{00000000-0005-0000-0000-0000AB460000}"/>
    <cellStyle name="Comma 9 7" xfId="9966" xr:uid="{00000000-0005-0000-0000-0000AC460000}"/>
    <cellStyle name="Comma 9 8" xfId="9967" xr:uid="{00000000-0005-0000-0000-0000AD460000}"/>
    <cellStyle name="Comma 9 9" xfId="9968" xr:uid="{00000000-0005-0000-0000-0000AE460000}"/>
    <cellStyle name="Comma 90" xfId="9969" xr:uid="{00000000-0005-0000-0000-0000AF460000}"/>
    <cellStyle name="Comma 90 2" xfId="9970" xr:uid="{00000000-0005-0000-0000-0000B0460000}"/>
    <cellStyle name="Comma 90 2 2" xfId="41069" xr:uid="{00000000-0005-0000-0000-0000B1460000}"/>
    <cellStyle name="Comma 90 3" xfId="9971" xr:uid="{00000000-0005-0000-0000-0000B2460000}"/>
    <cellStyle name="Comma 90 3 2" xfId="41070" xr:uid="{00000000-0005-0000-0000-0000B3460000}"/>
    <cellStyle name="Comma 90 4" xfId="41071" xr:uid="{00000000-0005-0000-0000-0000B4460000}"/>
    <cellStyle name="Comma 91" xfId="9972" xr:uid="{00000000-0005-0000-0000-0000B5460000}"/>
    <cellStyle name="Comma 91 2" xfId="9973" xr:uid="{00000000-0005-0000-0000-0000B6460000}"/>
    <cellStyle name="Comma 91 2 2" xfId="41072" xr:uid="{00000000-0005-0000-0000-0000B7460000}"/>
    <cellStyle name="Comma 91 3" xfId="9974" xr:uid="{00000000-0005-0000-0000-0000B8460000}"/>
    <cellStyle name="Comma 91 3 2" xfId="41073" xr:uid="{00000000-0005-0000-0000-0000B9460000}"/>
    <cellStyle name="Comma 91 4" xfId="41074" xr:uid="{00000000-0005-0000-0000-0000BA460000}"/>
    <cellStyle name="Comma 92" xfId="9975" xr:uid="{00000000-0005-0000-0000-0000BB460000}"/>
    <cellStyle name="Comma 92 2" xfId="9976" xr:uid="{00000000-0005-0000-0000-0000BC460000}"/>
    <cellStyle name="Comma 92 2 2" xfId="41075" xr:uid="{00000000-0005-0000-0000-0000BD460000}"/>
    <cellStyle name="Comma 92 3" xfId="9977" xr:uid="{00000000-0005-0000-0000-0000BE460000}"/>
    <cellStyle name="Comma 92 3 2" xfId="41076" xr:uid="{00000000-0005-0000-0000-0000BF460000}"/>
    <cellStyle name="Comma 92 4" xfId="41077" xr:uid="{00000000-0005-0000-0000-0000C0460000}"/>
    <cellStyle name="Comma 93" xfId="9978" xr:uid="{00000000-0005-0000-0000-0000C1460000}"/>
    <cellStyle name="Comma 93 2" xfId="9979" xr:uid="{00000000-0005-0000-0000-0000C2460000}"/>
    <cellStyle name="Comma 93 2 2" xfId="41078" xr:uid="{00000000-0005-0000-0000-0000C3460000}"/>
    <cellStyle name="Comma 93 3" xfId="9980" xr:uid="{00000000-0005-0000-0000-0000C4460000}"/>
    <cellStyle name="Comma 93 3 2" xfId="41079" xr:uid="{00000000-0005-0000-0000-0000C5460000}"/>
    <cellStyle name="Comma 93 4" xfId="41080" xr:uid="{00000000-0005-0000-0000-0000C6460000}"/>
    <cellStyle name="Comma 94" xfId="9981" xr:uid="{00000000-0005-0000-0000-0000C7460000}"/>
    <cellStyle name="Comma 94 2" xfId="9982" xr:uid="{00000000-0005-0000-0000-0000C8460000}"/>
    <cellStyle name="Comma 94 2 2" xfId="41081" xr:uid="{00000000-0005-0000-0000-0000C9460000}"/>
    <cellStyle name="Comma 94 3" xfId="9983" xr:uid="{00000000-0005-0000-0000-0000CA460000}"/>
    <cellStyle name="Comma 94 3 2" xfId="41082" xr:uid="{00000000-0005-0000-0000-0000CB460000}"/>
    <cellStyle name="Comma 94 4" xfId="41083" xr:uid="{00000000-0005-0000-0000-0000CC460000}"/>
    <cellStyle name="Comma 95" xfId="9984" xr:uid="{00000000-0005-0000-0000-0000CD460000}"/>
    <cellStyle name="Comma 95 2" xfId="9985" xr:uid="{00000000-0005-0000-0000-0000CE460000}"/>
    <cellStyle name="Comma 95 2 2" xfId="41084" xr:uid="{00000000-0005-0000-0000-0000CF460000}"/>
    <cellStyle name="Comma 95 3" xfId="9986" xr:uid="{00000000-0005-0000-0000-0000D0460000}"/>
    <cellStyle name="Comma 95 3 2" xfId="41085" xr:uid="{00000000-0005-0000-0000-0000D1460000}"/>
    <cellStyle name="Comma 95 4" xfId="41086" xr:uid="{00000000-0005-0000-0000-0000D2460000}"/>
    <cellStyle name="Comma 96" xfId="9987" xr:uid="{00000000-0005-0000-0000-0000D3460000}"/>
    <cellStyle name="Comma 96 2" xfId="9988" xr:uid="{00000000-0005-0000-0000-0000D4460000}"/>
    <cellStyle name="Comma 96 2 2" xfId="41087" xr:uid="{00000000-0005-0000-0000-0000D5460000}"/>
    <cellStyle name="Comma 96 3" xfId="9989" xr:uid="{00000000-0005-0000-0000-0000D6460000}"/>
    <cellStyle name="Comma 96 3 2" xfId="41088" xr:uid="{00000000-0005-0000-0000-0000D7460000}"/>
    <cellStyle name="Comma 96 4" xfId="41089" xr:uid="{00000000-0005-0000-0000-0000D8460000}"/>
    <cellStyle name="Comma 97" xfId="9990" xr:uid="{00000000-0005-0000-0000-0000D9460000}"/>
    <cellStyle name="Comma 97 2" xfId="9991" xr:uid="{00000000-0005-0000-0000-0000DA460000}"/>
    <cellStyle name="Comma 97 2 2" xfId="41090" xr:uid="{00000000-0005-0000-0000-0000DB460000}"/>
    <cellStyle name="Comma 97 3" xfId="9992" xr:uid="{00000000-0005-0000-0000-0000DC460000}"/>
    <cellStyle name="Comma 97 3 2" xfId="41091" xr:uid="{00000000-0005-0000-0000-0000DD460000}"/>
    <cellStyle name="Comma 97 4" xfId="9993" xr:uid="{00000000-0005-0000-0000-0000DE460000}"/>
    <cellStyle name="Comma 97 5" xfId="41092" xr:uid="{00000000-0005-0000-0000-0000DF460000}"/>
    <cellStyle name="Comma 98" xfId="9994" xr:uid="{00000000-0005-0000-0000-0000E0460000}"/>
    <cellStyle name="Comma 98 2" xfId="9995" xr:uid="{00000000-0005-0000-0000-0000E1460000}"/>
    <cellStyle name="Comma 98 2 2" xfId="41093" xr:uid="{00000000-0005-0000-0000-0000E2460000}"/>
    <cellStyle name="Comma 98 3" xfId="9996" xr:uid="{00000000-0005-0000-0000-0000E3460000}"/>
    <cellStyle name="Comma 98 3 2" xfId="41094" xr:uid="{00000000-0005-0000-0000-0000E4460000}"/>
    <cellStyle name="Comma 98 4" xfId="9997" xr:uid="{00000000-0005-0000-0000-0000E5460000}"/>
    <cellStyle name="Comma 98 5" xfId="41095" xr:uid="{00000000-0005-0000-0000-0000E6460000}"/>
    <cellStyle name="Comma 99" xfId="9998" xr:uid="{00000000-0005-0000-0000-0000E7460000}"/>
    <cellStyle name="Comma 99 2" xfId="9999" xr:uid="{00000000-0005-0000-0000-0000E8460000}"/>
    <cellStyle name="Comma 99 2 2" xfId="41096" xr:uid="{00000000-0005-0000-0000-0000E9460000}"/>
    <cellStyle name="Comma 99 3" xfId="10000" xr:uid="{00000000-0005-0000-0000-0000EA460000}"/>
    <cellStyle name="Comma 99 3 2" xfId="41097" xr:uid="{00000000-0005-0000-0000-0000EB460000}"/>
    <cellStyle name="Comma 99 4" xfId="10001" xr:uid="{00000000-0005-0000-0000-0000EC460000}"/>
    <cellStyle name="Comma 99 5" xfId="41098" xr:uid="{00000000-0005-0000-0000-0000ED460000}"/>
    <cellStyle name="Comma0" xfId="83" xr:uid="{00000000-0005-0000-0000-0000EE460000}"/>
    <cellStyle name="Comma0 2" xfId="10002" xr:uid="{00000000-0005-0000-0000-0000EF460000}"/>
    <cellStyle name="Comma0 2 10" xfId="10003" xr:uid="{00000000-0005-0000-0000-0000F0460000}"/>
    <cellStyle name="Comma0 2 11" xfId="10004" xr:uid="{00000000-0005-0000-0000-0000F1460000}"/>
    <cellStyle name="Comma0 2 12" xfId="10005" xr:uid="{00000000-0005-0000-0000-0000F2460000}"/>
    <cellStyle name="Comma0 2 13" xfId="10006" xr:uid="{00000000-0005-0000-0000-0000F3460000}"/>
    <cellStyle name="Comma0 2 14" xfId="10007" xr:uid="{00000000-0005-0000-0000-0000F4460000}"/>
    <cellStyle name="Comma0 2 15" xfId="10008" xr:uid="{00000000-0005-0000-0000-0000F5460000}"/>
    <cellStyle name="Comma0 2 16" xfId="10009" xr:uid="{00000000-0005-0000-0000-0000F6460000}"/>
    <cellStyle name="Comma0 2 17" xfId="10010" xr:uid="{00000000-0005-0000-0000-0000F7460000}"/>
    <cellStyle name="Comma0 2 18" xfId="10011" xr:uid="{00000000-0005-0000-0000-0000F8460000}"/>
    <cellStyle name="Comma0 2 19" xfId="10012" xr:uid="{00000000-0005-0000-0000-0000F9460000}"/>
    <cellStyle name="Comma0 2 2" xfId="10013" xr:uid="{00000000-0005-0000-0000-0000FA460000}"/>
    <cellStyle name="Comma0 2 2 2" xfId="10014" xr:uid="{00000000-0005-0000-0000-0000FB460000}"/>
    <cellStyle name="Comma0 2 2 3" xfId="10015" xr:uid="{00000000-0005-0000-0000-0000FC460000}"/>
    <cellStyle name="Comma0 2 2 4" xfId="10016" xr:uid="{00000000-0005-0000-0000-0000FD460000}"/>
    <cellStyle name="Comma0 2 20" xfId="10017" xr:uid="{00000000-0005-0000-0000-0000FE460000}"/>
    <cellStyle name="Comma0 2 21" xfId="10018" xr:uid="{00000000-0005-0000-0000-0000FF460000}"/>
    <cellStyle name="Comma0 2 22" xfId="10019" xr:uid="{00000000-0005-0000-0000-000000470000}"/>
    <cellStyle name="Comma0 2 23" xfId="10020" xr:uid="{00000000-0005-0000-0000-000001470000}"/>
    <cellStyle name="Comma0 2 24" xfId="10021" xr:uid="{00000000-0005-0000-0000-000002470000}"/>
    <cellStyle name="Comma0 2 25" xfId="10022" xr:uid="{00000000-0005-0000-0000-000003470000}"/>
    <cellStyle name="Comma0 2 26" xfId="10023" xr:uid="{00000000-0005-0000-0000-000004470000}"/>
    <cellStyle name="Comma0 2 27" xfId="10024" xr:uid="{00000000-0005-0000-0000-000005470000}"/>
    <cellStyle name="Comma0 2 3" xfId="10025" xr:uid="{00000000-0005-0000-0000-000006470000}"/>
    <cellStyle name="Comma0 2 3 2" xfId="10026" xr:uid="{00000000-0005-0000-0000-000007470000}"/>
    <cellStyle name="Comma0 2 3 3" xfId="10027" xr:uid="{00000000-0005-0000-0000-000008470000}"/>
    <cellStyle name="Comma0 2 3 4" xfId="10028" xr:uid="{00000000-0005-0000-0000-000009470000}"/>
    <cellStyle name="Comma0 2 4" xfId="10029" xr:uid="{00000000-0005-0000-0000-00000A470000}"/>
    <cellStyle name="Comma0 2 4 2" xfId="10030" xr:uid="{00000000-0005-0000-0000-00000B470000}"/>
    <cellStyle name="Comma0 2 4 3" xfId="10031" xr:uid="{00000000-0005-0000-0000-00000C470000}"/>
    <cellStyle name="Comma0 2 4 4" xfId="10032" xr:uid="{00000000-0005-0000-0000-00000D470000}"/>
    <cellStyle name="Comma0 2 5" xfId="10033" xr:uid="{00000000-0005-0000-0000-00000E470000}"/>
    <cellStyle name="Comma0 2 5 2" xfId="10034" xr:uid="{00000000-0005-0000-0000-00000F470000}"/>
    <cellStyle name="Comma0 2 5 3" xfId="10035" xr:uid="{00000000-0005-0000-0000-000010470000}"/>
    <cellStyle name="Comma0 2 5 4" xfId="10036" xr:uid="{00000000-0005-0000-0000-000011470000}"/>
    <cellStyle name="Comma0 2 6" xfId="10037" xr:uid="{00000000-0005-0000-0000-000012470000}"/>
    <cellStyle name="Comma0 2 7" xfId="10038" xr:uid="{00000000-0005-0000-0000-000013470000}"/>
    <cellStyle name="Comma0 2 8" xfId="10039" xr:uid="{00000000-0005-0000-0000-000014470000}"/>
    <cellStyle name="Comma0 2 9" xfId="10040" xr:uid="{00000000-0005-0000-0000-000015470000}"/>
    <cellStyle name="Comma0 3" xfId="10041" xr:uid="{00000000-0005-0000-0000-000016470000}"/>
    <cellStyle name="Comma0 4" xfId="10042" xr:uid="{00000000-0005-0000-0000-000017470000}"/>
    <cellStyle name="Comma0 5" xfId="41099" xr:uid="{00000000-0005-0000-0000-000018470000}"/>
    <cellStyle name="Currency" xfId="32" builtinId="4"/>
    <cellStyle name="Currency [0] 2" xfId="10043" xr:uid="{00000000-0005-0000-0000-00001A470000}"/>
    <cellStyle name="Currency [0] 2 2" xfId="41100" xr:uid="{00000000-0005-0000-0000-00001B470000}"/>
    <cellStyle name="Currency [0] 3" xfId="10044" xr:uid="{00000000-0005-0000-0000-00001C470000}"/>
    <cellStyle name="Currency [0] 3 2" xfId="41101" xr:uid="{00000000-0005-0000-0000-00001D470000}"/>
    <cellStyle name="Currency [0] 4" xfId="10045" xr:uid="{00000000-0005-0000-0000-00001E470000}"/>
    <cellStyle name="Currency [1]" xfId="84" xr:uid="{00000000-0005-0000-0000-00001F470000}"/>
    <cellStyle name="Currency [1] 2" xfId="10046" xr:uid="{00000000-0005-0000-0000-000020470000}"/>
    <cellStyle name="Currency [1] 2 2" xfId="10047" xr:uid="{00000000-0005-0000-0000-000021470000}"/>
    <cellStyle name="Currency [1] 2 2 2" xfId="10048" xr:uid="{00000000-0005-0000-0000-000022470000}"/>
    <cellStyle name="Currency [1] 2 2 2 2" xfId="41102" xr:uid="{00000000-0005-0000-0000-000023470000}"/>
    <cellStyle name="Currency [1] 2 2 3" xfId="41103" xr:uid="{00000000-0005-0000-0000-000024470000}"/>
    <cellStyle name="Currency [1] 2 3" xfId="10049" xr:uid="{00000000-0005-0000-0000-000025470000}"/>
    <cellStyle name="Currency [1] 2 3 2" xfId="41104" xr:uid="{00000000-0005-0000-0000-000026470000}"/>
    <cellStyle name="Currency [1] 2 4" xfId="41105" xr:uid="{00000000-0005-0000-0000-000027470000}"/>
    <cellStyle name="Currency [1] 3" xfId="10050" xr:uid="{00000000-0005-0000-0000-000028470000}"/>
    <cellStyle name="Currency [1] 3 2" xfId="41106" xr:uid="{00000000-0005-0000-0000-000029470000}"/>
    <cellStyle name="Currency [1] 4" xfId="41107" xr:uid="{00000000-0005-0000-0000-00002A470000}"/>
    <cellStyle name="Currency [1] 4 2" xfId="41108" xr:uid="{00000000-0005-0000-0000-00002B470000}"/>
    <cellStyle name="Currency [1] 5" xfId="41109" xr:uid="{00000000-0005-0000-0000-00002C470000}"/>
    <cellStyle name="Currency [1] 5 2" xfId="41110" xr:uid="{00000000-0005-0000-0000-00002D470000}"/>
    <cellStyle name="Currency [1] 6" xfId="41111" xr:uid="{00000000-0005-0000-0000-00002E470000}"/>
    <cellStyle name="Currency [1] 7" xfId="41112" xr:uid="{00000000-0005-0000-0000-00002F470000}"/>
    <cellStyle name="Currency [2]" xfId="10051" xr:uid="{00000000-0005-0000-0000-000030470000}"/>
    <cellStyle name="Currency [2] 10" xfId="10052" xr:uid="{00000000-0005-0000-0000-000031470000}"/>
    <cellStyle name="Currency [2] 10 10" xfId="10053" xr:uid="{00000000-0005-0000-0000-000032470000}"/>
    <cellStyle name="Currency [2] 10 11" xfId="10054" xr:uid="{00000000-0005-0000-0000-000033470000}"/>
    <cellStyle name="Currency [2] 10 12" xfId="10055" xr:uid="{00000000-0005-0000-0000-000034470000}"/>
    <cellStyle name="Currency [2] 10 13" xfId="10056" xr:uid="{00000000-0005-0000-0000-000035470000}"/>
    <cellStyle name="Currency [2] 10 14" xfId="10057" xr:uid="{00000000-0005-0000-0000-000036470000}"/>
    <cellStyle name="Currency [2] 10 15" xfId="10058" xr:uid="{00000000-0005-0000-0000-000037470000}"/>
    <cellStyle name="Currency [2] 10 16" xfId="10059" xr:uid="{00000000-0005-0000-0000-000038470000}"/>
    <cellStyle name="Currency [2] 10 17" xfId="10060" xr:uid="{00000000-0005-0000-0000-000039470000}"/>
    <cellStyle name="Currency [2] 10 18" xfId="10061" xr:uid="{00000000-0005-0000-0000-00003A470000}"/>
    <cellStyle name="Currency [2] 10 19" xfId="10062" xr:uid="{00000000-0005-0000-0000-00003B470000}"/>
    <cellStyle name="Currency [2] 10 2" xfId="10063" xr:uid="{00000000-0005-0000-0000-00003C470000}"/>
    <cellStyle name="Currency [2] 10 20" xfId="10064" xr:uid="{00000000-0005-0000-0000-00003D470000}"/>
    <cellStyle name="Currency [2] 10 21" xfId="10065" xr:uid="{00000000-0005-0000-0000-00003E470000}"/>
    <cellStyle name="Currency [2] 10 22" xfId="10066" xr:uid="{00000000-0005-0000-0000-00003F470000}"/>
    <cellStyle name="Currency [2] 10 23" xfId="10067" xr:uid="{00000000-0005-0000-0000-000040470000}"/>
    <cellStyle name="Currency [2] 10 3" xfId="10068" xr:uid="{00000000-0005-0000-0000-000041470000}"/>
    <cellStyle name="Currency [2] 10 4" xfId="10069" xr:uid="{00000000-0005-0000-0000-000042470000}"/>
    <cellStyle name="Currency [2] 10 5" xfId="10070" xr:uid="{00000000-0005-0000-0000-000043470000}"/>
    <cellStyle name="Currency [2] 10 6" xfId="10071" xr:uid="{00000000-0005-0000-0000-000044470000}"/>
    <cellStyle name="Currency [2] 10 7" xfId="10072" xr:uid="{00000000-0005-0000-0000-000045470000}"/>
    <cellStyle name="Currency [2] 10 8" xfId="10073" xr:uid="{00000000-0005-0000-0000-000046470000}"/>
    <cellStyle name="Currency [2] 10 9" xfId="10074" xr:uid="{00000000-0005-0000-0000-000047470000}"/>
    <cellStyle name="Currency [2] 11" xfId="10075" xr:uid="{00000000-0005-0000-0000-000048470000}"/>
    <cellStyle name="Currency [2] 11 10" xfId="10076" xr:uid="{00000000-0005-0000-0000-000049470000}"/>
    <cellStyle name="Currency [2] 11 11" xfId="10077" xr:uid="{00000000-0005-0000-0000-00004A470000}"/>
    <cellStyle name="Currency [2] 11 12" xfId="10078" xr:uid="{00000000-0005-0000-0000-00004B470000}"/>
    <cellStyle name="Currency [2] 11 13" xfId="10079" xr:uid="{00000000-0005-0000-0000-00004C470000}"/>
    <cellStyle name="Currency [2] 11 14" xfId="10080" xr:uid="{00000000-0005-0000-0000-00004D470000}"/>
    <cellStyle name="Currency [2] 11 15" xfId="10081" xr:uid="{00000000-0005-0000-0000-00004E470000}"/>
    <cellStyle name="Currency [2] 11 16" xfId="10082" xr:uid="{00000000-0005-0000-0000-00004F470000}"/>
    <cellStyle name="Currency [2] 11 17" xfId="10083" xr:uid="{00000000-0005-0000-0000-000050470000}"/>
    <cellStyle name="Currency [2] 11 18" xfId="10084" xr:uid="{00000000-0005-0000-0000-000051470000}"/>
    <cellStyle name="Currency [2] 11 19" xfId="10085" xr:uid="{00000000-0005-0000-0000-000052470000}"/>
    <cellStyle name="Currency [2] 11 2" xfId="10086" xr:uid="{00000000-0005-0000-0000-000053470000}"/>
    <cellStyle name="Currency [2] 11 20" xfId="10087" xr:uid="{00000000-0005-0000-0000-000054470000}"/>
    <cellStyle name="Currency [2] 11 21" xfId="10088" xr:uid="{00000000-0005-0000-0000-000055470000}"/>
    <cellStyle name="Currency [2] 11 22" xfId="10089" xr:uid="{00000000-0005-0000-0000-000056470000}"/>
    <cellStyle name="Currency [2] 11 23" xfId="10090" xr:uid="{00000000-0005-0000-0000-000057470000}"/>
    <cellStyle name="Currency [2] 11 3" xfId="10091" xr:uid="{00000000-0005-0000-0000-000058470000}"/>
    <cellStyle name="Currency [2] 11 4" xfId="10092" xr:uid="{00000000-0005-0000-0000-000059470000}"/>
    <cellStyle name="Currency [2] 11 5" xfId="10093" xr:uid="{00000000-0005-0000-0000-00005A470000}"/>
    <cellStyle name="Currency [2] 11 6" xfId="10094" xr:uid="{00000000-0005-0000-0000-00005B470000}"/>
    <cellStyle name="Currency [2] 11 7" xfId="10095" xr:uid="{00000000-0005-0000-0000-00005C470000}"/>
    <cellStyle name="Currency [2] 11 8" xfId="10096" xr:uid="{00000000-0005-0000-0000-00005D470000}"/>
    <cellStyle name="Currency [2] 11 9" xfId="10097" xr:uid="{00000000-0005-0000-0000-00005E470000}"/>
    <cellStyle name="Currency [2] 12" xfId="10098" xr:uid="{00000000-0005-0000-0000-00005F470000}"/>
    <cellStyle name="Currency [2] 12 2" xfId="10099" xr:uid="{00000000-0005-0000-0000-000060470000}"/>
    <cellStyle name="Currency [2] 12 3" xfId="10100" xr:uid="{00000000-0005-0000-0000-000061470000}"/>
    <cellStyle name="Currency [2] 12 4" xfId="10101" xr:uid="{00000000-0005-0000-0000-000062470000}"/>
    <cellStyle name="Currency [2] 13" xfId="10102" xr:uid="{00000000-0005-0000-0000-000063470000}"/>
    <cellStyle name="Currency [2] 14" xfId="10103" xr:uid="{00000000-0005-0000-0000-000064470000}"/>
    <cellStyle name="Currency [2] 15" xfId="10104" xr:uid="{00000000-0005-0000-0000-000065470000}"/>
    <cellStyle name="Currency [2] 16" xfId="10105" xr:uid="{00000000-0005-0000-0000-000066470000}"/>
    <cellStyle name="Currency [2] 2" xfId="10106" xr:uid="{00000000-0005-0000-0000-000067470000}"/>
    <cellStyle name="Currency [2] 2 10" xfId="10107" xr:uid="{00000000-0005-0000-0000-000068470000}"/>
    <cellStyle name="Currency [2] 2 11" xfId="10108" xr:uid="{00000000-0005-0000-0000-000069470000}"/>
    <cellStyle name="Currency [2] 2 12" xfId="10109" xr:uid="{00000000-0005-0000-0000-00006A470000}"/>
    <cellStyle name="Currency [2] 2 13" xfId="10110" xr:uid="{00000000-0005-0000-0000-00006B470000}"/>
    <cellStyle name="Currency [2] 2 14" xfId="10111" xr:uid="{00000000-0005-0000-0000-00006C470000}"/>
    <cellStyle name="Currency [2] 2 15" xfId="10112" xr:uid="{00000000-0005-0000-0000-00006D470000}"/>
    <cellStyle name="Currency [2] 2 16" xfId="10113" xr:uid="{00000000-0005-0000-0000-00006E470000}"/>
    <cellStyle name="Currency [2] 2 17" xfId="10114" xr:uid="{00000000-0005-0000-0000-00006F470000}"/>
    <cellStyle name="Currency [2] 2 18" xfId="10115" xr:uid="{00000000-0005-0000-0000-000070470000}"/>
    <cellStyle name="Currency [2] 2 19" xfId="10116" xr:uid="{00000000-0005-0000-0000-000071470000}"/>
    <cellStyle name="Currency [2] 2 2" xfId="10117" xr:uid="{00000000-0005-0000-0000-000072470000}"/>
    <cellStyle name="Currency [2] 2 2 10" xfId="10118" xr:uid="{00000000-0005-0000-0000-000073470000}"/>
    <cellStyle name="Currency [2] 2 2 11" xfId="10119" xr:uid="{00000000-0005-0000-0000-000074470000}"/>
    <cellStyle name="Currency [2] 2 2 12" xfId="10120" xr:uid="{00000000-0005-0000-0000-000075470000}"/>
    <cellStyle name="Currency [2] 2 2 13" xfId="10121" xr:uid="{00000000-0005-0000-0000-000076470000}"/>
    <cellStyle name="Currency [2] 2 2 14" xfId="10122" xr:uid="{00000000-0005-0000-0000-000077470000}"/>
    <cellStyle name="Currency [2] 2 2 15" xfId="10123" xr:uid="{00000000-0005-0000-0000-000078470000}"/>
    <cellStyle name="Currency [2] 2 2 16" xfId="10124" xr:uid="{00000000-0005-0000-0000-000079470000}"/>
    <cellStyle name="Currency [2] 2 2 17" xfId="10125" xr:uid="{00000000-0005-0000-0000-00007A470000}"/>
    <cellStyle name="Currency [2] 2 2 18" xfId="10126" xr:uid="{00000000-0005-0000-0000-00007B470000}"/>
    <cellStyle name="Currency [2] 2 2 19" xfId="10127" xr:uid="{00000000-0005-0000-0000-00007C470000}"/>
    <cellStyle name="Currency [2] 2 2 2" xfId="10128" xr:uid="{00000000-0005-0000-0000-00007D470000}"/>
    <cellStyle name="Currency [2] 2 2 20" xfId="10129" xr:uid="{00000000-0005-0000-0000-00007E470000}"/>
    <cellStyle name="Currency [2] 2 2 21" xfId="10130" xr:uid="{00000000-0005-0000-0000-00007F470000}"/>
    <cellStyle name="Currency [2] 2 2 22" xfId="10131" xr:uid="{00000000-0005-0000-0000-000080470000}"/>
    <cellStyle name="Currency [2] 2 2 23" xfId="10132" xr:uid="{00000000-0005-0000-0000-000081470000}"/>
    <cellStyle name="Currency [2] 2 2 3" xfId="10133" xr:uid="{00000000-0005-0000-0000-000082470000}"/>
    <cellStyle name="Currency [2] 2 2 4" xfId="10134" xr:uid="{00000000-0005-0000-0000-000083470000}"/>
    <cellStyle name="Currency [2] 2 2 5" xfId="10135" xr:uid="{00000000-0005-0000-0000-000084470000}"/>
    <cellStyle name="Currency [2] 2 2 6" xfId="10136" xr:uid="{00000000-0005-0000-0000-000085470000}"/>
    <cellStyle name="Currency [2] 2 2 7" xfId="10137" xr:uid="{00000000-0005-0000-0000-000086470000}"/>
    <cellStyle name="Currency [2] 2 2 8" xfId="10138" xr:uid="{00000000-0005-0000-0000-000087470000}"/>
    <cellStyle name="Currency [2] 2 2 9" xfId="10139" xr:uid="{00000000-0005-0000-0000-000088470000}"/>
    <cellStyle name="Currency [2] 2 20" xfId="10140" xr:uid="{00000000-0005-0000-0000-000089470000}"/>
    <cellStyle name="Currency [2] 2 21" xfId="10141" xr:uid="{00000000-0005-0000-0000-00008A470000}"/>
    <cellStyle name="Currency [2] 2 22" xfId="10142" xr:uid="{00000000-0005-0000-0000-00008B470000}"/>
    <cellStyle name="Currency [2] 2 23" xfId="10143" xr:uid="{00000000-0005-0000-0000-00008C470000}"/>
    <cellStyle name="Currency [2] 2 24" xfId="10144" xr:uid="{00000000-0005-0000-0000-00008D470000}"/>
    <cellStyle name="Currency [2] 2 25" xfId="10145" xr:uid="{00000000-0005-0000-0000-00008E470000}"/>
    <cellStyle name="Currency [2] 2 26" xfId="10146" xr:uid="{00000000-0005-0000-0000-00008F470000}"/>
    <cellStyle name="Currency [2] 2 27" xfId="10147" xr:uid="{00000000-0005-0000-0000-000090470000}"/>
    <cellStyle name="Currency [2] 2 3" xfId="10148" xr:uid="{00000000-0005-0000-0000-000091470000}"/>
    <cellStyle name="Currency [2] 2 3 10" xfId="10149" xr:uid="{00000000-0005-0000-0000-000092470000}"/>
    <cellStyle name="Currency [2] 2 3 11" xfId="10150" xr:uid="{00000000-0005-0000-0000-000093470000}"/>
    <cellStyle name="Currency [2] 2 3 12" xfId="10151" xr:uid="{00000000-0005-0000-0000-000094470000}"/>
    <cellStyle name="Currency [2] 2 3 13" xfId="10152" xr:uid="{00000000-0005-0000-0000-000095470000}"/>
    <cellStyle name="Currency [2] 2 3 14" xfId="10153" xr:uid="{00000000-0005-0000-0000-000096470000}"/>
    <cellStyle name="Currency [2] 2 3 15" xfId="10154" xr:uid="{00000000-0005-0000-0000-000097470000}"/>
    <cellStyle name="Currency [2] 2 3 16" xfId="10155" xr:uid="{00000000-0005-0000-0000-000098470000}"/>
    <cellStyle name="Currency [2] 2 3 17" xfId="10156" xr:uid="{00000000-0005-0000-0000-000099470000}"/>
    <cellStyle name="Currency [2] 2 3 18" xfId="10157" xr:uid="{00000000-0005-0000-0000-00009A470000}"/>
    <cellStyle name="Currency [2] 2 3 19" xfId="10158" xr:uid="{00000000-0005-0000-0000-00009B470000}"/>
    <cellStyle name="Currency [2] 2 3 2" xfId="10159" xr:uid="{00000000-0005-0000-0000-00009C470000}"/>
    <cellStyle name="Currency [2] 2 3 20" xfId="10160" xr:uid="{00000000-0005-0000-0000-00009D470000}"/>
    <cellStyle name="Currency [2] 2 3 21" xfId="10161" xr:uid="{00000000-0005-0000-0000-00009E470000}"/>
    <cellStyle name="Currency [2] 2 3 22" xfId="10162" xr:uid="{00000000-0005-0000-0000-00009F470000}"/>
    <cellStyle name="Currency [2] 2 3 23" xfId="10163" xr:uid="{00000000-0005-0000-0000-0000A0470000}"/>
    <cellStyle name="Currency [2] 2 3 3" xfId="10164" xr:uid="{00000000-0005-0000-0000-0000A1470000}"/>
    <cellStyle name="Currency [2] 2 3 4" xfId="10165" xr:uid="{00000000-0005-0000-0000-0000A2470000}"/>
    <cellStyle name="Currency [2] 2 3 5" xfId="10166" xr:uid="{00000000-0005-0000-0000-0000A3470000}"/>
    <cellStyle name="Currency [2] 2 3 6" xfId="10167" xr:uid="{00000000-0005-0000-0000-0000A4470000}"/>
    <cellStyle name="Currency [2] 2 3 7" xfId="10168" xr:uid="{00000000-0005-0000-0000-0000A5470000}"/>
    <cellStyle name="Currency [2] 2 3 8" xfId="10169" xr:uid="{00000000-0005-0000-0000-0000A6470000}"/>
    <cellStyle name="Currency [2] 2 3 9" xfId="10170" xr:uid="{00000000-0005-0000-0000-0000A7470000}"/>
    <cellStyle name="Currency [2] 2 4" xfId="10171" xr:uid="{00000000-0005-0000-0000-0000A8470000}"/>
    <cellStyle name="Currency [2] 2 4 10" xfId="10172" xr:uid="{00000000-0005-0000-0000-0000A9470000}"/>
    <cellStyle name="Currency [2] 2 4 11" xfId="10173" xr:uid="{00000000-0005-0000-0000-0000AA470000}"/>
    <cellStyle name="Currency [2] 2 4 12" xfId="10174" xr:uid="{00000000-0005-0000-0000-0000AB470000}"/>
    <cellStyle name="Currency [2] 2 4 13" xfId="10175" xr:uid="{00000000-0005-0000-0000-0000AC470000}"/>
    <cellStyle name="Currency [2] 2 4 14" xfId="10176" xr:uid="{00000000-0005-0000-0000-0000AD470000}"/>
    <cellStyle name="Currency [2] 2 4 15" xfId="10177" xr:uid="{00000000-0005-0000-0000-0000AE470000}"/>
    <cellStyle name="Currency [2] 2 4 16" xfId="10178" xr:uid="{00000000-0005-0000-0000-0000AF470000}"/>
    <cellStyle name="Currency [2] 2 4 17" xfId="10179" xr:uid="{00000000-0005-0000-0000-0000B0470000}"/>
    <cellStyle name="Currency [2] 2 4 18" xfId="10180" xr:uid="{00000000-0005-0000-0000-0000B1470000}"/>
    <cellStyle name="Currency [2] 2 4 19" xfId="10181" xr:uid="{00000000-0005-0000-0000-0000B2470000}"/>
    <cellStyle name="Currency [2] 2 4 2" xfId="10182" xr:uid="{00000000-0005-0000-0000-0000B3470000}"/>
    <cellStyle name="Currency [2] 2 4 20" xfId="10183" xr:uid="{00000000-0005-0000-0000-0000B4470000}"/>
    <cellStyle name="Currency [2] 2 4 21" xfId="10184" xr:uid="{00000000-0005-0000-0000-0000B5470000}"/>
    <cellStyle name="Currency [2] 2 4 22" xfId="10185" xr:uid="{00000000-0005-0000-0000-0000B6470000}"/>
    <cellStyle name="Currency [2] 2 4 23" xfId="10186" xr:uid="{00000000-0005-0000-0000-0000B7470000}"/>
    <cellStyle name="Currency [2] 2 4 3" xfId="10187" xr:uid="{00000000-0005-0000-0000-0000B8470000}"/>
    <cellStyle name="Currency [2] 2 4 4" xfId="10188" xr:uid="{00000000-0005-0000-0000-0000B9470000}"/>
    <cellStyle name="Currency [2] 2 4 5" xfId="10189" xr:uid="{00000000-0005-0000-0000-0000BA470000}"/>
    <cellStyle name="Currency [2] 2 4 6" xfId="10190" xr:uid="{00000000-0005-0000-0000-0000BB470000}"/>
    <cellStyle name="Currency [2] 2 4 7" xfId="10191" xr:uid="{00000000-0005-0000-0000-0000BC470000}"/>
    <cellStyle name="Currency [2] 2 4 8" xfId="10192" xr:uid="{00000000-0005-0000-0000-0000BD470000}"/>
    <cellStyle name="Currency [2] 2 4 9" xfId="10193" xr:uid="{00000000-0005-0000-0000-0000BE470000}"/>
    <cellStyle name="Currency [2] 2 5" xfId="10194" xr:uid="{00000000-0005-0000-0000-0000BF470000}"/>
    <cellStyle name="Currency [2] 2 5 10" xfId="10195" xr:uid="{00000000-0005-0000-0000-0000C0470000}"/>
    <cellStyle name="Currency [2] 2 5 11" xfId="10196" xr:uid="{00000000-0005-0000-0000-0000C1470000}"/>
    <cellStyle name="Currency [2] 2 5 12" xfId="10197" xr:uid="{00000000-0005-0000-0000-0000C2470000}"/>
    <cellStyle name="Currency [2] 2 5 13" xfId="10198" xr:uid="{00000000-0005-0000-0000-0000C3470000}"/>
    <cellStyle name="Currency [2] 2 5 14" xfId="10199" xr:uid="{00000000-0005-0000-0000-0000C4470000}"/>
    <cellStyle name="Currency [2] 2 5 15" xfId="10200" xr:uid="{00000000-0005-0000-0000-0000C5470000}"/>
    <cellStyle name="Currency [2] 2 5 16" xfId="10201" xr:uid="{00000000-0005-0000-0000-0000C6470000}"/>
    <cellStyle name="Currency [2] 2 5 17" xfId="10202" xr:uid="{00000000-0005-0000-0000-0000C7470000}"/>
    <cellStyle name="Currency [2] 2 5 18" xfId="10203" xr:uid="{00000000-0005-0000-0000-0000C8470000}"/>
    <cellStyle name="Currency [2] 2 5 19" xfId="10204" xr:uid="{00000000-0005-0000-0000-0000C9470000}"/>
    <cellStyle name="Currency [2] 2 5 2" xfId="10205" xr:uid="{00000000-0005-0000-0000-0000CA470000}"/>
    <cellStyle name="Currency [2] 2 5 20" xfId="10206" xr:uid="{00000000-0005-0000-0000-0000CB470000}"/>
    <cellStyle name="Currency [2] 2 5 21" xfId="10207" xr:uid="{00000000-0005-0000-0000-0000CC470000}"/>
    <cellStyle name="Currency [2] 2 5 22" xfId="10208" xr:uid="{00000000-0005-0000-0000-0000CD470000}"/>
    <cellStyle name="Currency [2] 2 5 23" xfId="10209" xr:uid="{00000000-0005-0000-0000-0000CE470000}"/>
    <cellStyle name="Currency [2] 2 5 3" xfId="10210" xr:uid="{00000000-0005-0000-0000-0000CF470000}"/>
    <cellStyle name="Currency [2] 2 5 4" xfId="10211" xr:uid="{00000000-0005-0000-0000-0000D0470000}"/>
    <cellStyle name="Currency [2] 2 5 5" xfId="10212" xr:uid="{00000000-0005-0000-0000-0000D1470000}"/>
    <cellStyle name="Currency [2] 2 5 6" xfId="10213" xr:uid="{00000000-0005-0000-0000-0000D2470000}"/>
    <cellStyle name="Currency [2] 2 5 7" xfId="10214" xr:uid="{00000000-0005-0000-0000-0000D3470000}"/>
    <cellStyle name="Currency [2] 2 5 8" xfId="10215" xr:uid="{00000000-0005-0000-0000-0000D4470000}"/>
    <cellStyle name="Currency [2] 2 5 9" xfId="10216" xr:uid="{00000000-0005-0000-0000-0000D5470000}"/>
    <cellStyle name="Currency [2] 2 6" xfId="10217" xr:uid="{00000000-0005-0000-0000-0000D6470000}"/>
    <cellStyle name="Currency [2] 2 7" xfId="10218" xr:uid="{00000000-0005-0000-0000-0000D7470000}"/>
    <cellStyle name="Currency [2] 2 8" xfId="10219" xr:uid="{00000000-0005-0000-0000-0000D8470000}"/>
    <cellStyle name="Currency [2] 2 9" xfId="10220" xr:uid="{00000000-0005-0000-0000-0000D9470000}"/>
    <cellStyle name="Currency [2] 3" xfId="10221" xr:uid="{00000000-0005-0000-0000-0000DA470000}"/>
    <cellStyle name="Currency [2] 3 10" xfId="10222" xr:uid="{00000000-0005-0000-0000-0000DB470000}"/>
    <cellStyle name="Currency [2] 3 11" xfId="10223" xr:uid="{00000000-0005-0000-0000-0000DC470000}"/>
    <cellStyle name="Currency [2] 3 12" xfId="10224" xr:uid="{00000000-0005-0000-0000-0000DD470000}"/>
    <cellStyle name="Currency [2] 3 13" xfId="10225" xr:uid="{00000000-0005-0000-0000-0000DE470000}"/>
    <cellStyle name="Currency [2] 3 14" xfId="10226" xr:uid="{00000000-0005-0000-0000-0000DF470000}"/>
    <cellStyle name="Currency [2] 3 15" xfId="10227" xr:uid="{00000000-0005-0000-0000-0000E0470000}"/>
    <cellStyle name="Currency [2] 3 16" xfId="10228" xr:uid="{00000000-0005-0000-0000-0000E1470000}"/>
    <cellStyle name="Currency [2] 3 17" xfId="10229" xr:uid="{00000000-0005-0000-0000-0000E2470000}"/>
    <cellStyle name="Currency [2] 3 18" xfId="10230" xr:uid="{00000000-0005-0000-0000-0000E3470000}"/>
    <cellStyle name="Currency [2] 3 19" xfId="10231" xr:uid="{00000000-0005-0000-0000-0000E4470000}"/>
    <cellStyle name="Currency [2] 3 2" xfId="10232" xr:uid="{00000000-0005-0000-0000-0000E5470000}"/>
    <cellStyle name="Currency [2] 3 20" xfId="10233" xr:uid="{00000000-0005-0000-0000-0000E6470000}"/>
    <cellStyle name="Currency [2] 3 21" xfId="10234" xr:uid="{00000000-0005-0000-0000-0000E7470000}"/>
    <cellStyle name="Currency [2] 3 22" xfId="10235" xr:uid="{00000000-0005-0000-0000-0000E8470000}"/>
    <cellStyle name="Currency [2] 3 23" xfId="10236" xr:uid="{00000000-0005-0000-0000-0000E9470000}"/>
    <cellStyle name="Currency [2] 3 3" xfId="10237" xr:uid="{00000000-0005-0000-0000-0000EA470000}"/>
    <cellStyle name="Currency [2] 3 4" xfId="10238" xr:uid="{00000000-0005-0000-0000-0000EB470000}"/>
    <cellStyle name="Currency [2] 3 5" xfId="10239" xr:uid="{00000000-0005-0000-0000-0000EC470000}"/>
    <cellStyle name="Currency [2] 3 6" xfId="10240" xr:uid="{00000000-0005-0000-0000-0000ED470000}"/>
    <cellStyle name="Currency [2] 3 7" xfId="10241" xr:uid="{00000000-0005-0000-0000-0000EE470000}"/>
    <cellStyle name="Currency [2] 3 8" xfId="10242" xr:uid="{00000000-0005-0000-0000-0000EF470000}"/>
    <cellStyle name="Currency [2] 3 9" xfId="10243" xr:uid="{00000000-0005-0000-0000-0000F0470000}"/>
    <cellStyle name="Currency [2] 4" xfId="10244" xr:uid="{00000000-0005-0000-0000-0000F1470000}"/>
    <cellStyle name="Currency [2] 4 10" xfId="10245" xr:uid="{00000000-0005-0000-0000-0000F2470000}"/>
    <cellStyle name="Currency [2] 4 11" xfId="10246" xr:uid="{00000000-0005-0000-0000-0000F3470000}"/>
    <cellStyle name="Currency [2] 4 12" xfId="10247" xr:uid="{00000000-0005-0000-0000-0000F4470000}"/>
    <cellStyle name="Currency [2] 4 13" xfId="10248" xr:uid="{00000000-0005-0000-0000-0000F5470000}"/>
    <cellStyle name="Currency [2] 4 14" xfId="10249" xr:uid="{00000000-0005-0000-0000-0000F6470000}"/>
    <cellStyle name="Currency [2] 4 15" xfId="10250" xr:uid="{00000000-0005-0000-0000-0000F7470000}"/>
    <cellStyle name="Currency [2] 4 16" xfId="10251" xr:uid="{00000000-0005-0000-0000-0000F8470000}"/>
    <cellStyle name="Currency [2] 4 17" xfId="10252" xr:uid="{00000000-0005-0000-0000-0000F9470000}"/>
    <cellStyle name="Currency [2] 4 18" xfId="10253" xr:uid="{00000000-0005-0000-0000-0000FA470000}"/>
    <cellStyle name="Currency [2] 4 19" xfId="10254" xr:uid="{00000000-0005-0000-0000-0000FB470000}"/>
    <cellStyle name="Currency [2] 4 2" xfId="10255" xr:uid="{00000000-0005-0000-0000-0000FC470000}"/>
    <cellStyle name="Currency [2] 4 20" xfId="10256" xr:uid="{00000000-0005-0000-0000-0000FD470000}"/>
    <cellStyle name="Currency [2] 4 21" xfId="10257" xr:uid="{00000000-0005-0000-0000-0000FE470000}"/>
    <cellStyle name="Currency [2] 4 22" xfId="10258" xr:uid="{00000000-0005-0000-0000-0000FF470000}"/>
    <cellStyle name="Currency [2] 4 23" xfId="10259" xr:uid="{00000000-0005-0000-0000-000000480000}"/>
    <cellStyle name="Currency [2] 4 3" xfId="10260" xr:uid="{00000000-0005-0000-0000-000001480000}"/>
    <cellStyle name="Currency [2] 4 4" xfId="10261" xr:uid="{00000000-0005-0000-0000-000002480000}"/>
    <cellStyle name="Currency [2] 4 5" xfId="10262" xr:uid="{00000000-0005-0000-0000-000003480000}"/>
    <cellStyle name="Currency [2] 4 6" xfId="10263" xr:uid="{00000000-0005-0000-0000-000004480000}"/>
    <cellStyle name="Currency [2] 4 7" xfId="10264" xr:uid="{00000000-0005-0000-0000-000005480000}"/>
    <cellStyle name="Currency [2] 4 8" xfId="10265" xr:uid="{00000000-0005-0000-0000-000006480000}"/>
    <cellStyle name="Currency [2] 4 9" xfId="10266" xr:uid="{00000000-0005-0000-0000-000007480000}"/>
    <cellStyle name="Currency [2] 5" xfId="10267" xr:uid="{00000000-0005-0000-0000-000008480000}"/>
    <cellStyle name="Currency [2] 5 10" xfId="10268" xr:uid="{00000000-0005-0000-0000-000009480000}"/>
    <cellStyle name="Currency [2] 5 11" xfId="10269" xr:uid="{00000000-0005-0000-0000-00000A480000}"/>
    <cellStyle name="Currency [2] 5 12" xfId="10270" xr:uid="{00000000-0005-0000-0000-00000B480000}"/>
    <cellStyle name="Currency [2] 5 13" xfId="10271" xr:uid="{00000000-0005-0000-0000-00000C480000}"/>
    <cellStyle name="Currency [2] 5 14" xfId="10272" xr:uid="{00000000-0005-0000-0000-00000D480000}"/>
    <cellStyle name="Currency [2] 5 15" xfId="10273" xr:uid="{00000000-0005-0000-0000-00000E480000}"/>
    <cellStyle name="Currency [2] 5 16" xfId="10274" xr:uid="{00000000-0005-0000-0000-00000F480000}"/>
    <cellStyle name="Currency [2] 5 17" xfId="10275" xr:uid="{00000000-0005-0000-0000-000010480000}"/>
    <cellStyle name="Currency [2] 5 18" xfId="10276" xr:uid="{00000000-0005-0000-0000-000011480000}"/>
    <cellStyle name="Currency [2] 5 19" xfId="10277" xr:uid="{00000000-0005-0000-0000-000012480000}"/>
    <cellStyle name="Currency [2] 5 2" xfId="10278" xr:uid="{00000000-0005-0000-0000-000013480000}"/>
    <cellStyle name="Currency [2] 5 20" xfId="10279" xr:uid="{00000000-0005-0000-0000-000014480000}"/>
    <cellStyle name="Currency [2] 5 21" xfId="10280" xr:uid="{00000000-0005-0000-0000-000015480000}"/>
    <cellStyle name="Currency [2] 5 22" xfId="10281" xr:uid="{00000000-0005-0000-0000-000016480000}"/>
    <cellStyle name="Currency [2] 5 23" xfId="10282" xr:uid="{00000000-0005-0000-0000-000017480000}"/>
    <cellStyle name="Currency [2] 5 3" xfId="10283" xr:uid="{00000000-0005-0000-0000-000018480000}"/>
    <cellStyle name="Currency [2] 5 4" xfId="10284" xr:uid="{00000000-0005-0000-0000-000019480000}"/>
    <cellStyle name="Currency [2] 5 5" xfId="10285" xr:uid="{00000000-0005-0000-0000-00001A480000}"/>
    <cellStyle name="Currency [2] 5 6" xfId="10286" xr:uid="{00000000-0005-0000-0000-00001B480000}"/>
    <cellStyle name="Currency [2] 5 7" xfId="10287" xr:uid="{00000000-0005-0000-0000-00001C480000}"/>
    <cellStyle name="Currency [2] 5 8" xfId="10288" xr:uid="{00000000-0005-0000-0000-00001D480000}"/>
    <cellStyle name="Currency [2] 5 9" xfId="10289" xr:uid="{00000000-0005-0000-0000-00001E480000}"/>
    <cellStyle name="Currency [2] 6" xfId="10290" xr:uid="{00000000-0005-0000-0000-00001F480000}"/>
    <cellStyle name="Currency [2] 6 10" xfId="10291" xr:uid="{00000000-0005-0000-0000-000020480000}"/>
    <cellStyle name="Currency [2] 6 11" xfId="10292" xr:uid="{00000000-0005-0000-0000-000021480000}"/>
    <cellStyle name="Currency [2] 6 12" xfId="10293" xr:uid="{00000000-0005-0000-0000-000022480000}"/>
    <cellStyle name="Currency [2] 6 13" xfId="10294" xr:uid="{00000000-0005-0000-0000-000023480000}"/>
    <cellStyle name="Currency [2] 6 14" xfId="10295" xr:uid="{00000000-0005-0000-0000-000024480000}"/>
    <cellStyle name="Currency [2] 6 15" xfId="10296" xr:uid="{00000000-0005-0000-0000-000025480000}"/>
    <cellStyle name="Currency [2] 6 16" xfId="10297" xr:uid="{00000000-0005-0000-0000-000026480000}"/>
    <cellStyle name="Currency [2] 6 17" xfId="10298" xr:uid="{00000000-0005-0000-0000-000027480000}"/>
    <cellStyle name="Currency [2] 6 18" xfId="10299" xr:uid="{00000000-0005-0000-0000-000028480000}"/>
    <cellStyle name="Currency [2] 6 19" xfId="10300" xr:uid="{00000000-0005-0000-0000-000029480000}"/>
    <cellStyle name="Currency [2] 6 2" xfId="10301" xr:uid="{00000000-0005-0000-0000-00002A480000}"/>
    <cellStyle name="Currency [2] 6 20" xfId="10302" xr:uid="{00000000-0005-0000-0000-00002B480000}"/>
    <cellStyle name="Currency [2] 6 21" xfId="10303" xr:uid="{00000000-0005-0000-0000-00002C480000}"/>
    <cellStyle name="Currency [2] 6 22" xfId="10304" xr:uid="{00000000-0005-0000-0000-00002D480000}"/>
    <cellStyle name="Currency [2] 6 23" xfId="10305" xr:uid="{00000000-0005-0000-0000-00002E480000}"/>
    <cellStyle name="Currency [2] 6 3" xfId="10306" xr:uid="{00000000-0005-0000-0000-00002F480000}"/>
    <cellStyle name="Currency [2] 6 4" xfId="10307" xr:uid="{00000000-0005-0000-0000-000030480000}"/>
    <cellStyle name="Currency [2] 6 5" xfId="10308" xr:uid="{00000000-0005-0000-0000-000031480000}"/>
    <cellStyle name="Currency [2] 6 6" xfId="10309" xr:uid="{00000000-0005-0000-0000-000032480000}"/>
    <cellStyle name="Currency [2] 6 7" xfId="10310" xr:uid="{00000000-0005-0000-0000-000033480000}"/>
    <cellStyle name="Currency [2] 6 8" xfId="10311" xr:uid="{00000000-0005-0000-0000-000034480000}"/>
    <cellStyle name="Currency [2] 6 9" xfId="10312" xr:uid="{00000000-0005-0000-0000-000035480000}"/>
    <cellStyle name="Currency [2] 7" xfId="10313" xr:uid="{00000000-0005-0000-0000-000036480000}"/>
    <cellStyle name="Currency [2] 7 10" xfId="10314" xr:uid="{00000000-0005-0000-0000-000037480000}"/>
    <cellStyle name="Currency [2] 7 11" xfId="10315" xr:uid="{00000000-0005-0000-0000-000038480000}"/>
    <cellStyle name="Currency [2] 7 12" xfId="10316" xr:uid="{00000000-0005-0000-0000-000039480000}"/>
    <cellStyle name="Currency [2] 7 13" xfId="10317" xr:uid="{00000000-0005-0000-0000-00003A480000}"/>
    <cellStyle name="Currency [2] 7 14" xfId="10318" xr:uid="{00000000-0005-0000-0000-00003B480000}"/>
    <cellStyle name="Currency [2] 7 15" xfId="10319" xr:uid="{00000000-0005-0000-0000-00003C480000}"/>
    <cellStyle name="Currency [2] 7 16" xfId="10320" xr:uid="{00000000-0005-0000-0000-00003D480000}"/>
    <cellStyle name="Currency [2] 7 17" xfId="10321" xr:uid="{00000000-0005-0000-0000-00003E480000}"/>
    <cellStyle name="Currency [2] 7 18" xfId="10322" xr:uid="{00000000-0005-0000-0000-00003F480000}"/>
    <cellStyle name="Currency [2] 7 19" xfId="10323" xr:uid="{00000000-0005-0000-0000-000040480000}"/>
    <cellStyle name="Currency [2] 7 2" xfId="10324" xr:uid="{00000000-0005-0000-0000-000041480000}"/>
    <cellStyle name="Currency [2] 7 20" xfId="10325" xr:uid="{00000000-0005-0000-0000-000042480000}"/>
    <cellStyle name="Currency [2] 7 21" xfId="10326" xr:uid="{00000000-0005-0000-0000-000043480000}"/>
    <cellStyle name="Currency [2] 7 22" xfId="10327" xr:uid="{00000000-0005-0000-0000-000044480000}"/>
    <cellStyle name="Currency [2] 7 23" xfId="10328" xr:uid="{00000000-0005-0000-0000-000045480000}"/>
    <cellStyle name="Currency [2] 7 3" xfId="10329" xr:uid="{00000000-0005-0000-0000-000046480000}"/>
    <cellStyle name="Currency [2] 7 4" xfId="10330" xr:uid="{00000000-0005-0000-0000-000047480000}"/>
    <cellStyle name="Currency [2] 7 5" xfId="10331" xr:uid="{00000000-0005-0000-0000-000048480000}"/>
    <cellStyle name="Currency [2] 7 6" xfId="10332" xr:uid="{00000000-0005-0000-0000-000049480000}"/>
    <cellStyle name="Currency [2] 7 7" xfId="10333" xr:uid="{00000000-0005-0000-0000-00004A480000}"/>
    <cellStyle name="Currency [2] 7 8" xfId="10334" xr:uid="{00000000-0005-0000-0000-00004B480000}"/>
    <cellStyle name="Currency [2] 7 9" xfId="10335" xr:uid="{00000000-0005-0000-0000-00004C480000}"/>
    <cellStyle name="Currency [2] 8" xfId="10336" xr:uid="{00000000-0005-0000-0000-00004D480000}"/>
    <cellStyle name="Currency [2] 8 10" xfId="10337" xr:uid="{00000000-0005-0000-0000-00004E480000}"/>
    <cellStyle name="Currency [2] 8 11" xfId="10338" xr:uid="{00000000-0005-0000-0000-00004F480000}"/>
    <cellStyle name="Currency [2] 8 12" xfId="10339" xr:uid="{00000000-0005-0000-0000-000050480000}"/>
    <cellStyle name="Currency [2] 8 13" xfId="10340" xr:uid="{00000000-0005-0000-0000-000051480000}"/>
    <cellStyle name="Currency [2] 8 14" xfId="10341" xr:uid="{00000000-0005-0000-0000-000052480000}"/>
    <cellStyle name="Currency [2] 8 15" xfId="10342" xr:uid="{00000000-0005-0000-0000-000053480000}"/>
    <cellStyle name="Currency [2] 8 16" xfId="10343" xr:uid="{00000000-0005-0000-0000-000054480000}"/>
    <cellStyle name="Currency [2] 8 17" xfId="10344" xr:uid="{00000000-0005-0000-0000-000055480000}"/>
    <cellStyle name="Currency [2] 8 18" xfId="10345" xr:uid="{00000000-0005-0000-0000-000056480000}"/>
    <cellStyle name="Currency [2] 8 19" xfId="10346" xr:uid="{00000000-0005-0000-0000-000057480000}"/>
    <cellStyle name="Currency [2] 8 2" xfId="10347" xr:uid="{00000000-0005-0000-0000-000058480000}"/>
    <cellStyle name="Currency [2] 8 20" xfId="10348" xr:uid="{00000000-0005-0000-0000-000059480000}"/>
    <cellStyle name="Currency [2] 8 21" xfId="10349" xr:uid="{00000000-0005-0000-0000-00005A480000}"/>
    <cellStyle name="Currency [2] 8 22" xfId="10350" xr:uid="{00000000-0005-0000-0000-00005B480000}"/>
    <cellStyle name="Currency [2] 8 23" xfId="10351" xr:uid="{00000000-0005-0000-0000-00005C480000}"/>
    <cellStyle name="Currency [2] 8 3" xfId="10352" xr:uid="{00000000-0005-0000-0000-00005D480000}"/>
    <cellStyle name="Currency [2] 8 4" xfId="10353" xr:uid="{00000000-0005-0000-0000-00005E480000}"/>
    <cellStyle name="Currency [2] 8 5" xfId="10354" xr:uid="{00000000-0005-0000-0000-00005F480000}"/>
    <cellStyle name="Currency [2] 8 6" xfId="10355" xr:uid="{00000000-0005-0000-0000-000060480000}"/>
    <cellStyle name="Currency [2] 8 7" xfId="10356" xr:uid="{00000000-0005-0000-0000-000061480000}"/>
    <cellStyle name="Currency [2] 8 8" xfId="10357" xr:uid="{00000000-0005-0000-0000-000062480000}"/>
    <cellStyle name="Currency [2] 8 9" xfId="10358" xr:uid="{00000000-0005-0000-0000-000063480000}"/>
    <cellStyle name="Currency [2] 9" xfId="10359" xr:uid="{00000000-0005-0000-0000-000064480000}"/>
    <cellStyle name="Currency [2] 9 10" xfId="10360" xr:uid="{00000000-0005-0000-0000-000065480000}"/>
    <cellStyle name="Currency [2] 9 11" xfId="10361" xr:uid="{00000000-0005-0000-0000-000066480000}"/>
    <cellStyle name="Currency [2] 9 12" xfId="10362" xr:uid="{00000000-0005-0000-0000-000067480000}"/>
    <cellStyle name="Currency [2] 9 13" xfId="10363" xr:uid="{00000000-0005-0000-0000-000068480000}"/>
    <cellStyle name="Currency [2] 9 14" xfId="10364" xr:uid="{00000000-0005-0000-0000-000069480000}"/>
    <cellStyle name="Currency [2] 9 15" xfId="10365" xr:uid="{00000000-0005-0000-0000-00006A480000}"/>
    <cellStyle name="Currency [2] 9 16" xfId="10366" xr:uid="{00000000-0005-0000-0000-00006B480000}"/>
    <cellStyle name="Currency [2] 9 17" xfId="10367" xr:uid="{00000000-0005-0000-0000-00006C480000}"/>
    <cellStyle name="Currency [2] 9 18" xfId="10368" xr:uid="{00000000-0005-0000-0000-00006D480000}"/>
    <cellStyle name="Currency [2] 9 19" xfId="10369" xr:uid="{00000000-0005-0000-0000-00006E480000}"/>
    <cellStyle name="Currency [2] 9 2" xfId="10370" xr:uid="{00000000-0005-0000-0000-00006F480000}"/>
    <cellStyle name="Currency [2] 9 20" xfId="10371" xr:uid="{00000000-0005-0000-0000-000070480000}"/>
    <cellStyle name="Currency [2] 9 21" xfId="10372" xr:uid="{00000000-0005-0000-0000-000071480000}"/>
    <cellStyle name="Currency [2] 9 22" xfId="10373" xr:uid="{00000000-0005-0000-0000-000072480000}"/>
    <cellStyle name="Currency [2] 9 23" xfId="10374" xr:uid="{00000000-0005-0000-0000-000073480000}"/>
    <cellStyle name="Currency [2] 9 3" xfId="10375" xr:uid="{00000000-0005-0000-0000-000074480000}"/>
    <cellStyle name="Currency [2] 9 4" xfId="10376" xr:uid="{00000000-0005-0000-0000-000075480000}"/>
    <cellStyle name="Currency [2] 9 5" xfId="10377" xr:uid="{00000000-0005-0000-0000-000076480000}"/>
    <cellStyle name="Currency [2] 9 6" xfId="10378" xr:uid="{00000000-0005-0000-0000-000077480000}"/>
    <cellStyle name="Currency [2] 9 7" xfId="10379" xr:uid="{00000000-0005-0000-0000-000078480000}"/>
    <cellStyle name="Currency [2] 9 8" xfId="10380" xr:uid="{00000000-0005-0000-0000-000079480000}"/>
    <cellStyle name="Currency [2] 9 9" xfId="10381" xr:uid="{00000000-0005-0000-0000-00007A480000}"/>
    <cellStyle name="Currency [5]" xfId="10382" xr:uid="{00000000-0005-0000-0000-00007B480000}"/>
    <cellStyle name="Currency [5] 10" xfId="10383" xr:uid="{00000000-0005-0000-0000-00007C480000}"/>
    <cellStyle name="Currency [5] 10 10" xfId="10384" xr:uid="{00000000-0005-0000-0000-00007D480000}"/>
    <cellStyle name="Currency [5] 10 11" xfId="10385" xr:uid="{00000000-0005-0000-0000-00007E480000}"/>
    <cellStyle name="Currency [5] 10 12" xfId="10386" xr:uid="{00000000-0005-0000-0000-00007F480000}"/>
    <cellStyle name="Currency [5] 10 13" xfId="10387" xr:uid="{00000000-0005-0000-0000-000080480000}"/>
    <cellStyle name="Currency [5] 10 14" xfId="10388" xr:uid="{00000000-0005-0000-0000-000081480000}"/>
    <cellStyle name="Currency [5] 10 15" xfId="10389" xr:uid="{00000000-0005-0000-0000-000082480000}"/>
    <cellStyle name="Currency [5] 10 16" xfId="10390" xr:uid="{00000000-0005-0000-0000-000083480000}"/>
    <cellStyle name="Currency [5] 10 17" xfId="10391" xr:uid="{00000000-0005-0000-0000-000084480000}"/>
    <cellStyle name="Currency [5] 10 18" xfId="10392" xr:uid="{00000000-0005-0000-0000-000085480000}"/>
    <cellStyle name="Currency [5] 10 19" xfId="10393" xr:uid="{00000000-0005-0000-0000-000086480000}"/>
    <cellStyle name="Currency [5] 10 2" xfId="10394" xr:uid="{00000000-0005-0000-0000-000087480000}"/>
    <cellStyle name="Currency [5] 10 20" xfId="10395" xr:uid="{00000000-0005-0000-0000-000088480000}"/>
    <cellStyle name="Currency [5] 10 21" xfId="10396" xr:uid="{00000000-0005-0000-0000-000089480000}"/>
    <cellStyle name="Currency [5] 10 22" xfId="10397" xr:uid="{00000000-0005-0000-0000-00008A480000}"/>
    <cellStyle name="Currency [5] 10 23" xfId="10398" xr:uid="{00000000-0005-0000-0000-00008B480000}"/>
    <cellStyle name="Currency [5] 10 3" xfId="10399" xr:uid="{00000000-0005-0000-0000-00008C480000}"/>
    <cellStyle name="Currency [5] 10 4" xfId="10400" xr:uid="{00000000-0005-0000-0000-00008D480000}"/>
    <cellStyle name="Currency [5] 10 5" xfId="10401" xr:uid="{00000000-0005-0000-0000-00008E480000}"/>
    <cellStyle name="Currency [5] 10 6" xfId="10402" xr:uid="{00000000-0005-0000-0000-00008F480000}"/>
    <cellStyle name="Currency [5] 10 7" xfId="10403" xr:uid="{00000000-0005-0000-0000-000090480000}"/>
    <cellStyle name="Currency [5] 10 8" xfId="10404" xr:uid="{00000000-0005-0000-0000-000091480000}"/>
    <cellStyle name="Currency [5] 10 9" xfId="10405" xr:uid="{00000000-0005-0000-0000-000092480000}"/>
    <cellStyle name="Currency [5] 11" xfId="10406" xr:uid="{00000000-0005-0000-0000-000093480000}"/>
    <cellStyle name="Currency [5] 11 10" xfId="10407" xr:uid="{00000000-0005-0000-0000-000094480000}"/>
    <cellStyle name="Currency [5] 11 11" xfId="10408" xr:uid="{00000000-0005-0000-0000-000095480000}"/>
    <cellStyle name="Currency [5] 11 12" xfId="10409" xr:uid="{00000000-0005-0000-0000-000096480000}"/>
    <cellStyle name="Currency [5] 11 13" xfId="10410" xr:uid="{00000000-0005-0000-0000-000097480000}"/>
    <cellStyle name="Currency [5] 11 14" xfId="10411" xr:uid="{00000000-0005-0000-0000-000098480000}"/>
    <cellStyle name="Currency [5] 11 15" xfId="10412" xr:uid="{00000000-0005-0000-0000-000099480000}"/>
    <cellStyle name="Currency [5] 11 16" xfId="10413" xr:uid="{00000000-0005-0000-0000-00009A480000}"/>
    <cellStyle name="Currency [5] 11 17" xfId="10414" xr:uid="{00000000-0005-0000-0000-00009B480000}"/>
    <cellStyle name="Currency [5] 11 18" xfId="10415" xr:uid="{00000000-0005-0000-0000-00009C480000}"/>
    <cellStyle name="Currency [5] 11 19" xfId="10416" xr:uid="{00000000-0005-0000-0000-00009D480000}"/>
    <cellStyle name="Currency [5] 11 2" xfId="10417" xr:uid="{00000000-0005-0000-0000-00009E480000}"/>
    <cellStyle name="Currency [5] 11 20" xfId="10418" xr:uid="{00000000-0005-0000-0000-00009F480000}"/>
    <cellStyle name="Currency [5] 11 21" xfId="10419" xr:uid="{00000000-0005-0000-0000-0000A0480000}"/>
    <cellStyle name="Currency [5] 11 22" xfId="10420" xr:uid="{00000000-0005-0000-0000-0000A1480000}"/>
    <cellStyle name="Currency [5] 11 23" xfId="10421" xr:uid="{00000000-0005-0000-0000-0000A2480000}"/>
    <cellStyle name="Currency [5] 11 3" xfId="10422" xr:uid="{00000000-0005-0000-0000-0000A3480000}"/>
    <cellStyle name="Currency [5] 11 4" xfId="10423" xr:uid="{00000000-0005-0000-0000-0000A4480000}"/>
    <cellStyle name="Currency [5] 11 5" xfId="10424" xr:uid="{00000000-0005-0000-0000-0000A5480000}"/>
    <cellStyle name="Currency [5] 11 6" xfId="10425" xr:uid="{00000000-0005-0000-0000-0000A6480000}"/>
    <cellStyle name="Currency [5] 11 7" xfId="10426" xr:uid="{00000000-0005-0000-0000-0000A7480000}"/>
    <cellStyle name="Currency [5] 11 8" xfId="10427" xr:uid="{00000000-0005-0000-0000-0000A8480000}"/>
    <cellStyle name="Currency [5] 11 9" xfId="10428" xr:uid="{00000000-0005-0000-0000-0000A9480000}"/>
    <cellStyle name="Currency [5] 12" xfId="10429" xr:uid="{00000000-0005-0000-0000-0000AA480000}"/>
    <cellStyle name="Currency [5] 12 2" xfId="10430" xr:uid="{00000000-0005-0000-0000-0000AB480000}"/>
    <cellStyle name="Currency [5] 12 3" xfId="10431" xr:uid="{00000000-0005-0000-0000-0000AC480000}"/>
    <cellStyle name="Currency [5] 12 4" xfId="10432" xr:uid="{00000000-0005-0000-0000-0000AD480000}"/>
    <cellStyle name="Currency [5] 13" xfId="10433" xr:uid="{00000000-0005-0000-0000-0000AE480000}"/>
    <cellStyle name="Currency [5] 14" xfId="10434" xr:uid="{00000000-0005-0000-0000-0000AF480000}"/>
    <cellStyle name="Currency [5] 15" xfId="10435" xr:uid="{00000000-0005-0000-0000-0000B0480000}"/>
    <cellStyle name="Currency [5] 16" xfId="10436" xr:uid="{00000000-0005-0000-0000-0000B1480000}"/>
    <cellStyle name="Currency [5] 2" xfId="10437" xr:uid="{00000000-0005-0000-0000-0000B2480000}"/>
    <cellStyle name="Currency [5] 2 10" xfId="10438" xr:uid="{00000000-0005-0000-0000-0000B3480000}"/>
    <cellStyle name="Currency [5] 2 11" xfId="10439" xr:uid="{00000000-0005-0000-0000-0000B4480000}"/>
    <cellStyle name="Currency [5] 2 12" xfId="10440" xr:uid="{00000000-0005-0000-0000-0000B5480000}"/>
    <cellStyle name="Currency [5] 2 13" xfId="10441" xr:uid="{00000000-0005-0000-0000-0000B6480000}"/>
    <cellStyle name="Currency [5] 2 14" xfId="10442" xr:uid="{00000000-0005-0000-0000-0000B7480000}"/>
    <cellStyle name="Currency [5] 2 15" xfId="10443" xr:uid="{00000000-0005-0000-0000-0000B8480000}"/>
    <cellStyle name="Currency [5] 2 16" xfId="10444" xr:uid="{00000000-0005-0000-0000-0000B9480000}"/>
    <cellStyle name="Currency [5] 2 17" xfId="10445" xr:uid="{00000000-0005-0000-0000-0000BA480000}"/>
    <cellStyle name="Currency [5] 2 18" xfId="10446" xr:uid="{00000000-0005-0000-0000-0000BB480000}"/>
    <cellStyle name="Currency [5] 2 19" xfId="10447" xr:uid="{00000000-0005-0000-0000-0000BC480000}"/>
    <cellStyle name="Currency [5] 2 2" xfId="10448" xr:uid="{00000000-0005-0000-0000-0000BD480000}"/>
    <cellStyle name="Currency [5] 2 2 10" xfId="10449" xr:uid="{00000000-0005-0000-0000-0000BE480000}"/>
    <cellStyle name="Currency [5] 2 2 11" xfId="10450" xr:uid="{00000000-0005-0000-0000-0000BF480000}"/>
    <cellStyle name="Currency [5] 2 2 12" xfId="10451" xr:uid="{00000000-0005-0000-0000-0000C0480000}"/>
    <cellStyle name="Currency [5] 2 2 13" xfId="10452" xr:uid="{00000000-0005-0000-0000-0000C1480000}"/>
    <cellStyle name="Currency [5] 2 2 14" xfId="10453" xr:uid="{00000000-0005-0000-0000-0000C2480000}"/>
    <cellStyle name="Currency [5] 2 2 15" xfId="10454" xr:uid="{00000000-0005-0000-0000-0000C3480000}"/>
    <cellStyle name="Currency [5] 2 2 16" xfId="10455" xr:uid="{00000000-0005-0000-0000-0000C4480000}"/>
    <cellStyle name="Currency [5] 2 2 17" xfId="10456" xr:uid="{00000000-0005-0000-0000-0000C5480000}"/>
    <cellStyle name="Currency [5] 2 2 18" xfId="10457" xr:uid="{00000000-0005-0000-0000-0000C6480000}"/>
    <cellStyle name="Currency [5] 2 2 19" xfId="10458" xr:uid="{00000000-0005-0000-0000-0000C7480000}"/>
    <cellStyle name="Currency [5] 2 2 2" xfId="10459" xr:uid="{00000000-0005-0000-0000-0000C8480000}"/>
    <cellStyle name="Currency [5] 2 2 20" xfId="10460" xr:uid="{00000000-0005-0000-0000-0000C9480000}"/>
    <cellStyle name="Currency [5] 2 2 21" xfId="10461" xr:uid="{00000000-0005-0000-0000-0000CA480000}"/>
    <cellStyle name="Currency [5] 2 2 22" xfId="10462" xr:uid="{00000000-0005-0000-0000-0000CB480000}"/>
    <cellStyle name="Currency [5] 2 2 23" xfId="10463" xr:uid="{00000000-0005-0000-0000-0000CC480000}"/>
    <cellStyle name="Currency [5] 2 2 3" xfId="10464" xr:uid="{00000000-0005-0000-0000-0000CD480000}"/>
    <cellStyle name="Currency [5] 2 2 4" xfId="10465" xr:uid="{00000000-0005-0000-0000-0000CE480000}"/>
    <cellStyle name="Currency [5] 2 2 5" xfId="10466" xr:uid="{00000000-0005-0000-0000-0000CF480000}"/>
    <cellStyle name="Currency [5] 2 2 6" xfId="10467" xr:uid="{00000000-0005-0000-0000-0000D0480000}"/>
    <cellStyle name="Currency [5] 2 2 7" xfId="10468" xr:uid="{00000000-0005-0000-0000-0000D1480000}"/>
    <cellStyle name="Currency [5] 2 2 8" xfId="10469" xr:uid="{00000000-0005-0000-0000-0000D2480000}"/>
    <cellStyle name="Currency [5] 2 2 9" xfId="10470" xr:uid="{00000000-0005-0000-0000-0000D3480000}"/>
    <cellStyle name="Currency [5] 2 20" xfId="10471" xr:uid="{00000000-0005-0000-0000-0000D4480000}"/>
    <cellStyle name="Currency [5] 2 21" xfId="10472" xr:uid="{00000000-0005-0000-0000-0000D5480000}"/>
    <cellStyle name="Currency [5] 2 22" xfId="10473" xr:uid="{00000000-0005-0000-0000-0000D6480000}"/>
    <cellStyle name="Currency [5] 2 23" xfId="10474" xr:uid="{00000000-0005-0000-0000-0000D7480000}"/>
    <cellStyle name="Currency [5] 2 24" xfId="10475" xr:uid="{00000000-0005-0000-0000-0000D8480000}"/>
    <cellStyle name="Currency [5] 2 25" xfId="10476" xr:uid="{00000000-0005-0000-0000-0000D9480000}"/>
    <cellStyle name="Currency [5] 2 26" xfId="10477" xr:uid="{00000000-0005-0000-0000-0000DA480000}"/>
    <cellStyle name="Currency [5] 2 27" xfId="10478" xr:uid="{00000000-0005-0000-0000-0000DB480000}"/>
    <cellStyle name="Currency [5] 2 3" xfId="10479" xr:uid="{00000000-0005-0000-0000-0000DC480000}"/>
    <cellStyle name="Currency [5] 2 3 10" xfId="10480" xr:uid="{00000000-0005-0000-0000-0000DD480000}"/>
    <cellStyle name="Currency [5] 2 3 11" xfId="10481" xr:uid="{00000000-0005-0000-0000-0000DE480000}"/>
    <cellStyle name="Currency [5] 2 3 12" xfId="10482" xr:uid="{00000000-0005-0000-0000-0000DF480000}"/>
    <cellStyle name="Currency [5] 2 3 13" xfId="10483" xr:uid="{00000000-0005-0000-0000-0000E0480000}"/>
    <cellStyle name="Currency [5] 2 3 14" xfId="10484" xr:uid="{00000000-0005-0000-0000-0000E1480000}"/>
    <cellStyle name="Currency [5] 2 3 15" xfId="10485" xr:uid="{00000000-0005-0000-0000-0000E2480000}"/>
    <cellStyle name="Currency [5] 2 3 16" xfId="10486" xr:uid="{00000000-0005-0000-0000-0000E3480000}"/>
    <cellStyle name="Currency [5] 2 3 17" xfId="10487" xr:uid="{00000000-0005-0000-0000-0000E4480000}"/>
    <cellStyle name="Currency [5] 2 3 18" xfId="10488" xr:uid="{00000000-0005-0000-0000-0000E5480000}"/>
    <cellStyle name="Currency [5] 2 3 19" xfId="10489" xr:uid="{00000000-0005-0000-0000-0000E6480000}"/>
    <cellStyle name="Currency [5] 2 3 2" xfId="10490" xr:uid="{00000000-0005-0000-0000-0000E7480000}"/>
    <cellStyle name="Currency [5] 2 3 20" xfId="10491" xr:uid="{00000000-0005-0000-0000-0000E8480000}"/>
    <cellStyle name="Currency [5] 2 3 21" xfId="10492" xr:uid="{00000000-0005-0000-0000-0000E9480000}"/>
    <cellStyle name="Currency [5] 2 3 22" xfId="10493" xr:uid="{00000000-0005-0000-0000-0000EA480000}"/>
    <cellStyle name="Currency [5] 2 3 23" xfId="10494" xr:uid="{00000000-0005-0000-0000-0000EB480000}"/>
    <cellStyle name="Currency [5] 2 3 3" xfId="10495" xr:uid="{00000000-0005-0000-0000-0000EC480000}"/>
    <cellStyle name="Currency [5] 2 3 4" xfId="10496" xr:uid="{00000000-0005-0000-0000-0000ED480000}"/>
    <cellStyle name="Currency [5] 2 3 5" xfId="10497" xr:uid="{00000000-0005-0000-0000-0000EE480000}"/>
    <cellStyle name="Currency [5] 2 3 6" xfId="10498" xr:uid="{00000000-0005-0000-0000-0000EF480000}"/>
    <cellStyle name="Currency [5] 2 3 7" xfId="10499" xr:uid="{00000000-0005-0000-0000-0000F0480000}"/>
    <cellStyle name="Currency [5] 2 3 8" xfId="10500" xr:uid="{00000000-0005-0000-0000-0000F1480000}"/>
    <cellStyle name="Currency [5] 2 3 9" xfId="10501" xr:uid="{00000000-0005-0000-0000-0000F2480000}"/>
    <cellStyle name="Currency [5] 2 4" xfId="10502" xr:uid="{00000000-0005-0000-0000-0000F3480000}"/>
    <cellStyle name="Currency [5] 2 4 10" xfId="10503" xr:uid="{00000000-0005-0000-0000-0000F4480000}"/>
    <cellStyle name="Currency [5] 2 4 11" xfId="10504" xr:uid="{00000000-0005-0000-0000-0000F5480000}"/>
    <cellStyle name="Currency [5] 2 4 12" xfId="10505" xr:uid="{00000000-0005-0000-0000-0000F6480000}"/>
    <cellStyle name="Currency [5] 2 4 13" xfId="10506" xr:uid="{00000000-0005-0000-0000-0000F7480000}"/>
    <cellStyle name="Currency [5] 2 4 14" xfId="10507" xr:uid="{00000000-0005-0000-0000-0000F8480000}"/>
    <cellStyle name="Currency [5] 2 4 15" xfId="10508" xr:uid="{00000000-0005-0000-0000-0000F9480000}"/>
    <cellStyle name="Currency [5] 2 4 16" xfId="10509" xr:uid="{00000000-0005-0000-0000-0000FA480000}"/>
    <cellStyle name="Currency [5] 2 4 17" xfId="10510" xr:uid="{00000000-0005-0000-0000-0000FB480000}"/>
    <cellStyle name="Currency [5] 2 4 18" xfId="10511" xr:uid="{00000000-0005-0000-0000-0000FC480000}"/>
    <cellStyle name="Currency [5] 2 4 19" xfId="10512" xr:uid="{00000000-0005-0000-0000-0000FD480000}"/>
    <cellStyle name="Currency [5] 2 4 2" xfId="10513" xr:uid="{00000000-0005-0000-0000-0000FE480000}"/>
    <cellStyle name="Currency [5] 2 4 20" xfId="10514" xr:uid="{00000000-0005-0000-0000-0000FF480000}"/>
    <cellStyle name="Currency [5] 2 4 21" xfId="10515" xr:uid="{00000000-0005-0000-0000-000000490000}"/>
    <cellStyle name="Currency [5] 2 4 22" xfId="10516" xr:uid="{00000000-0005-0000-0000-000001490000}"/>
    <cellStyle name="Currency [5] 2 4 23" xfId="10517" xr:uid="{00000000-0005-0000-0000-000002490000}"/>
    <cellStyle name="Currency [5] 2 4 3" xfId="10518" xr:uid="{00000000-0005-0000-0000-000003490000}"/>
    <cellStyle name="Currency [5] 2 4 4" xfId="10519" xr:uid="{00000000-0005-0000-0000-000004490000}"/>
    <cellStyle name="Currency [5] 2 4 5" xfId="10520" xr:uid="{00000000-0005-0000-0000-000005490000}"/>
    <cellStyle name="Currency [5] 2 4 6" xfId="10521" xr:uid="{00000000-0005-0000-0000-000006490000}"/>
    <cellStyle name="Currency [5] 2 4 7" xfId="10522" xr:uid="{00000000-0005-0000-0000-000007490000}"/>
    <cellStyle name="Currency [5] 2 4 8" xfId="10523" xr:uid="{00000000-0005-0000-0000-000008490000}"/>
    <cellStyle name="Currency [5] 2 4 9" xfId="10524" xr:uid="{00000000-0005-0000-0000-000009490000}"/>
    <cellStyle name="Currency [5] 2 5" xfId="10525" xr:uid="{00000000-0005-0000-0000-00000A490000}"/>
    <cellStyle name="Currency [5] 2 5 10" xfId="10526" xr:uid="{00000000-0005-0000-0000-00000B490000}"/>
    <cellStyle name="Currency [5] 2 5 11" xfId="10527" xr:uid="{00000000-0005-0000-0000-00000C490000}"/>
    <cellStyle name="Currency [5] 2 5 12" xfId="10528" xr:uid="{00000000-0005-0000-0000-00000D490000}"/>
    <cellStyle name="Currency [5] 2 5 13" xfId="10529" xr:uid="{00000000-0005-0000-0000-00000E490000}"/>
    <cellStyle name="Currency [5] 2 5 14" xfId="10530" xr:uid="{00000000-0005-0000-0000-00000F490000}"/>
    <cellStyle name="Currency [5] 2 5 15" xfId="10531" xr:uid="{00000000-0005-0000-0000-000010490000}"/>
    <cellStyle name="Currency [5] 2 5 16" xfId="10532" xr:uid="{00000000-0005-0000-0000-000011490000}"/>
    <cellStyle name="Currency [5] 2 5 17" xfId="10533" xr:uid="{00000000-0005-0000-0000-000012490000}"/>
    <cellStyle name="Currency [5] 2 5 18" xfId="10534" xr:uid="{00000000-0005-0000-0000-000013490000}"/>
    <cellStyle name="Currency [5] 2 5 19" xfId="10535" xr:uid="{00000000-0005-0000-0000-000014490000}"/>
    <cellStyle name="Currency [5] 2 5 2" xfId="10536" xr:uid="{00000000-0005-0000-0000-000015490000}"/>
    <cellStyle name="Currency [5] 2 5 20" xfId="10537" xr:uid="{00000000-0005-0000-0000-000016490000}"/>
    <cellStyle name="Currency [5] 2 5 21" xfId="10538" xr:uid="{00000000-0005-0000-0000-000017490000}"/>
    <cellStyle name="Currency [5] 2 5 22" xfId="10539" xr:uid="{00000000-0005-0000-0000-000018490000}"/>
    <cellStyle name="Currency [5] 2 5 23" xfId="10540" xr:uid="{00000000-0005-0000-0000-000019490000}"/>
    <cellStyle name="Currency [5] 2 5 3" xfId="10541" xr:uid="{00000000-0005-0000-0000-00001A490000}"/>
    <cellStyle name="Currency [5] 2 5 4" xfId="10542" xr:uid="{00000000-0005-0000-0000-00001B490000}"/>
    <cellStyle name="Currency [5] 2 5 5" xfId="10543" xr:uid="{00000000-0005-0000-0000-00001C490000}"/>
    <cellStyle name="Currency [5] 2 5 6" xfId="10544" xr:uid="{00000000-0005-0000-0000-00001D490000}"/>
    <cellStyle name="Currency [5] 2 5 7" xfId="10545" xr:uid="{00000000-0005-0000-0000-00001E490000}"/>
    <cellStyle name="Currency [5] 2 5 8" xfId="10546" xr:uid="{00000000-0005-0000-0000-00001F490000}"/>
    <cellStyle name="Currency [5] 2 5 9" xfId="10547" xr:uid="{00000000-0005-0000-0000-000020490000}"/>
    <cellStyle name="Currency [5] 2 6" xfId="10548" xr:uid="{00000000-0005-0000-0000-000021490000}"/>
    <cellStyle name="Currency [5] 2 7" xfId="10549" xr:uid="{00000000-0005-0000-0000-000022490000}"/>
    <cellStyle name="Currency [5] 2 8" xfId="10550" xr:uid="{00000000-0005-0000-0000-000023490000}"/>
    <cellStyle name="Currency [5] 2 9" xfId="10551" xr:uid="{00000000-0005-0000-0000-000024490000}"/>
    <cellStyle name="Currency [5] 3" xfId="10552" xr:uid="{00000000-0005-0000-0000-000025490000}"/>
    <cellStyle name="Currency [5] 3 10" xfId="10553" xr:uid="{00000000-0005-0000-0000-000026490000}"/>
    <cellStyle name="Currency [5] 3 11" xfId="10554" xr:uid="{00000000-0005-0000-0000-000027490000}"/>
    <cellStyle name="Currency [5] 3 12" xfId="10555" xr:uid="{00000000-0005-0000-0000-000028490000}"/>
    <cellStyle name="Currency [5] 3 13" xfId="10556" xr:uid="{00000000-0005-0000-0000-000029490000}"/>
    <cellStyle name="Currency [5] 3 14" xfId="10557" xr:uid="{00000000-0005-0000-0000-00002A490000}"/>
    <cellStyle name="Currency [5] 3 15" xfId="10558" xr:uid="{00000000-0005-0000-0000-00002B490000}"/>
    <cellStyle name="Currency [5] 3 16" xfId="10559" xr:uid="{00000000-0005-0000-0000-00002C490000}"/>
    <cellStyle name="Currency [5] 3 17" xfId="10560" xr:uid="{00000000-0005-0000-0000-00002D490000}"/>
    <cellStyle name="Currency [5] 3 18" xfId="10561" xr:uid="{00000000-0005-0000-0000-00002E490000}"/>
    <cellStyle name="Currency [5] 3 19" xfId="10562" xr:uid="{00000000-0005-0000-0000-00002F490000}"/>
    <cellStyle name="Currency [5] 3 2" xfId="10563" xr:uid="{00000000-0005-0000-0000-000030490000}"/>
    <cellStyle name="Currency [5] 3 20" xfId="10564" xr:uid="{00000000-0005-0000-0000-000031490000}"/>
    <cellStyle name="Currency [5] 3 21" xfId="10565" xr:uid="{00000000-0005-0000-0000-000032490000}"/>
    <cellStyle name="Currency [5] 3 22" xfId="10566" xr:uid="{00000000-0005-0000-0000-000033490000}"/>
    <cellStyle name="Currency [5] 3 23" xfId="10567" xr:uid="{00000000-0005-0000-0000-000034490000}"/>
    <cellStyle name="Currency [5] 3 3" xfId="10568" xr:uid="{00000000-0005-0000-0000-000035490000}"/>
    <cellStyle name="Currency [5] 3 4" xfId="10569" xr:uid="{00000000-0005-0000-0000-000036490000}"/>
    <cellStyle name="Currency [5] 3 5" xfId="10570" xr:uid="{00000000-0005-0000-0000-000037490000}"/>
    <cellStyle name="Currency [5] 3 6" xfId="10571" xr:uid="{00000000-0005-0000-0000-000038490000}"/>
    <cellStyle name="Currency [5] 3 7" xfId="10572" xr:uid="{00000000-0005-0000-0000-000039490000}"/>
    <cellStyle name="Currency [5] 3 8" xfId="10573" xr:uid="{00000000-0005-0000-0000-00003A490000}"/>
    <cellStyle name="Currency [5] 3 9" xfId="10574" xr:uid="{00000000-0005-0000-0000-00003B490000}"/>
    <cellStyle name="Currency [5] 4" xfId="10575" xr:uid="{00000000-0005-0000-0000-00003C490000}"/>
    <cellStyle name="Currency [5] 4 10" xfId="10576" xr:uid="{00000000-0005-0000-0000-00003D490000}"/>
    <cellStyle name="Currency [5] 4 11" xfId="10577" xr:uid="{00000000-0005-0000-0000-00003E490000}"/>
    <cellStyle name="Currency [5] 4 12" xfId="10578" xr:uid="{00000000-0005-0000-0000-00003F490000}"/>
    <cellStyle name="Currency [5] 4 13" xfId="10579" xr:uid="{00000000-0005-0000-0000-000040490000}"/>
    <cellStyle name="Currency [5] 4 14" xfId="10580" xr:uid="{00000000-0005-0000-0000-000041490000}"/>
    <cellStyle name="Currency [5] 4 15" xfId="10581" xr:uid="{00000000-0005-0000-0000-000042490000}"/>
    <cellStyle name="Currency [5] 4 16" xfId="10582" xr:uid="{00000000-0005-0000-0000-000043490000}"/>
    <cellStyle name="Currency [5] 4 17" xfId="10583" xr:uid="{00000000-0005-0000-0000-000044490000}"/>
    <cellStyle name="Currency [5] 4 18" xfId="10584" xr:uid="{00000000-0005-0000-0000-000045490000}"/>
    <cellStyle name="Currency [5] 4 19" xfId="10585" xr:uid="{00000000-0005-0000-0000-000046490000}"/>
    <cellStyle name="Currency [5] 4 2" xfId="10586" xr:uid="{00000000-0005-0000-0000-000047490000}"/>
    <cellStyle name="Currency [5] 4 20" xfId="10587" xr:uid="{00000000-0005-0000-0000-000048490000}"/>
    <cellStyle name="Currency [5] 4 21" xfId="10588" xr:uid="{00000000-0005-0000-0000-000049490000}"/>
    <cellStyle name="Currency [5] 4 22" xfId="10589" xr:uid="{00000000-0005-0000-0000-00004A490000}"/>
    <cellStyle name="Currency [5] 4 23" xfId="10590" xr:uid="{00000000-0005-0000-0000-00004B490000}"/>
    <cellStyle name="Currency [5] 4 3" xfId="10591" xr:uid="{00000000-0005-0000-0000-00004C490000}"/>
    <cellStyle name="Currency [5] 4 4" xfId="10592" xr:uid="{00000000-0005-0000-0000-00004D490000}"/>
    <cellStyle name="Currency [5] 4 5" xfId="10593" xr:uid="{00000000-0005-0000-0000-00004E490000}"/>
    <cellStyle name="Currency [5] 4 6" xfId="10594" xr:uid="{00000000-0005-0000-0000-00004F490000}"/>
    <cellStyle name="Currency [5] 4 7" xfId="10595" xr:uid="{00000000-0005-0000-0000-000050490000}"/>
    <cellStyle name="Currency [5] 4 8" xfId="10596" xr:uid="{00000000-0005-0000-0000-000051490000}"/>
    <cellStyle name="Currency [5] 4 9" xfId="10597" xr:uid="{00000000-0005-0000-0000-000052490000}"/>
    <cellStyle name="Currency [5] 5" xfId="10598" xr:uid="{00000000-0005-0000-0000-000053490000}"/>
    <cellStyle name="Currency [5] 5 10" xfId="10599" xr:uid="{00000000-0005-0000-0000-000054490000}"/>
    <cellStyle name="Currency [5] 5 11" xfId="10600" xr:uid="{00000000-0005-0000-0000-000055490000}"/>
    <cellStyle name="Currency [5] 5 12" xfId="10601" xr:uid="{00000000-0005-0000-0000-000056490000}"/>
    <cellStyle name="Currency [5] 5 13" xfId="10602" xr:uid="{00000000-0005-0000-0000-000057490000}"/>
    <cellStyle name="Currency [5] 5 14" xfId="10603" xr:uid="{00000000-0005-0000-0000-000058490000}"/>
    <cellStyle name="Currency [5] 5 15" xfId="10604" xr:uid="{00000000-0005-0000-0000-000059490000}"/>
    <cellStyle name="Currency [5] 5 16" xfId="10605" xr:uid="{00000000-0005-0000-0000-00005A490000}"/>
    <cellStyle name="Currency [5] 5 17" xfId="10606" xr:uid="{00000000-0005-0000-0000-00005B490000}"/>
    <cellStyle name="Currency [5] 5 18" xfId="10607" xr:uid="{00000000-0005-0000-0000-00005C490000}"/>
    <cellStyle name="Currency [5] 5 19" xfId="10608" xr:uid="{00000000-0005-0000-0000-00005D490000}"/>
    <cellStyle name="Currency [5] 5 2" xfId="10609" xr:uid="{00000000-0005-0000-0000-00005E490000}"/>
    <cellStyle name="Currency [5] 5 20" xfId="10610" xr:uid="{00000000-0005-0000-0000-00005F490000}"/>
    <cellStyle name="Currency [5] 5 21" xfId="10611" xr:uid="{00000000-0005-0000-0000-000060490000}"/>
    <cellStyle name="Currency [5] 5 22" xfId="10612" xr:uid="{00000000-0005-0000-0000-000061490000}"/>
    <cellStyle name="Currency [5] 5 23" xfId="10613" xr:uid="{00000000-0005-0000-0000-000062490000}"/>
    <cellStyle name="Currency [5] 5 3" xfId="10614" xr:uid="{00000000-0005-0000-0000-000063490000}"/>
    <cellStyle name="Currency [5] 5 4" xfId="10615" xr:uid="{00000000-0005-0000-0000-000064490000}"/>
    <cellStyle name="Currency [5] 5 5" xfId="10616" xr:uid="{00000000-0005-0000-0000-000065490000}"/>
    <cellStyle name="Currency [5] 5 6" xfId="10617" xr:uid="{00000000-0005-0000-0000-000066490000}"/>
    <cellStyle name="Currency [5] 5 7" xfId="10618" xr:uid="{00000000-0005-0000-0000-000067490000}"/>
    <cellStyle name="Currency [5] 5 8" xfId="10619" xr:uid="{00000000-0005-0000-0000-000068490000}"/>
    <cellStyle name="Currency [5] 5 9" xfId="10620" xr:uid="{00000000-0005-0000-0000-000069490000}"/>
    <cellStyle name="Currency [5] 6" xfId="10621" xr:uid="{00000000-0005-0000-0000-00006A490000}"/>
    <cellStyle name="Currency [5] 6 10" xfId="10622" xr:uid="{00000000-0005-0000-0000-00006B490000}"/>
    <cellStyle name="Currency [5] 6 11" xfId="10623" xr:uid="{00000000-0005-0000-0000-00006C490000}"/>
    <cellStyle name="Currency [5] 6 12" xfId="10624" xr:uid="{00000000-0005-0000-0000-00006D490000}"/>
    <cellStyle name="Currency [5] 6 13" xfId="10625" xr:uid="{00000000-0005-0000-0000-00006E490000}"/>
    <cellStyle name="Currency [5] 6 14" xfId="10626" xr:uid="{00000000-0005-0000-0000-00006F490000}"/>
    <cellStyle name="Currency [5] 6 15" xfId="10627" xr:uid="{00000000-0005-0000-0000-000070490000}"/>
    <cellStyle name="Currency [5] 6 16" xfId="10628" xr:uid="{00000000-0005-0000-0000-000071490000}"/>
    <cellStyle name="Currency [5] 6 17" xfId="10629" xr:uid="{00000000-0005-0000-0000-000072490000}"/>
    <cellStyle name="Currency [5] 6 18" xfId="10630" xr:uid="{00000000-0005-0000-0000-000073490000}"/>
    <cellStyle name="Currency [5] 6 19" xfId="10631" xr:uid="{00000000-0005-0000-0000-000074490000}"/>
    <cellStyle name="Currency [5] 6 2" xfId="10632" xr:uid="{00000000-0005-0000-0000-000075490000}"/>
    <cellStyle name="Currency [5] 6 20" xfId="10633" xr:uid="{00000000-0005-0000-0000-000076490000}"/>
    <cellStyle name="Currency [5] 6 21" xfId="10634" xr:uid="{00000000-0005-0000-0000-000077490000}"/>
    <cellStyle name="Currency [5] 6 22" xfId="10635" xr:uid="{00000000-0005-0000-0000-000078490000}"/>
    <cellStyle name="Currency [5] 6 23" xfId="10636" xr:uid="{00000000-0005-0000-0000-000079490000}"/>
    <cellStyle name="Currency [5] 6 3" xfId="10637" xr:uid="{00000000-0005-0000-0000-00007A490000}"/>
    <cellStyle name="Currency [5] 6 4" xfId="10638" xr:uid="{00000000-0005-0000-0000-00007B490000}"/>
    <cellStyle name="Currency [5] 6 5" xfId="10639" xr:uid="{00000000-0005-0000-0000-00007C490000}"/>
    <cellStyle name="Currency [5] 6 6" xfId="10640" xr:uid="{00000000-0005-0000-0000-00007D490000}"/>
    <cellStyle name="Currency [5] 6 7" xfId="10641" xr:uid="{00000000-0005-0000-0000-00007E490000}"/>
    <cellStyle name="Currency [5] 6 8" xfId="10642" xr:uid="{00000000-0005-0000-0000-00007F490000}"/>
    <cellStyle name="Currency [5] 6 9" xfId="10643" xr:uid="{00000000-0005-0000-0000-000080490000}"/>
    <cellStyle name="Currency [5] 7" xfId="10644" xr:uid="{00000000-0005-0000-0000-000081490000}"/>
    <cellStyle name="Currency [5] 7 10" xfId="10645" xr:uid="{00000000-0005-0000-0000-000082490000}"/>
    <cellStyle name="Currency [5] 7 11" xfId="10646" xr:uid="{00000000-0005-0000-0000-000083490000}"/>
    <cellStyle name="Currency [5] 7 12" xfId="10647" xr:uid="{00000000-0005-0000-0000-000084490000}"/>
    <cellStyle name="Currency [5] 7 13" xfId="10648" xr:uid="{00000000-0005-0000-0000-000085490000}"/>
    <cellStyle name="Currency [5] 7 14" xfId="10649" xr:uid="{00000000-0005-0000-0000-000086490000}"/>
    <cellStyle name="Currency [5] 7 15" xfId="10650" xr:uid="{00000000-0005-0000-0000-000087490000}"/>
    <cellStyle name="Currency [5] 7 16" xfId="10651" xr:uid="{00000000-0005-0000-0000-000088490000}"/>
    <cellStyle name="Currency [5] 7 17" xfId="10652" xr:uid="{00000000-0005-0000-0000-000089490000}"/>
    <cellStyle name="Currency [5] 7 18" xfId="10653" xr:uid="{00000000-0005-0000-0000-00008A490000}"/>
    <cellStyle name="Currency [5] 7 19" xfId="10654" xr:uid="{00000000-0005-0000-0000-00008B490000}"/>
    <cellStyle name="Currency [5] 7 2" xfId="10655" xr:uid="{00000000-0005-0000-0000-00008C490000}"/>
    <cellStyle name="Currency [5] 7 20" xfId="10656" xr:uid="{00000000-0005-0000-0000-00008D490000}"/>
    <cellStyle name="Currency [5] 7 21" xfId="10657" xr:uid="{00000000-0005-0000-0000-00008E490000}"/>
    <cellStyle name="Currency [5] 7 22" xfId="10658" xr:uid="{00000000-0005-0000-0000-00008F490000}"/>
    <cellStyle name="Currency [5] 7 23" xfId="10659" xr:uid="{00000000-0005-0000-0000-000090490000}"/>
    <cellStyle name="Currency [5] 7 3" xfId="10660" xr:uid="{00000000-0005-0000-0000-000091490000}"/>
    <cellStyle name="Currency [5] 7 4" xfId="10661" xr:uid="{00000000-0005-0000-0000-000092490000}"/>
    <cellStyle name="Currency [5] 7 5" xfId="10662" xr:uid="{00000000-0005-0000-0000-000093490000}"/>
    <cellStyle name="Currency [5] 7 6" xfId="10663" xr:uid="{00000000-0005-0000-0000-000094490000}"/>
    <cellStyle name="Currency [5] 7 7" xfId="10664" xr:uid="{00000000-0005-0000-0000-000095490000}"/>
    <cellStyle name="Currency [5] 7 8" xfId="10665" xr:uid="{00000000-0005-0000-0000-000096490000}"/>
    <cellStyle name="Currency [5] 7 9" xfId="10666" xr:uid="{00000000-0005-0000-0000-000097490000}"/>
    <cellStyle name="Currency [5] 8" xfId="10667" xr:uid="{00000000-0005-0000-0000-000098490000}"/>
    <cellStyle name="Currency [5] 8 10" xfId="10668" xr:uid="{00000000-0005-0000-0000-000099490000}"/>
    <cellStyle name="Currency [5] 8 11" xfId="10669" xr:uid="{00000000-0005-0000-0000-00009A490000}"/>
    <cellStyle name="Currency [5] 8 12" xfId="10670" xr:uid="{00000000-0005-0000-0000-00009B490000}"/>
    <cellStyle name="Currency [5] 8 13" xfId="10671" xr:uid="{00000000-0005-0000-0000-00009C490000}"/>
    <cellStyle name="Currency [5] 8 14" xfId="10672" xr:uid="{00000000-0005-0000-0000-00009D490000}"/>
    <cellStyle name="Currency [5] 8 15" xfId="10673" xr:uid="{00000000-0005-0000-0000-00009E490000}"/>
    <cellStyle name="Currency [5] 8 16" xfId="10674" xr:uid="{00000000-0005-0000-0000-00009F490000}"/>
    <cellStyle name="Currency [5] 8 17" xfId="10675" xr:uid="{00000000-0005-0000-0000-0000A0490000}"/>
    <cellStyle name="Currency [5] 8 18" xfId="10676" xr:uid="{00000000-0005-0000-0000-0000A1490000}"/>
    <cellStyle name="Currency [5] 8 19" xfId="10677" xr:uid="{00000000-0005-0000-0000-0000A2490000}"/>
    <cellStyle name="Currency [5] 8 2" xfId="10678" xr:uid="{00000000-0005-0000-0000-0000A3490000}"/>
    <cellStyle name="Currency [5] 8 20" xfId="10679" xr:uid="{00000000-0005-0000-0000-0000A4490000}"/>
    <cellStyle name="Currency [5] 8 21" xfId="10680" xr:uid="{00000000-0005-0000-0000-0000A5490000}"/>
    <cellStyle name="Currency [5] 8 22" xfId="10681" xr:uid="{00000000-0005-0000-0000-0000A6490000}"/>
    <cellStyle name="Currency [5] 8 23" xfId="10682" xr:uid="{00000000-0005-0000-0000-0000A7490000}"/>
    <cellStyle name="Currency [5] 8 3" xfId="10683" xr:uid="{00000000-0005-0000-0000-0000A8490000}"/>
    <cellStyle name="Currency [5] 8 4" xfId="10684" xr:uid="{00000000-0005-0000-0000-0000A9490000}"/>
    <cellStyle name="Currency [5] 8 5" xfId="10685" xr:uid="{00000000-0005-0000-0000-0000AA490000}"/>
    <cellStyle name="Currency [5] 8 6" xfId="10686" xr:uid="{00000000-0005-0000-0000-0000AB490000}"/>
    <cellStyle name="Currency [5] 8 7" xfId="10687" xr:uid="{00000000-0005-0000-0000-0000AC490000}"/>
    <cellStyle name="Currency [5] 8 8" xfId="10688" xr:uid="{00000000-0005-0000-0000-0000AD490000}"/>
    <cellStyle name="Currency [5] 8 9" xfId="10689" xr:uid="{00000000-0005-0000-0000-0000AE490000}"/>
    <cellStyle name="Currency [5] 9" xfId="10690" xr:uid="{00000000-0005-0000-0000-0000AF490000}"/>
    <cellStyle name="Currency [5] 9 10" xfId="10691" xr:uid="{00000000-0005-0000-0000-0000B0490000}"/>
    <cellStyle name="Currency [5] 9 11" xfId="10692" xr:uid="{00000000-0005-0000-0000-0000B1490000}"/>
    <cellStyle name="Currency [5] 9 12" xfId="10693" xr:uid="{00000000-0005-0000-0000-0000B2490000}"/>
    <cellStyle name="Currency [5] 9 13" xfId="10694" xr:uid="{00000000-0005-0000-0000-0000B3490000}"/>
    <cellStyle name="Currency [5] 9 14" xfId="10695" xr:uid="{00000000-0005-0000-0000-0000B4490000}"/>
    <cellStyle name="Currency [5] 9 15" xfId="10696" xr:uid="{00000000-0005-0000-0000-0000B5490000}"/>
    <cellStyle name="Currency [5] 9 16" xfId="10697" xr:uid="{00000000-0005-0000-0000-0000B6490000}"/>
    <cellStyle name="Currency [5] 9 17" xfId="10698" xr:uid="{00000000-0005-0000-0000-0000B7490000}"/>
    <cellStyle name="Currency [5] 9 18" xfId="10699" xr:uid="{00000000-0005-0000-0000-0000B8490000}"/>
    <cellStyle name="Currency [5] 9 19" xfId="10700" xr:uid="{00000000-0005-0000-0000-0000B9490000}"/>
    <cellStyle name="Currency [5] 9 2" xfId="10701" xr:uid="{00000000-0005-0000-0000-0000BA490000}"/>
    <cellStyle name="Currency [5] 9 20" xfId="10702" xr:uid="{00000000-0005-0000-0000-0000BB490000}"/>
    <cellStyle name="Currency [5] 9 21" xfId="10703" xr:uid="{00000000-0005-0000-0000-0000BC490000}"/>
    <cellStyle name="Currency [5] 9 22" xfId="10704" xr:uid="{00000000-0005-0000-0000-0000BD490000}"/>
    <cellStyle name="Currency [5] 9 23" xfId="10705" xr:uid="{00000000-0005-0000-0000-0000BE490000}"/>
    <cellStyle name="Currency [5] 9 3" xfId="10706" xr:uid="{00000000-0005-0000-0000-0000BF490000}"/>
    <cellStyle name="Currency [5] 9 4" xfId="10707" xr:uid="{00000000-0005-0000-0000-0000C0490000}"/>
    <cellStyle name="Currency [5] 9 5" xfId="10708" xr:uid="{00000000-0005-0000-0000-0000C1490000}"/>
    <cellStyle name="Currency [5] 9 6" xfId="10709" xr:uid="{00000000-0005-0000-0000-0000C2490000}"/>
    <cellStyle name="Currency [5] 9 7" xfId="10710" xr:uid="{00000000-0005-0000-0000-0000C3490000}"/>
    <cellStyle name="Currency [5] 9 8" xfId="10711" xr:uid="{00000000-0005-0000-0000-0000C4490000}"/>
    <cellStyle name="Currency [5] 9 9" xfId="10712" xr:uid="{00000000-0005-0000-0000-0000C5490000}"/>
    <cellStyle name="Currency 10" xfId="10713" xr:uid="{00000000-0005-0000-0000-0000C6490000}"/>
    <cellStyle name="Currency 10 10" xfId="10714" xr:uid="{00000000-0005-0000-0000-0000C7490000}"/>
    <cellStyle name="Currency 10 10 2" xfId="10715" xr:uid="{00000000-0005-0000-0000-0000C8490000}"/>
    <cellStyle name="Currency 10 10 2 2" xfId="10716" xr:uid="{00000000-0005-0000-0000-0000C9490000}"/>
    <cellStyle name="Currency 10 10 3" xfId="10717" xr:uid="{00000000-0005-0000-0000-0000CA490000}"/>
    <cellStyle name="Currency 10 10 3 2" xfId="10718" xr:uid="{00000000-0005-0000-0000-0000CB490000}"/>
    <cellStyle name="Currency 10 10 4" xfId="10719" xr:uid="{00000000-0005-0000-0000-0000CC490000}"/>
    <cellStyle name="Currency 10 10 4 2" xfId="10720" xr:uid="{00000000-0005-0000-0000-0000CD490000}"/>
    <cellStyle name="Currency 10 10 5" xfId="10721" xr:uid="{00000000-0005-0000-0000-0000CE490000}"/>
    <cellStyle name="Currency 10 11" xfId="10722" xr:uid="{00000000-0005-0000-0000-0000CF490000}"/>
    <cellStyle name="Currency 10 11 2" xfId="10723" xr:uid="{00000000-0005-0000-0000-0000D0490000}"/>
    <cellStyle name="Currency 10 11 2 2" xfId="10724" xr:uid="{00000000-0005-0000-0000-0000D1490000}"/>
    <cellStyle name="Currency 10 11 3" xfId="10725" xr:uid="{00000000-0005-0000-0000-0000D2490000}"/>
    <cellStyle name="Currency 10 11 3 2" xfId="10726" xr:uid="{00000000-0005-0000-0000-0000D3490000}"/>
    <cellStyle name="Currency 10 11 4" xfId="10727" xr:uid="{00000000-0005-0000-0000-0000D4490000}"/>
    <cellStyle name="Currency 10 11 4 2" xfId="10728" xr:uid="{00000000-0005-0000-0000-0000D5490000}"/>
    <cellStyle name="Currency 10 11 5" xfId="10729" xr:uid="{00000000-0005-0000-0000-0000D6490000}"/>
    <cellStyle name="Currency 10 12" xfId="10730" xr:uid="{00000000-0005-0000-0000-0000D7490000}"/>
    <cellStyle name="Currency 10 12 2" xfId="10731" xr:uid="{00000000-0005-0000-0000-0000D8490000}"/>
    <cellStyle name="Currency 10 13" xfId="10732" xr:uid="{00000000-0005-0000-0000-0000D9490000}"/>
    <cellStyle name="Currency 10 13 2" xfId="10733" xr:uid="{00000000-0005-0000-0000-0000DA490000}"/>
    <cellStyle name="Currency 10 14" xfId="10734" xr:uid="{00000000-0005-0000-0000-0000DB490000}"/>
    <cellStyle name="Currency 10 14 2" xfId="10735" xr:uid="{00000000-0005-0000-0000-0000DC490000}"/>
    <cellStyle name="Currency 10 15" xfId="10736" xr:uid="{00000000-0005-0000-0000-0000DD490000}"/>
    <cellStyle name="Currency 10 15 2" xfId="10737" xr:uid="{00000000-0005-0000-0000-0000DE490000}"/>
    <cellStyle name="Currency 10 16" xfId="10738" xr:uid="{00000000-0005-0000-0000-0000DF490000}"/>
    <cellStyle name="Currency 10 16 2" xfId="10739" xr:uid="{00000000-0005-0000-0000-0000E0490000}"/>
    <cellStyle name="Currency 10 17" xfId="10740" xr:uid="{00000000-0005-0000-0000-0000E1490000}"/>
    <cellStyle name="Currency 10 17 2" xfId="10741" xr:uid="{00000000-0005-0000-0000-0000E2490000}"/>
    <cellStyle name="Currency 10 18" xfId="10742" xr:uid="{00000000-0005-0000-0000-0000E3490000}"/>
    <cellStyle name="Currency 10 18 2" xfId="10743" xr:uid="{00000000-0005-0000-0000-0000E4490000}"/>
    <cellStyle name="Currency 10 19" xfId="10744" xr:uid="{00000000-0005-0000-0000-0000E5490000}"/>
    <cellStyle name="Currency 10 2" xfId="10745" xr:uid="{00000000-0005-0000-0000-0000E6490000}"/>
    <cellStyle name="Currency 10 2 10" xfId="10746" xr:uid="{00000000-0005-0000-0000-0000E7490000}"/>
    <cellStyle name="Currency 10 2 10 2" xfId="10747" xr:uid="{00000000-0005-0000-0000-0000E8490000}"/>
    <cellStyle name="Currency 10 2 11" xfId="10748" xr:uid="{00000000-0005-0000-0000-0000E9490000}"/>
    <cellStyle name="Currency 10 2 11 2" xfId="10749" xr:uid="{00000000-0005-0000-0000-0000EA490000}"/>
    <cellStyle name="Currency 10 2 12" xfId="10750" xr:uid="{00000000-0005-0000-0000-0000EB490000}"/>
    <cellStyle name="Currency 10 2 12 2" xfId="10751" xr:uid="{00000000-0005-0000-0000-0000EC490000}"/>
    <cellStyle name="Currency 10 2 13" xfId="10752" xr:uid="{00000000-0005-0000-0000-0000ED490000}"/>
    <cellStyle name="Currency 10 2 13 2" xfId="10753" xr:uid="{00000000-0005-0000-0000-0000EE490000}"/>
    <cellStyle name="Currency 10 2 14" xfId="10754" xr:uid="{00000000-0005-0000-0000-0000EF490000}"/>
    <cellStyle name="Currency 10 2 14 2" xfId="10755" xr:uid="{00000000-0005-0000-0000-0000F0490000}"/>
    <cellStyle name="Currency 10 2 15" xfId="10756" xr:uid="{00000000-0005-0000-0000-0000F1490000}"/>
    <cellStyle name="Currency 10 2 2" xfId="10757" xr:uid="{00000000-0005-0000-0000-0000F2490000}"/>
    <cellStyle name="Currency 10 2 2 10" xfId="10758" xr:uid="{00000000-0005-0000-0000-0000F3490000}"/>
    <cellStyle name="Currency 10 2 2 10 2" xfId="10759" xr:uid="{00000000-0005-0000-0000-0000F4490000}"/>
    <cellStyle name="Currency 10 2 2 11" xfId="10760" xr:uid="{00000000-0005-0000-0000-0000F5490000}"/>
    <cellStyle name="Currency 10 2 2 2" xfId="10761" xr:uid="{00000000-0005-0000-0000-0000F6490000}"/>
    <cellStyle name="Currency 10 2 2 2 10" xfId="10762" xr:uid="{00000000-0005-0000-0000-0000F7490000}"/>
    <cellStyle name="Currency 10 2 2 2 2" xfId="10763" xr:uid="{00000000-0005-0000-0000-0000F8490000}"/>
    <cellStyle name="Currency 10 2 2 2 2 2" xfId="10764" xr:uid="{00000000-0005-0000-0000-0000F9490000}"/>
    <cellStyle name="Currency 10 2 2 2 2 2 2" xfId="10765" xr:uid="{00000000-0005-0000-0000-0000FA490000}"/>
    <cellStyle name="Currency 10 2 2 2 2 2 2 2" xfId="10766" xr:uid="{00000000-0005-0000-0000-0000FB490000}"/>
    <cellStyle name="Currency 10 2 2 2 2 2 3" xfId="10767" xr:uid="{00000000-0005-0000-0000-0000FC490000}"/>
    <cellStyle name="Currency 10 2 2 2 2 2 3 2" xfId="10768" xr:uid="{00000000-0005-0000-0000-0000FD490000}"/>
    <cellStyle name="Currency 10 2 2 2 2 2 4" xfId="10769" xr:uid="{00000000-0005-0000-0000-0000FE490000}"/>
    <cellStyle name="Currency 10 2 2 2 2 2 4 2" xfId="10770" xr:uid="{00000000-0005-0000-0000-0000FF490000}"/>
    <cellStyle name="Currency 10 2 2 2 2 2 5" xfId="10771" xr:uid="{00000000-0005-0000-0000-0000004A0000}"/>
    <cellStyle name="Currency 10 2 2 2 2 3" xfId="10772" xr:uid="{00000000-0005-0000-0000-0000014A0000}"/>
    <cellStyle name="Currency 10 2 2 2 2 3 2" xfId="10773" xr:uid="{00000000-0005-0000-0000-0000024A0000}"/>
    <cellStyle name="Currency 10 2 2 2 2 3 2 2" xfId="10774" xr:uid="{00000000-0005-0000-0000-0000034A0000}"/>
    <cellStyle name="Currency 10 2 2 2 2 3 3" xfId="10775" xr:uid="{00000000-0005-0000-0000-0000044A0000}"/>
    <cellStyle name="Currency 10 2 2 2 2 3 3 2" xfId="10776" xr:uid="{00000000-0005-0000-0000-0000054A0000}"/>
    <cellStyle name="Currency 10 2 2 2 2 3 4" xfId="10777" xr:uid="{00000000-0005-0000-0000-0000064A0000}"/>
    <cellStyle name="Currency 10 2 2 2 2 3 4 2" xfId="10778" xr:uid="{00000000-0005-0000-0000-0000074A0000}"/>
    <cellStyle name="Currency 10 2 2 2 2 3 5" xfId="10779" xr:uid="{00000000-0005-0000-0000-0000084A0000}"/>
    <cellStyle name="Currency 10 2 2 2 2 4" xfId="10780" xr:uid="{00000000-0005-0000-0000-0000094A0000}"/>
    <cellStyle name="Currency 10 2 2 2 2 4 2" xfId="10781" xr:uid="{00000000-0005-0000-0000-00000A4A0000}"/>
    <cellStyle name="Currency 10 2 2 2 2 5" xfId="10782" xr:uid="{00000000-0005-0000-0000-00000B4A0000}"/>
    <cellStyle name="Currency 10 2 2 2 2 5 2" xfId="10783" xr:uid="{00000000-0005-0000-0000-00000C4A0000}"/>
    <cellStyle name="Currency 10 2 2 2 2 6" xfId="10784" xr:uid="{00000000-0005-0000-0000-00000D4A0000}"/>
    <cellStyle name="Currency 10 2 2 2 2 6 2" xfId="10785" xr:uid="{00000000-0005-0000-0000-00000E4A0000}"/>
    <cellStyle name="Currency 10 2 2 2 2 7" xfId="10786" xr:uid="{00000000-0005-0000-0000-00000F4A0000}"/>
    <cellStyle name="Currency 10 2 2 2 2 7 2" xfId="10787" xr:uid="{00000000-0005-0000-0000-0000104A0000}"/>
    <cellStyle name="Currency 10 2 2 2 2 8" xfId="10788" xr:uid="{00000000-0005-0000-0000-0000114A0000}"/>
    <cellStyle name="Currency 10 2 2 2 2 8 2" xfId="10789" xr:uid="{00000000-0005-0000-0000-0000124A0000}"/>
    <cellStyle name="Currency 10 2 2 2 2 9" xfId="10790" xr:uid="{00000000-0005-0000-0000-0000134A0000}"/>
    <cellStyle name="Currency 10 2 2 2 3" xfId="10791" xr:uid="{00000000-0005-0000-0000-0000144A0000}"/>
    <cellStyle name="Currency 10 2 2 2 3 2" xfId="10792" xr:uid="{00000000-0005-0000-0000-0000154A0000}"/>
    <cellStyle name="Currency 10 2 2 2 3 2 2" xfId="10793" xr:uid="{00000000-0005-0000-0000-0000164A0000}"/>
    <cellStyle name="Currency 10 2 2 2 3 3" xfId="10794" xr:uid="{00000000-0005-0000-0000-0000174A0000}"/>
    <cellStyle name="Currency 10 2 2 2 3 3 2" xfId="10795" xr:uid="{00000000-0005-0000-0000-0000184A0000}"/>
    <cellStyle name="Currency 10 2 2 2 3 4" xfId="10796" xr:uid="{00000000-0005-0000-0000-0000194A0000}"/>
    <cellStyle name="Currency 10 2 2 2 3 4 2" xfId="10797" xr:uid="{00000000-0005-0000-0000-00001A4A0000}"/>
    <cellStyle name="Currency 10 2 2 2 3 5" xfId="10798" xr:uid="{00000000-0005-0000-0000-00001B4A0000}"/>
    <cellStyle name="Currency 10 2 2 2 4" xfId="10799" xr:uid="{00000000-0005-0000-0000-00001C4A0000}"/>
    <cellStyle name="Currency 10 2 2 2 4 2" xfId="10800" xr:uid="{00000000-0005-0000-0000-00001D4A0000}"/>
    <cellStyle name="Currency 10 2 2 2 4 2 2" xfId="10801" xr:uid="{00000000-0005-0000-0000-00001E4A0000}"/>
    <cellStyle name="Currency 10 2 2 2 4 3" xfId="10802" xr:uid="{00000000-0005-0000-0000-00001F4A0000}"/>
    <cellStyle name="Currency 10 2 2 2 4 3 2" xfId="10803" xr:uid="{00000000-0005-0000-0000-0000204A0000}"/>
    <cellStyle name="Currency 10 2 2 2 4 4" xfId="10804" xr:uid="{00000000-0005-0000-0000-0000214A0000}"/>
    <cellStyle name="Currency 10 2 2 2 4 4 2" xfId="10805" xr:uid="{00000000-0005-0000-0000-0000224A0000}"/>
    <cellStyle name="Currency 10 2 2 2 4 5" xfId="10806" xr:uid="{00000000-0005-0000-0000-0000234A0000}"/>
    <cellStyle name="Currency 10 2 2 2 5" xfId="10807" xr:uid="{00000000-0005-0000-0000-0000244A0000}"/>
    <cellStyle name="Currency 10 2 2 2 5 2" xfId="10808" xr:uid="{00000000-0005-0000-0000-0000254A0000}"/>
    <cellStyle name="Currency 10 2 2 2 6" xfId="10809" xr:uid="{00000000-0005-0000-0000-0000264A0000}"/>
    <cellStyle name="Currency 10 2 2 2 6 2" xfId="10810" xr:uid="{00000000-0005-0000-0000-0000274A0000}"/>
    <cellStyle name="Currency 10 2 2 2 7" xfId="10811" xr:uid="{00000000-0005-0000-0000-0000284A0000}"/>
    <cellStyle name="Currency 10 2 2 2 7 2" xfId="10812" xr:uid="{00000000-0005-0000-0000-0000294A0000}"/>
    <cellStyle name="Currency 10 2 2 2 8" xfId="10813" xr:uid="{00000000-0005-0000-0000-00002A4A0000}"/>
    <cellStyle name="Currency 10 2 2 2 8 2" xfId="10814" xr:uid="{00000000-0005-0000-0000-00002B4A0000}"/>
    <cellStyle name="Currency 10 2 2 2 9" xfId="10815" xr:uid="{00000000-0005-0000-0000-00002C4A0000}"/>
    <cellStyle name="Currency 10 2 2 2 9 2" xfId="10816" xr:uid="{00000000-0005-0000-0000-00002D4A0000}"/>
    <cellStyle name="Currency 10 2 2 3" xfId="10817" xr:uid="{00000000-0005-0000-0000-00002E4A0000}"/>
    <cellStyle name="Currency 10 2 2 3 2" xfId="10818" xr:uid="{00000000-0005-0000-0000-00002F4A0000}"/>
    <cellStyle name="Currency 10 2 2 3 2 2" xfId="10819" xr:uid="{00000000-0005-0000-0000-0000304A0000}"/>
    <cellStyle name="Currency 10 2 2 3 2 2 2" xfId="10820" xr:uid="{00000000-0005-0000-0000-0000314A0000}"/>
    <cellStyle name="Currency 10 2 2 3 2 3" xfId="10821" xr:uid="{00000000-0005-0000-0000-0000324A0000}"/>
    <cellStyle name="Currency 10 2 2 3 2 3 2" xfId="10822" xr:uid="{00000000-0005-0000-0000-0000334A0000}"/>
    <cellStyle name="Currency 10 2 2 3 2 4" xfId="10823" xr:uid="{00000000-0005-0000-0000-0000344A0000}"/>
    <cellStyle name="Currency 10 2 2 3 2 4 2" xfId="10824" xr:uid="{00000000-0005-0000-0000-0000354A0000}"/>
    <cellStyle name="Currency 10 2 2 3 2 5" xfId="10825" xr:uid="{00000000-0005-0000-0000-0000364A0000}"/>
    <cellStyle name="Currency 10 2 2 3 3" xfId="10826" xr:uid="{00000000-0005-0000-0000-0000374A0000}"/>
    <cellStyle name="Currency 10 2 2 3 3 2" xfId="10827" xr:uid="{00000000-0005-0000-0000-0000384A0000}"/>
    <cellStyle name="Currency 10 2 2 3 3 2 2" xfId="10828" xr:uid="{00000000-0005-0000-0000-0000394A0000}"/>
    <cellStyle name="Currency 10 2 2 3 3 3" xfId="10829" xr:uid="{00000000-0005-0000-0000-00003A4A0000}"/>
    <cellStyle name="Currency 10 2 2 3 3 3 2" xfId="10830" xr:uid="{00000000-0005-0000-0000-00003B4A0000}"/>
    <cellStyle name="Currency 10 2 2 3 3 4" xfId="10831" xr:uid="{00000000-0005-0000-0000-00003C4A0000}"/>
    <cellStyle name="Currency 10 2 2 3 3 4 2" xfId="10832" xr:uid="{00000000-0005-0000-0000-00003D4A0000}"/>
    <cellStyle name="Currency 10 2 2 3 3 5" xfId="10833" xr:uid="{00000000-0005-0000-0000-00003E4A0000}"/>
    <cellStyle name="Currency 10 2 2 3 4" xfId="10834" xr:uid="{00000000-0005-0000-0000-00003F4A0000}"/>
    <cellStyle name="Currency 10 2 2 3 4 2" xfId="10835" xr:uid="{00000000-0005-0000-0000-0000404A0000}"/>
    <cellStyle name="Currency 10 2 2 3 5" xfId="10836" xr:uid="{00000000-0005-0000-0000-0000414A0000}"/>
    <cellStyle name="Currency 10 2 2 3 5 2" xfId="10837" xr:uid="{00000000-0005-0000-0000-0000424A0000}"/>
    <cellStyle name="Currency 10 2 2 3 6" xfId="10838" xr:uid="{00000000-0005-0000-0000-0000434A0000}"/>
    <cellStyle name="Currency 10 2 2 3 6 2" xfId="10839" xr:uid="{00000000-0005-0000-0000-0000444A0000}"/>
    <cellStyle name="Currency 10 2 2 3 7" xfId="10840" xr:uid="{00000000-0005-0000-0000-0000454A0000}"/>
    <cellStyle name="Currency 10 2 2 3 7 2" xfId="10841" xr:uid="{00000000-0005-0000-0000-0000464A0000}"/>
    <cellStyle name="Currency 10 2 2 3 8" xfId="10842" xr:uid="{00000000-0005-0000-0000-0000474A0000}"/>
    <cellStyle name="Currency 10 2 2 3 8 2" xfId="10843" xr:uid="{00000000-0005-0000-0000-0000484A0000}"/>
    <cellStyle name="Currency 10 2 2 3 9" xfId="10844" xr:uid="{00000000-0005-0000-0000-0000494A0000}"/>
    <cellStyle name="Currency 10 2 2 4" xfId="10845" xr:uid="{00000000-0005-0000-0000-00004A4A0000}"/>
    <cellStyle name="Currency 10 2 2 4 2" xfId="10846" xr:uid="{00000000-0005-0000-0000-00004B4A0000}"/>
    <cellStyle name="Currency 10 2 2 4 2 2" xfId="10847" xr:uid="{00000000-0005-0000-0000-00004C4A0000}"/>
    <cellStyle name="Currency 10 2 2 4 3" xfId="10848" xr:uid="{00000000-0005-0000-0000-00004D4A0000}"/>
    <cellStyle name="Currency 10 2 2 4 3 2" xfId="10849" xr:uid="{00000000-0005-0000-0000-00004E4A0000}"/>
    <cellStyle name="Currency 10 2 2 4 4" xfId="10850" xr:uid="{00000000-0005-0000-0000-00004F4A0000}"/>
    <cellStyle name="Currency 10 2 2 4 4 2" xfId="10851" xr:uid="{00000000-0005-0000-0000-0000504A0000}"/>
    <cellStyle name="Currency 10 2 2 4 5" xfId="10852" xr:uid="{00000000-0005-0000-0000-0000514A0000}"/>
    <cellStyle name="Currency 10 2 2 5" xfId="10853" xr:uid="{00000000-0005-0000-0000-0000524A0000}"/>
    <cellStyle name="Currency 10 2 2 5 2" xfId="10854" xr:uid="{00000000-0005-0000-0000-0000534A0000}"/>
    <cellStyle name="Currency 10 2 2 5 2 2" xfId="10855" xr:uid="{00000000-0005-0000-0000-0000544A0000}"/>
    <cellStyle name="Currency 10 2 2 5 3" xfId="10856" xr:uid="{00000000-0005-0000-0000-0000554A0000}"/>
    <cellStyle name="Currency 10 2 2 5 3 2" xfId="10857" xr:uid="{00000000-0005-0000-0000-0000564A0000}"/>
    <cellStyle name="Currency 10 2 2 5 4" xfId="10858" xr:uid="{00000000-0005-0000-0000-0000574A0000}"/>
    <cellStyle name="Currency 10 2 2 5 4 2" xfId="10859" xr:uid="{00000000-0005-0000-0000-0000584A0000}"/>
    <cellStyle name="Currency 10 2 2 5 5" xfId="10860" xr:uid="{00000000-0005-0000-0000-0000594A0000}"/>
    <cellStyle name="Currency 10 2 2 6" xfId="10861" xr:uid="{00000000-0005-0000-0000-00005A4A0000}"/>
    <cellStyle name="Currency 10 2 2 6 2" xfId="10862" xr:uid="{00000000-0005-0000-0000-00005B4A0000}"/>
    <cellStyle name="Currency 10 2 2 7" xfId="10863" xr:uid="{00000000-0005-0000-0000-00005C4A0000}"/>
    <cellStyle name="Currency 10 2 2 7 2" xfId="10864" xr:uid="{00000000-0005-0000-0000-00005D4A0000}"/>
    <cellStyle name="Currency 10 2 2 8" xfId="10865" xr:uid="{00000000-0005-0000-0000-00005E4A0000}"/>
    <cellStyle name="Currency 10 2 2 8 2" xfId="10866" xr:uid="{00000000-0005-0000-0000-00005F4A0000}"/>
    <cellStyle name="Currency 10 2 2 9" xfId="10867" xr:uid="{00000000-0005-0000-0000-0000604A0000}"/>
    <cellStyle name="Currency 10 2 2 9 2" xfId="10868" xr:uid="{00000000-0005-0000-0000-0000614A0000}"/>
    <cellStyle name="Currency 10 2 3" xfId="10869" xr:uid="{00000000-0005-0000-0000-0000624A0000}"/>
    <cellStyle name="Currency 10 2 3 10" xfId="10870" xr:uid="{00000000-0005-0000-0000-0000634A0000}"/>
    <cellStyle name="Currency 10 2 3 10 2" xfId="10871" xr:uid="{00000000-0005-0000-0000-0000644A0000}"/>
    <cellStyle name="Currency 10 2 3 11" xfId="10872" xr:uid="{00000000-0005-0000-0000-0000654A0000}"/>
    <cellStyle name="Currency 10 2 3 2" xfId="10873" xr:uid="{00000000-0005-0000-0000-0000664A0000}"/>
    <cellStyle name="Currency 10 2 3 2 10" xfId="10874" xr:uid="{00000000-0005-0000-0000-0000674A0000}"/>
    <cellStyle name="Currency 10 2 3 2 2" xfId="10875" xr:uid="{00000000-0005-0000-0000-0000684A0000}"/>
    <cellStyle name="Currency 10 2 3 2 2 2" xfId="10876" xr:uid="{00000000-0005-0000-0000-0000694A0000}"/>
    <cellStyle name="Currency 10 2 3 2 2 2 2" xfId="10877" xr:uid="{00000000-0005-0000-0000-00006A4A0000}"/>
    <cellStyle name="Currency 10 2 3 2 2 2 2 2" xfId="10878" xr:uid="{00000000-0005-0000-0000-00006B4A0000}"/>
    <cellStyle name="Currency 10 2 3 2 2 2 3" xfId="10879" xr:uid="{00000000-0005-0000-0000-00006C4A0000}"/>
    <cellStyle name="Currency 10 2 3 2 2 2 3 2" xfId="10880" xr:uid="{00000000-0005-0000-0000-00006D4A0000}"/>
    <cellStyle name="Currency 10 2 3 2 2 2 4" xfId="10881" xr:uid="{00000000-0005-0000-0000-00006E4A0000}"/>
    <cellStyle name="Currency 10 2 3 2 2 2 4 2" xfId="10882" xr:uid="{00000000-0005-0000-0000-00006F4A0000}"/>
    <cellStyle name="Currency 10 2 3 2 2 2 5" xfId="10883" xr:uid="{00000000-0005-0000-0000-0000704A0000}"/>
    <cellStyle name="Currency 10 2 3 2 2 3" xfId="10884" xr:uid="{00000000-0005-0000-0000-0000714A0000}"/>
    <cellStyle name="Currency 10 2 3 2 2 3 2" xfId="10885" xr:uid="{00000000-0005-0000-0000-0000724A0000}"/>
    <cellStyle name="Currency 10 2 3 2 2 3 2 2" xfId="10886" xr:uid="{00000000-0005-0000-0000-0000734A0000}"/>
    <cellStyle name="Currency 10 2 3 2 2 3 3" xfId="10887" xr:uid="{00000000-0005-0000-0000-0000744A0000}"/>
    <cellStyle name="Currency 10 2 3 2 2 3 3 2" xfId="10888" xr:uid="{00000000-0005-0000-0000-0000754A0000}"/>
    <cellStyle name="Currency 10 2 3 2 2 3 4" xfId="10889" xr:uid="{00000000-0005-0000-0000-0000764A0000}"/>
    <cellStyle name="Currency 10 2 3 2 2 3 4 2" xfId="10890" xr:uid="{00000000-0005-0000-0000-0000774A0000}"/>
    <cellStyle name="Currency 10 2 3 2 2 3 5" xfId="10891" xr:uid="{00000000-0005-0000-0000-0000784A0000}"/>
    <cellStyle name="Currency 10 2 3 2 2 4" xfId="10892" xr:uid="{00000000-0005-0000-0000-0000794A0000}"/>
    <cellStyle name="Currency 10 2 3 2 2 4 2" xfId="10893" xr:uid="{00000000-0005-0000-0000-00007A4A0000}"/>
    <cellStyle name="Currency 10 2 3 2 2 5" xfId="10894" xr:uid="{00000000-0005-0000-0000-00007B4A0000}"/>
    <cellStyle name="Currency 10 2 3 2 2 5 2" xfId="10895" xr:uid="{00000000-0005-0000-0000-00007C4A0000}"/>
    <cellStyle name="Currency 10 2 3 2 2 6" xfId="10896" xr:uid="{00000000-0005-0000-0000-00007D4A0000}"/>
    <cellStyle name="Currency 10 2 3 2 2 6 2" xfId="10897" xr:uid="{00000000-0005-0000-0000-00007E4A0000}"/>
    <cellStyle name="Currency 10 2 3 2 2 7" xfId="10898" xr:uid="{00000000-0005-0000-0000-00007F4A0000}"/>
    <cellStyle name="Currency 10 2 3 2 2 7 2" xfId="10899" xr:uid="{00000000-0005-0000-0000-0000804A0000}"/>
    <cellStyle name="Currency 10 2 3 2 2 8" xfId="10900" xr:uid="{00000000-0005-0000-0000-0000814A0000}"/>
    <cellStyle name="Currency 10 2 3 2 2 8 2" xfId="10901" xr:uid="{00000000-0005-0000-0000-0000824A0000}"/>
    <cellStyle name="Currency 10 2 3 2 2 9" xfId="10902" xr:uid="{00000000-0005-0000-0000-0000834A0000}"/>
    <cellStyle name="Currency 10 2 3 2 3" xfId="10903" xr:uid="{00000000-0005-0000-0000-0000844A0000}"/>
    <cellStyle name="Currency 10 2 3 2 3 2" xfId="10904" xr:uid="{00000000-0005-0000-0000-0000854A0000}"/>
    <cellStyle name="Currency 10 2 3 2 3 2 2" xfId="10905" xr:uid="{00000000-0005-0000-0000-0000864A0000}"/>
    <cellStyle name="Currency 10 2 3 2 3 3" xfId="10906" xr:uid="{00000000-0005-0000-0000-0000874A0000}"/>
    <cellStyle name="Currency 10 2 3 2 3 3 2" xfId="10907" xr:uid="{00000000-0005-0000-0000-0000884A0000}"/>
    <cellStyle name="Currency 10 2 3 2 3 4" xfId="10908" xr:uid="{00000000-0005-0000-0000-0000894A0000}"/>
    <cellStyle name="Currency 10 2 3 2 3 4 2" xfId="10909" xr:uid="{00000000-0005-0000-0000-00008A4A0000}"/>
    <cellStyle name="Currency 10 2 3 2 3 5" xfId="10910" xr:uid="{00000000-0005-0000-0000-00008B4A0000}"/>
    <cellStyle name="Currency 10 2 3 2 4" xfId="10911" xr:uid="{00000000-0005-0000-0000-00008C4A0000}"/>
    <cellStyle name="Currency 10 2 3 2 4 2" xfId="10912" xr:uid="{00000000-0005-0000-0000-00008D4A0000}"/>
    <cellStyle name="Currency 10 2 3 2 4 2 2" xfId="10913" xr:uid="{00000000-0005-0000-0000-00008E4A0000}"/>
    <cellStyle name="Currency 10 2 3 2 4 3" xfId="10914" xr:uid="{00000000-0005-0000-0000-00008F4A0000}"/>
    <cellStyle name="Currency 10 2 3 2 4 3 2" xfId="10915" xr:uid="{00000000-0005-0000-0000-0000904A0000}"/>
    <cellStyle name="Currency 10 2 3 2 4 4" xfId="10916" xr:uid="{00000000-0005-0000-0000-0000914A0000}"/>
    <cellStyle name="Currency 10 2 3 2 4 4 2" xfId="10917" xr:uid="{00000000-0005-0000-0000-0000924A0000}"/>
    <cellStyle name="Currency 10 2 3 2 4 5" xfId="10918" xr:uid="{00000000-0005-0000-0000-0000934A0000}"/>
    <cellStyle name="Currency 10 2 3 2 5" xfId="10919" xr:uid="{00000000-0005-0000-0000-0000944A0000}"/>
    <cellStyle name="Currency 10 2 3 2 5 2" xfId="10920" xr:uid="{00000000-0005-0000-0000-0000954A0000}"/>
    <cellStyle name="Currency 10 2 3 2 6" xfId="10921" xr:uid="{00000000-0005-0000-0000-0000964A0000}"/>
    <cellStyle name="Currency 10 2 3 2 6 2" xfId="10922" xr:uid="{00000000-0005-0000-0000-0000974A0000}"/>
    <cellStyle name="Currency 10 2 3 2 7" xfId="10923" xr:uid="{00000000-0005-0000-0000-0000984A0000}"/>
    <cellStyle name="Currency 10 2 3 2 7 2" xfId="10924" xr:uid="{00000000-0005-0000-0000-0000994A0000}"/>
    <cellStyle name="Currency 10 2 3 2 8" xfId="10925" xr:uid="{00000000-0005-0000-0000-00009A4A0000}"/>
    <cellStyle name="Currency 10 2 3 2 8 2" xfId="10926" xr:uid="{00000000-0005-0000-0000-00009B4A0000}"/>
    <cellStyle name="Currency 10 2 3 2 9" xfId="10927" xr:uid="{00000000-0005-0000-0000-00009C4A0000}"/>
    <cellStyle name="Currency 10 2 3 2 9 2" xfId="10928" xr:uid="{00000000-0005-0000-0000-00009D4A0000}"/>
    <cellStyle name="Currency 10 2 3 3" xfId="10929" xr:uid="{00000000-0005-0000-0000-00009E4A0000}"/>
    <cellStyle name="Currency 10 2 3 3 2" xfId="10930" xr:uid="{00000000-0005-0000-0000-00009F4A0000}"/>
    <cellStyle name="Currency 10 2 3 3 2 2" xfId="10931" xr:uid="{00000000-0005-0000-0000-0000A04A0000}"/>
    <cellStyle name="Currency 10 2 3 3 2 2 2" xfId="10932" xr:uid="{00000000-0005-0000-0000-0000A14A0000}"/>
    <cellStyle name="Currency 10 2 3 3 2 3" xfId="10933" xr:uid="{00000000-0005-0000-0000-0000A24A0000}"/>
    <cellStyle name="Currency 10 2 3 3 2 3 2" xfId="10934" xr:uid="{00000000-0005-0000-0000-0000A34A0000}"/>
    <cellStyle name="Currency 10 2 3 3 2 4" xfId="10935" xr:uid="{00000000-0005-0000-0000-0000A44A0000}"/>
    <cellStyle name="Currency 10 2 3 3 2 4 2" xfId="10936" xr:uid="{00000000-0005-0000-0000-0000A54A0000}"/>
    <cellStyle name="Currency 10 2 3 3 2 5" xfId="10937" xr:uid="{00000000-0005-0000-0000-0000A64A0000}"/>
    <cellStyle name="Currency 10 2 3 3 3" xfId="10938" xr:uid="{00000000-0005-0000-0000-0000A74A0000}"/>
    <cellStyle name="Currency 10 2 3 3 3 2" xfId="10939" xr:uid="{00000000-0005-0000-0000-0000A84A0000}"/>
    <cellStyle name="Currency 10 2 3 3 3 2 2" xfId="10940" xr:uid="{00000000-0005-0000-0000-0000A94A0000}"/>
    <cellStyle name="Currency 10 2 3 3 3 3" xfId="10941" xr:uid="{00000000-0005-0000-0000-0000AA4A0000}"/>
    <cellStyle name="Currency 10 2 3 3 3 3 2" xfId="10942" xr:uid="{00000000-0005-0000-0000-0000AB4A0000}"/>
    <cellStyle name="Currency 10 2 3 3 3 4" xfId="10943" xr:uid="{00000000-0005-0000-0000-0000AC4A0000}"/>
    <cellStyle name="Currency 10 2 3 3 3 4 2" xfId="10944" xr:uid="{00000000-0005-0000-0000-0000AD4A0000}"/>
    <cellStyle name="Currency 10 2 3 3 3 5" xfId="10945" xr:uid="{00000000-0005-0000-0000-0000AE4A0000}"/>
    <cellStyle name="Currency 10 2 3 3 4" xfId="10946" xr:uid="{00000000-0005-0000-0000-0000AF4A0000}"/>
    <cellStyle name="Currency 10 2 3 3 4 2" xfId="10947" xr:uid="{00000000-0005-0000-0000-0000B04A0000}"/>
    <cellStyle name="Currency 10 2 3 3 5" xfId="10948" xr:uid="{00000000-0005-0000-0000-0000B14A0000}"/>
    <cellStyle name="Currency 10 2 3 3 5 2" xfId="10949" xr:uid="{00000000-0005-0000-0000-0000B24A0000}"/>
    <cellStyle name="Currency 10 2 3 3 6" xfId="10950" xr:uid="{00000000-0005-0000-0000-0000B34A0000}"/>
    <cellStyle name="Currency 10 2 3 3 6 2" xfId="10951" xr:uid="{00000000-0005-0000-0000-0000B44A0000}"/>
    <cellStyle name="Currency 10 2 3 3 7" xfId="10952" xr:uid="{00000000-0005-0000-0000-0000B54A0000}"/>
    <cellStyle name="Currency 10 2 3 3 7 2" xfId="10953" xr:uid="{00000000-0005-0000-0000-0000B64A0000}"/>
    <cellStyle name="Currency 10 2 3 3 8" xfId="10954" xr:uid="{00000000-0005-0000-0000-0000B74A0000}"/>
    <cellStyle name="Currency 10 2 3 3 8 2" xfId="10955" xr:uid="{00000000-0005-0000-0000-0000B84A0000}"/>
    <cellStyle name="Currency 10 2 3 3 9" xfId="10956" xr:uid="{00000000-0005-0000-0000-0000B94A0000}"/>
    <cellStyle name="Currency 10 2 3 4" xfId="10957" xr:uid="{00000000-0005-0000-0000-0000BA4A0000}"/>
    <cellStyle name="Currency 10 2 3 4 2" xfId="10958" xr:uid="{00000000-0005-0000-0000-0000BB4A0000}"/>
    <cellStyle name="Currency 10 2 3 4 2 2" xfId="10959" xr:uid="{00000000-0005-0000-0000-0000BC4A0000}"/>
    <cellStyle name="Currency 10 2 3 4 3" xfId="10960" xr:uid="{00000000-0005-0000-0000-0000BD4A0000}"/>
    <cellStyle name="Currency 10 2 3 4 3 2" xfId="10961" xr:uid="{00000000-0005-0000-0000-0000BE4A0000}"/>
    <cellStyle name="Currency 10 2 3 4 4" xfId="10962" xr:uid="{00000000-0005-0000-0000-0000BF4A0000}"/>
    <cellStyle name="Currency 10 2 3 4 4 2" xfId="10963" xr:uid="{00000000-0005-0000-0000-0000C04A0000}"/>
    <cellStyle name="Currency 10 2 3 4 5" xfId="10964" xr:uid="{00000000-0005-0000-0000-0000C14A0000}"/>
    <cellStyle name="Currency 10 2 3 5" xfId="10965" xr:uid="{00000000-0005-0000-0000-0000C24A0000}"/>
    <cellStyle name="Currency 10 2 3 5 2" xfId="10966" xr:uid="{00000000-0005-0000-0000-0000C34A0000}"/>
    <cellStyle name="Currency 10 2 3 5 2 2" xfId="10967" xr:uid="{00000000-0005-0000-0000-0000C44A0000}"/>
    <cellStyle name="Currency 10 2 3 5 3" xfId="10968" xr:uid="{00000000-0005-0000-0000-0000C54A0000}"/>
    <cellStyle name="Currency 10 2 3 5 3 2" xfId="10969" xr:uid="{00000000-0005-0000-0000-0000C64A0000}"/>
    <cellStyle name="Currency 10 2 3 5 4" xfId="10970" xr:uid="{00000000-0005-0000-0000-0000C74A0000}"/>
    <cellStyle name="Currency 10 2 3 5 4 2" xfId="10971" xr:uid="{00000000-0005-0000-0000-0000C84A0000}"/>
    <cellStyle name="Currency 10 2 3 5 5" xfId="10972" xr:uid="{00000000-0005-0000-0000-0000C94A0000}"/>
    <cellStyle name="Currency 10 2 3 6" xfId="10973" xr:uid="{00000000-0005-0000-0000-0000CA4A0000}"/>
    <cellStyle name="Currency 10 2 3 6 2" xfId="10974" xr:uid="{00000000-0005-0000-0000-0000CB4A0000}"/>
    <cellStyle name="Currency 10 2 3 7" xfId="10975" xr:uid="{00000000-0005-0000-0000-0000CC4A0000}"/>
    <cellStyle name="Currency 10 2 3 7 2" xfId="10976" xr:uid="{00000000-0005-0000-0000-0000CD4A0000}"/>
    <cellStyle name="Currency 10 2 3 8" xfId="10977" xr:uid="{00000000-0005-0000-0000-0000CE4A0000}"/>
    <cellStyle name="Currency 10 2 3 8 2" xfId="10978" xr:uid="{00000000-0005-0000-0000-0000CF4A0000}"/>
    <cellStyle name="Currency 10 2 3 9" xfId="10979" xr:uid="{00000000-0005-0000-0000-0000D04A0000}"/>
    <cellStyle name="Currency 10 2 3 9 2" xfId="10980" xr:uid="{00000000-0005-0000-0000-0000D14A0000}"/>
    <cellStyle name="Currency 10 2 4" xfId="10981" xr:uid="{00000000-0005-0000-0000-0000D24A0000}"/>
    <cellStyle name="Currency 10 2 4 10" xfId="10982" xr:uid="{00000000-0005-0000-0000-0000D34A0000}"/>
    <cellStyle name="Currency 10 2 4 10 2" xfId="10983" xr:uid="{00000000-0005-0000-0000-0000D44A0000}"/>
    <cellStyle name="Currency 10 2 4 11" xfId="10984" xr:uid="{00000000-0005-0000-0000-0000D54A0000}"/>
    <cellStyle name="Currency 10 2 4 2" xfId="10985" xr:uid="{00000000-0005-0000-0000-0000D64A0000}"/>
    <cellStyle name="Currency 10 2 4 2 10" xfId="10986" xr:uid="{00000000-0005-0000-0000-0000D74A0000}"/>
    <cellStyle name="Currency 10 2 4 2 2" xfId="10987" xr:uid="{00000000-0005-0000-0000-0000D84A0000}"/>
    <cellStyle name="Currency 10 2 4 2 2 2" xfId="10988" xr:uid="{00000000-0005-0000-0000-0000D94A0000}"/>
    <cellStyle name="Currency 10 2 4 2 2 2 2" xfId="10989" xr:uid="{00000000-0005-0000-0000-0000DA4A0000}"/>
    <cellStyle name="Currency 10 2 4 2 2 2 2 2" xfId="10990" xr:uid="{00000000-0005-0000-0000-0000DB4A0000}"/>
    <cellStyle name="Currency 10 2 4 2 2 2 3" xfId="10991" xr:uid="{00000000-0005-0000-0000-0000DC4A0000}"/>
    <cellStyle name="Currency 10 2 4 2 2 2 3 2" xfId="10992" xr:uid="{00000000-0005-0000-0000-0000DD4A0000}"/>
    <cellStyle name="Currency 10 2 4 2 2 2 4" xfId="10993" xr:uid="{00000000-0005-0000-0000-0000DE4A0000}"/>
    <cellStyle name="Currency 10 2 4 2 2 2 4 2" xfId="10994" xr:uid="{00000000-0005-0000-0000-0000DF4A0000}"/>
    <cellStyle name="Currency 10 2 4 2 2 2 5" xfId="10995" xr:uid="{00000000-0005-0000-0000-0000E04A0000}"/>
    <cellStyle name="Currency 10 2 4 2 2 3" xfId="10996" xr:uid="{00000000-0005-0000-0000-0000E14A0000}"/>
    <cellStyle name="Currency 10 2 4 2 2 3 2" xfId="10997" xr:uid="{00000000-0005-0000-0000-0000E24A0000}"/>
    <cellStyle name="Currency 10 2 4 2 2 3 2 2" xfId="10998" xr:uid="{00000000-0005-0000-0000-0000E34A0000}"/>
    <cellStyle name="Currency 10 2 4 2 2 3 3" xfId="10999" xr:uid="{00000000-0005-0000-0000-0000E44A0000}"/>
    <cellStyle name="Currency 10 2 4 2 2 3 3 2" xfId="11000" xr:uid="{00000000-0005-0000-0000-0000E54A0000}"/>
    <cellStyle name="Currency 10 2 4 2 2 3 4" xfId="11001" xr:uid="{00000000-0005-0000-0000-0000E64A0000}"/>
    <cellStyle name="Currency 10 2 4 2 2 3 4 2" xfId="11002" xr:uid="{00000000-0005-0000-0000-0000E74A0000}"/>
    <cellStyle name="Currency 10 2 4 2 2 3 5" xfId="11003" xr:uid="{00000000-0005-0000-0000-0000E84A0000}"/>
    <cellStyle name="Currency 10 2 4 2 2 4" xfId="11004" xr:uid="{00000000-0005-0000-0000-0000E94A0000}"/>
    <cellStyle name="Currency 10 2 4 2 2 4 2" xfId="11005" xr:uid="{00000000-0005-0000-0000-0000EA4A0000}"/>
    <cellStyle name="Currency 10 2 4 2 2 5" xfId="11006" xr:uid="{00000000-0005-0000-0000-0000EB4A0000}"/>
    <cellStyle name="Currency 10 2 4 2 2 5 2" xfId="11007" xr:uid="{00000000-0005-0000-0000-0000EC4A0000}"/>
    <cellStyle name="Currency 10 2 4 2 2 6" xfId="11008" xr:uid="{00000000-0005-0000-0000-0000ED4A0000}"/>
    <cellStyle name="Currency 10 2 4 2 2 6 2" xfId="11009" xr:uid="{00000000-0005-0000-0000-0000EE4A0000}"/>
    <cellStyle name="Currency 10 2 4 2 2 7" xfId="11010" xr:uid="{00000000-0005-0000-0000-0000EF4A0000}"/>
    <cellStyle name="Currency 10 2 4 2 2 7 2" xfId="11011" xr:uid="{00000000-0005-0000-0000-0000F04A0000}"/>
    <cellStyle name="Currency 10 2 4 2 2 8" xfId="11012" xr:uid="{00000000-0005-0000-0000-0000F14A0000}"/>
    <cellStyle name="Currency 10 2 4 2 2 8 2" xfId="11013" xr:uid="{00000000-0005-0000-0000-0000F24A0000}"/>
    <cellStyle name="Currency 10 2 4 2 2 9" xfId="11014" xr:uid="{00000000-0005-0000-0000-0000F34A0000}"/>
    <cellStyle name="Currency 10 2 4 2 3" xfId="11015" xr:uid="{00000000-0005-0000-0000-0000F44A0000}"/>
    <cellStyle name="Currency 10 2 4 2 3 2" xfId="11016" xr:uid="{00000000-0005-0000-0000-0000F54A0000}"/>
    <cellStyle name="Currency 10 2 4 2 3 2 2" xfId="11017" xr:uid="{00000000-0005-0000-0000-0000F64A0000}"/>
    <cellStyle name="Currency 10 2 4 2 3 3" xfId="11018" xr:uid="{00000000-0005-0000-0000-0000F74A0000}"/>
    <cellStyle name="Currency 10 2 4 2 3 3 2" xfId="11019" xr:uid="{00000000-0005-0000-0000-0000F84A0000}"/>
    <cellStyle name="Currency 10 2 4 2 3 4" xfId="11020" xr:uid="{00000000-0005-0000-0000-0000F94A0000}"/>
    <cellStyle name="Currency 10 2 4 2 3 4 2" xfId="11021" xr:uid="{00000000-0005-0000-0000-0000FA4A0000}"/>
    <cellStyle name="Currency 10 2 4 2 3 5" xfId="11022" xr:uid="{00000000-0005-0000-0000-0000FB4A0000}"/>
    <cellStyle name="Currency 10 2 4 2 4" xfId="11023" xr:uid="{00000000-0005-0000-0000-0000FC4A0000}"/>
    <cellStyle name="Currency 10 2 4 2 4 2" xfId="11024" xr:uid="{00000000-0005-0000-0000-0000FD4A0000}"/>
    <cellStyle name="Currency 10 2 4 2 4 2 2" xfId="11025" xr:uid="{00000000-0005-0000-0000-0000FE4A0000}"/>
    <cellStyle name="Currency 10 2 4 2 4 3" xfId="11026" xr:uid="{00000000-0005-0000-0000-0000FF4A0000}"/>
    <cellStyle name="Currency 10 2 4 2 4 3 2" xfId="11027" xr:uid="{00000000-0005-0000-0000-0000004B0000}"/>
    <cellStyle name="Currency 10 2 4 2 4 4" xfId="11028" xr:uid="{00000000-0005-0000-0000-0000014B0000}"/>
    <cellStyle name="Currency 10 2 4 2 4 4 2" xfId="11029" xr:uid="{00000000-0005-0000-0000-0000024B0000}"/>
    <cellStyle name="Currency 10 2 4 2 4 5" xfId="11030" xr:uid="{00000000-0005-0000-0000-0000034B0000}"/>
    <cellStyle name="Currency 10 2 4 2 5" xfId="11031" xr:uid="{00000000-0005-0000-0000-0000044B0000}"/>
    <cellStyle name="Currency 10 2 4 2 5 2" xfId="11032" xr:uid="{00000000-0005-0000-0000-0000054B0000}"/>
    <cellStyle name="Currency 10 2 4 2 6" xfId="11033" xr:uid="{00000000-0005-0000-0000-0000064B0000}"/>
    <cellStyle name="Currency 10 2 4 2 6 2" xfId="11034" xr:uid="{00000000-0005-0000-0000-0000074B0000}"/>
    <cellStyle name="Currency 10 2 4 2 7" xfId="11035" xr:uid="{00000000-0005-0000-0000-0000084B0000}"/>
    <cellStyle name="Currency 10 2 4 2 7 2" xfId="11036" xr:uid="{00000000-0005-0000-0000-0000094B0000}"/>
    <cellStyle name="Currency 10 2 4 2 8" xfId="11037" xr:uid="{00000000-0005-0000-0000-00000A4B0000}"/>
    <cellStyle name="Currency 10 2 4 2 8 2" xfId="11038" xr:uid="{00000000-0005-0000-0000-00000B4B0000}"/>
    <cellStyle name="Currency 10 2 4 2 9" xfId="11039" xr:uid="{00000000-0005-0000-0000-00000C4B0000}"/>
    <cellStyle name="Currency 10 2 4 2 9 2" xfId="11040" xr:uid="{00000000-0005-0000-0000-00000D4B0000}"/>
    <cellStyle name="Currency 10 2 4 3" xfId="11041" xr:uid="{00000000-0005-0000-0000-00000E4B0000}"/>
    <cellStyle name="Currency 10 2 4 3 2" xfId="11042" xr:uid="{00000000-0005-0000-0000-00000F4B0000}"/>
    <cellStyle name="Currency 10 2 4 3 2 2" xfId="11043" xr:uid="{00000000-0005-0000-0000-0000104B0000}"/>
    <cellStyle name="Currency 10 2 4 3 2 2 2" xfId="11044" xr:uid="{00000000-0005-0000-0000-0000114B0000}"/>
    <cellStyle name="Currency 10 2 4 3 2 3" xfId="11045" xr:uid="{00000000-0005-0000-0000-0000124B0000}"/>
    <cellStyle name="Currency 10 2 4 3 2 3 2" xfId="11046" xr:uid="{00000000-0005-0000-0000-0000134B0000}"/>
    <cellStyle name="Currency 10 2 4 3 2 4" xfId="11047" xr:uid="{00000000-0005-0000-0000-0000144B0000}"/>
    <cellStyle name="Currency 10 2 4 3 2 4 2" xfId="11048" xr:uid="{00000000-0005-0000-0000-0000154B0000}"/>
    <cellStyle name="Currency 10 2 4 3 2 5" xfId="11049" xr:uid="{00000000-0005-0000-0000-0000164B0000}"/>
    <cellStyle name="Currency 10 2 4 3 3" xfId="11050" xr:uid="{00000000-0005-0000-0000-0000174B0000}"/>
    <cellStyle name="Currency 10 2 4 3 3 2" xfId="11051" xr:uid="{00000000-0005-0000-0000-0000184B0000}"/>
    <cellStyle name="Currency 10 2 4 3 3 2 2" xfId="11052" xr:uid="{00000000-0005-0000-0000-0000194B0000}"/>
    <cellStyle name="Currency 10 2 4 3 3 3" xfId="11053" xr:uid="{00000000-0005-0000-0000-00001A4B0000}"/>
    <cellStyle name="Currency 10 2 4 3 3 3 2" xfId="11054" xr:uid="{00000000-0005-0000-0000-00001B4B0000}"/>
    <cellStyle name="Currency 10 2 4 3 3 4" xfId="11055" xr:uid="{00000000-0005-0000-0000-00001C4B0000}"/>
    <cellStyle name="Currency 10 2 4 3 3 4 2" xfId="11056" xr:uid="{00000000-0005-0000-0000-00001D4B0000}"/>
    <cellStyle name="Currency 10 2 4 3 3 5" xfId="11057" xr:uid="{00000000-0005-0000-0000-00001E4B0000}"/>
    <cellStyle name="Currency 10 2 4 3 4" xfId="11058" xr:uid="{00000000-0005-0000-0000-00001F4B0000}"/>
    <cellStyle name="Currency 10 2 4 3 4 2" xfId="11059" xr:uid="{00000000-0005-0000-0000-0000204B0000}"/>
    <cellStyle name="Currency 10 2 4 3 5" xfId="11060" xr:uid="{00000000-0005-0000-0000-0000214B0000}"/>
    <cellStyle name="Currency 10 2 4 3 5 2" xfId="11061" xr:uid="{00000000-0005-0000-0000-0000224B0000}"/>
    <cellStyle name="Currency 10 2 4 3 6" xfId="11062" xr:uid="{00000000-0005-0000-0000-0000234B0000}"/>
    <cellStyle name="Currency 10 2 4 3 6 2" xfId="11063" xr:uid="{00000000-0005-0000-0000-0000244B0000}"/>
    <cellStyle name="Currency 10 2 4 3 7" xfId="11064" xr:uid="{00000000-0005-0000-0000-0000254B0000}"/>
    <cellStyle name="Currency 10 2 4 3 7 2" xfId="11065" xr:uid="{00000000-0005-0000-0000-0000264B0000}"/>
    <cellStyle name="Currency 10 2 4 3 8" xfId="11066" xr:uid="{00000000-0005-0000-0000-0000274B0000}"/>
    <cellStyle name="Currency 10 2 4 3 8 2" xfId="11067" xr:uid="{00000000-0005-0000-0000-0000284B0000}"/>
    <cellStyle name="Currency 10 2 4 3 9" xfId="11068" xr:uid="{00000000-0005-0000-0000-0000294B0000}"/>
    <cellStyle name="Currency 10 2 4 4" xfId="11069" xr:uid="{00000000-0005-0000-0000-00002A4B0000}"/>
    <cellStyle name="Currency 10 2 4 4 2" xfId="11070" xr:uid="{00000000-0005-0000-0000-00002B4B0000}"/>
    <cellStyle name="Currency 10 2 4 4 2 2" xfId="11071" xr:uid="{00000000-0005-0000-0000-00002C4B0000}"/>
    <cellStyle name="Currency 10 2 4 4 3" xfId="11072" xr:uid="{00000000-0005-0000-0000-00002D4B0000}"/>
    <cellStyle name="Currency 10 2 4 4 3 2" xfId="11073" xr:uid="{00000000-0005-0000-0000-00002E4B0000}"/>
    <cellStyle name="Currency 10 2 4 4 4" xfId="11074" xr:uid="{00000000-0005-0000-0000-00002F4B0000}"/>
    <cellStyle name="Currency 10 2 4 4 4 2" xfId="11075" xr:uid="{00000000-0005-0000-0000-0000304B0000}"/>
    <cellStyle name="Currency 10 2 4 4 5" xfId="11076" xr:uid="{00000000-0005-0000-0000-0000314B0000}"/>
    <cellStyle name="Currency 10 2 4 5" xfId="11077" xr:uid="{00000000-0005-0000-0000-0000324B0000}"/>
    <cellStyle name="Currency 10 2 4 5 2" xfId="11078" xr:uid="{00000000-0005-0000-0000-0000334B0000}"/>
    <cellStyle name="Currency 10 2 4 5 2 2" xfId="11079" xr:uid="{00000000-0005-0000-0000-0000344B0000}"/>
    <cellStyle name="Currency 10 2 4 5 3" xfId="11080" xr:uid="{00000000-0005-0000-0000-0000354B0000}"/>
    <cellStyle name="Currency 10 2 4 5 3 2" xfId="11081" xr:uid="{00000000-0005-0000-0000-0000364B0000}"/>
    <cellStyle name="Currency 10 2 4 5 4" xfId="11082" xr:uid="{00000000-0005-0000-0000-0000374B0000}"/>
    <cellStyle name="Currency 10 2 4 5 4 2" xfId="11083" xr:uid="{00000000-0005-0000-0000-0000384B0000}"/>
    <cellStyle name="Currency 10 2 4 5 5" xfId="11084" xr:uid="{00000000-0005-0000-0000-0000394B0000}"/>
    <cellStyle name="Currency 10 2 4 6" xfId="11085" xr:uid="{00000000-0005-0000-0000-00003A4B0000}"/>
    <cellStyle name="Currency 10 2 4 6 2" xfId="11086" xr:uid="{00000000-0005-0000-0000-00003B4B0000}"/>
    <cellStyle name="Currency 10 2 4 7" xfId="11087" xr:uid="{00000000-0005-0000-0000-00003C4B0000}"/>
    <cellStyle name="Currency 10 2 4 7 2" xfId="11088" xr:uid="{00000000-0005-0000-0000-00003D4B0000}"/>
    <cellStyle name="Currency 10 2 4 8" xfId="11089" xr:uid="{00000000-0005-0000-0000-00003E4B0000}"/>
    <cellStyle name="Currency 10 2 4 8 2" xfId="11090" xr:uid="{00000000-0005-0000-0000-00003F4B0000}"/>
    <cellStyle name="Currency 10 2 4 9" xfId="11091" xr:uid="{00000000-0005-0000-0000-0000404B0000}"/>
    <cellStyle name="Currency 10 2 4 9 2" xfId="11092" xr:uid="{00000000-0005-0000-0000-0000414B0000}"/>
    <cellStyle name="Currency 10 2 5" xfId="11093" xr:uid="{00000000-0005-0000-0000-0000424B0000}"/>
    <cellStyle name="Currency 10 2 5 10" xfId="11094" xr:uid="{00000000-0005-0000-0000-0000434B0000}"/>
    <cellStyle name="Currency 10 2 5 10 2" xfId="11095" xr:uid="{00000000-0005-0000-0000-0000444B0000}"/>
    <cellStyle name="Currency 10 2 5 11" xfId="11096" xr:uid="{00000000-0005-0000-0000-0000454B0000}"/>
    <cellStyle name="Currency 10 2 5 2" xfId="11097" xr:uid="{00000000-0005-0000-0000-0000464B0000}"/>
    <cellStyle name="Currency 10 2 5 2 10" xfId="11098" xr:uid="{00000000-0005-0000-0000-0000474B0000}"/>
    <cellStyle name="Currency 10 2 5 2 2" xfId="11099" xr:uid="{00000000-0005-0000-0000-0000484B0000}"/>
    <cellStyle name="Currency 10 2 5 2 2 2" xfId="11100" xr:uid="{00000000-0005-0000-0000-0000494B0000}"/>
    <cellStyle name="Currency 10 2 5 2 2 2 2" xfId="11101" xr:uid="{00000000-0005-0000-0000-00004A4B0000}"/>
    <cellStyle name="Currency 10 2 5 2 2 2 2 2" xfId="11102" xr:uid="{00000000-0005-0000-0000-00004B4B0000}"/>
    <cellStyle name="Currency 10 2 5 2 2 2 3" xfId="11103" xr:uid="{00000000-0005-0000-0000-00004C4B0000}"/>
    <cellStyle name="Currency 10 2 5 2 2 2 3 2" xfId="11104" xr:uid="{00000000-0005-0000-0000-00004D4B0000}"/>
    <cellStyle name="Currency 10 2 5 2 2 2 4" xfId="11105" xr:uid="{00000000-0005-0000-0000-00004E4B0000}"/>
    <cellStyle name="Currency 10 2 5 2 2 2 4 2" xfId="11106" xr:uid="{00000000-0005-0000-0000-00004F4B0000}"/>
    <cellStyle name="Currency 10 2 5 2 2 2 5" xfId="11107" xr:uid="{00000000-0005-0000-0000-0000504B0000}"/>
    <cellStyle name="Currency 10 2 5 2 2 3" xfId="11108" xr:uid="{00000000-0005-0000-0000-0000514B0000}"/>
    <cellStyle name="Currency 10 2 5 2 2 3 2" xfId="11109" xr:uid="{00000000-0005-0000-0000-0000524B0000}"/>
    <cellStyle name="Currency 10 2 5 2 2 3 2 2" xfId="11110" xr:uid="{00000000-0005-0000-0000-0000534B0000}"/>
    <cellStyle name="Currency 10 2 5 2 2 3 3" xfId="11111" xr:uid="{00000000-0005-0000-0000-0000544B0000}"/>
    <cellStyle name="Currency 10 2 5 2 2 3 3 2" xfId="11112" xr:uid="{00000000-0005-0000-0000-0000554B0000}"/>
    <cellStyle name="Currency 10 2 5 2 2 3 4" xfId="11113" xr:uid="{00000000-0005-0000-0000-0000564B0000}"/>
    <cellStyle name="Currency 10 2 5 2 2 3 4 2" xfId="11114" xr:uid="{00000000-0005-0000-0000-0000574B0000}"/>
    <cellStyle name="Currency 10 2 5 2 2 3 5" xfId="11115" xr:uid="{00000000-0005-0000-0000-0000584B0000}"/>
    <cellStyle name="Currency 10 2 5 2 2 4" xfId="11116" xr:uid="{00000000-0005-0000-0000-0000594B0000}"/>
    <cellStyle name="Currency 10 2 5 2 2 4 2" xfId="11117" xr:uid="{00000000-0005-0000-0000-00005A4B0000}"/>
    <cellStyle name="Currency 10 2 5 2 2 5" xfId="11118" xr:uid="{00000000-0005-0000-0000-00005B4B0000}"/>
    <cellStyle name="Currency 10 2 5 2 2 5 2" xfId="11119" xr:uid="{00000000-0005-0000-0000-00005C4B0000}"/>
    <cellStyle name="Currency 10 2 5 2 2 6" xfId="11120" xr:uid="{00000000-0005-0000-0000-00005D4B0000}"/>
    <cellStyle name="Currency 10 2 5 2 2 6 2" xfId="11121" xr:uid="{00000000-0005-0000-0000-00005E4B0000}"/>
    <cellStyle name="Currency 10 2 5 2 2 7" xfId="11122" xr:uid="{00000000-0005-0000-0000-00005F4B0000}"/>
    <cellStyle name="Currency 10 2 5 2 2 7 2" xfId="11123" xr:uid="{00000000-0005-0000-0000-0000604B0000}"/>
    <cellStyle name="Currency 10 2 5 2 2 8" xfId="11124" xr:uid="{00000000-0005-0000-0000-0000614B0000}"/>
    <cellStyle name="Currency 10 2 5 2 2 8 2" xfId="11125" xr:uid="{00000000-0005-0000-0000-0000624B0000}"/>
    <cellStyle name="Currency 10 2 5 2 2 9" xfId="11126" xr:uid="{00000000-0005-0000-0000-0000634B0000}"/>
    <cellStyle name="Currency 10 2 5 2 3" xfId="11127" xr:uid="{00000000-0005-0000-0000-0000644B0000}"/>
    <cellStyle name="Currency 10 2 5 2 3 2" xfId="11128" xr:uid="{00000000-0005-0000-0000-0000654B0000}"/>
    <cellStyle name="Currency 10 2 5 2 3 2 2" xfId="11129" xr:uid="{00000000-0005-0000-0000-0000664B0000}"/>
    <cellStyle name="Currency 10 2 5 2 3 3" xfId="11130" xr:uid="{00000000-0005-0000-0000-0000674B0000}"/>
    <cellStyle name="Currency 10 2 5 2 3 3 2" xfId="11131" xr:uid="{00000000-0005-0000-0000-0000684B0000}"/>
    <cellStyle name="Currency 10 2 5 2 3 4" xfId="11132" xr:uid="{00000000-0005-0000-0000-0000694B0000}"/>
    <cellStyle name="Currency 10 2 5 2 3 4 2" xfId="11133" xr:uid="{00000000-0005-0000-0000-00006A4B0000}"/>
    <cellStyle name="Currency 10 2 5 2 3 5" xfId="11134" xr:uid="{00000000-0005-0000-0000-00006B4B0000}"/>
    <cellStyle name="Currency 10 2 5 2 4" xfId="11135" xr:uid="{00000000-0005-0000-0000-00006C4B0000}"/>
    <cellStyle name="Currency 10 2 5 2 4 2" xfId="11136" xr:uid="{00000000-0005-0000-0000-00006D4B0000}"/>
    <cellStyle name="Currency 10 2 5 2 4 2 2" xfId="11137" xr:uid="{00000000-0005-0000-0000-00006E4B0000}"/>
    <cellStyle name="Currency 10 2 5 2 4 3" xfId="11138" xr:uid="{00000000-0005-0000-0000-00006F4B0000}"/>
    <cellStyle name="Currency 10 2 5 2 4 3 2" xfId="11139" xr:uid="{00000000-0005-0000-0000-0000704B0000}"/>
    <cellStyle name="Currency 10 2 5 2 4 4" xfId="11140" xr:uid="{00000000-0005-0000-0000-0000714B0000}"/>
    <cellStyle name="Currency 10 2 5 2 4 4 2" xfId="11141" xr:uid="{00000000-0005-0000-0000-0000724B0000}"/>
    <cellStyle name="Currency 10 2 5 2 4 5" xfId="11142" xr:uid="{00000000-0005-0000-0000-0000734B0000}"/>
    <cellStyle name="Currency 10 2 5 2 5" xfId="11143" xr:uid="{00000000-0005-0000-0000-0000744B0000}"/>
    <cellStyle name="Currency 10 2 5 2 5 2" xfId="11144" xr:uid="{00000000-0005-0000-0000-0000754B0000}"/>
    <cellStyle name="Currency 10 2 5 2 6" xfId="11145" xr:uid="{00000000-0005-0000-0000-0000764B0000}"/>
    <cellStyle name="Currency 10 2 5 2 6 2" xfId="11146" xr:uid="{00000000-0005-0000-0000-0000774B0000}"/>
    <cellStyle name="Currency 10 2 5 2 7" xfId="11147" xr:uid="{00000000-0005-0000-0000-0000784B0000}"/>
    <cellStyle name="Currency 10 2 5 2 7 2" xfId="11148" xr:uid="{00000000-0005-0000-0000-0000794B0000}"/>
    <cellStyle name="Currency 10 2 5 2 8" xfId="11149" xr:uid="{00000000-0005-0000-0000-00007A4B0000}"/>
    <cellStyle name="Currency 10 2 5 2 8 2" xfId="11150" xr:uid="{00000000-0005-0000-0000-00007B4B0000}"/>
    <cellStyle name="Currency 10 2 5 2 9" xfId="11151" xr:uid="{00000000-0005-0000-0000-00007C4B0000}"/>
    <cellStyle name="Currency 10 2 5 2 9 2" xfId="11152" xr:uid="{00000000-0005-0000-0000-00007D4B0000}"/>
    <cellStyle name="Currency 10 2 5 3" xfId="11153" xr:uid="{00000000-0005-0000-0000-00007E4B0000}"/>
    <cellStyle name="Currency 10 2 5 3 2" xfId="11154" xr:uid="{00000000-0005-0000-0000-00007F4B0000}"/>
    <cellStyle name="Currency 10 2 5 3 2 2" xfId="11155" xr:uid="{00000000-0005-0000-0000-0000804B0000}"/>
    <cellStyle name="Currency 10 2 5 3 2 2 2" xfId="11156" xr:uid="{00000000-0005-0000-0000-0000814B0000}"/>
    <cellStyle name="Currency 10 2 5 3 2 3" xfId="11157" xr:uid="{00000000-0005-0000-0000-0000824B0000}"/>
    <cellStyle name="Currency 10 2 5 3 2 3 2" xfId="11158" xr:uid="{00000000-0005-0000-0000-0000834B0000}"/>
    <cellStyle name="Currency 10 2 5 3 2 4" xfId="11159" xr:uid="{00000000-0005-0000-0000-0000844B0000}"/>
    <cellStyle name="Currency 10 2 5 3 2 4 2" xfId="11160" xr:uid="{00000000-0005-0000-0000-0000854B0000}"/>
    <cellStyle name="Currency 10 2 5 3 2 5" xfId="11161" xr:uid="{00000000-0005-0000-0000-0000864B0000}"/>
    <cellStyle name="Currency 10 2 5 3 3" xfId="11162" xr:uid="{00000000-0005-0000-0000-0000874B0000}"/>
    <cellStyle name="Currency 10 2 5 3 3 2" xfId="11163" xr:uid="{00000000-0005-0000-0000-0000884B0000}"/>
    <cellStyle name="Currency 10 2 5 3 3 2 2" xfId="11164" xr:uid="{00000000-0005-0000-0000-0000894B0000}"/>
    <cellStyle name="Currency 10 2 5 3 3 3" xfId="11165" xr:uid="{00000000-0005-0000-0000-00008A4B0000}"/>
    <cellStyle name="Currency 10 2 5 3 3 3 2" xfId="11166" xr:uid="{00000000-0005-0000-0000-00008B4B0000}"/>
    <cellStyle name="Currency 10 2 5 3 3 4" xfId="11167" xr:uid="{00000000-0005-0000-0000-00008C4B0000}"/>
    <cellStyle name="Currency 10 2 5 3 3 4 2" xfId="11168" xr:uid="{00000000-0005-0000-0000-00008D4B0000}"/>
    <cellStyle name="Currency 10 2 5 3 3 5" xfId="11169" xr:uid="{00000000-0005-0000-0000-00008E4B0000}"/>
    <cellStyle name="Currency 10 2 5 3 4" xfId="11170" xr:uid="{00000000-0005-0000-0000-00008F4B0000}"/>
    <cellStyle name="Currency 10 2 5 3 4 2" xfId="11171" xr:uid="{00000000-0005-0000-0000-0000904B0000}"/>
    <cellStyle name="Currency 10 2 5 3 5" xfId="11172" xr:uid="{00000000-0005-0000-0000-0000914B0000}"/>
    <cellStyle name="Currency 10 2 5 3 5 2" xfId="11173" xr:uid="{00000000-0005-0000-0000-0000924B0000}"/>
    <cellStyle name="Currency 10 2 5 3 6" xfId="11174" xr:uid="{00000000-0005-0000-0000-0000934B0000}"/>
    <cellStyle name="Currency 10 2 5 3 6 2" xfId="11175" xr:uid="{00000000-0005-0000-0000-0000944B0000}"/>
    <cellStyle name="Currency 10 2 5 3 7" xfId="11176" xr:uid="{00000000-0005-0000-0000-0000954B0000}"/>
    <cellStyle name="Currency 10 2 5 3 7 2" xfId="11177" xr:uid="{00000000-0005-0000-0000-0000964B0000}"/>
    <cellStyle name="Currency 10 2 5 3 8" xfId="11178" xr:uid="{00000000-0005-0000-0000-0000974B0000}"/>
    <cellStyle name="Currency 10 2 5 3 8 2" xfId="11179" xr:uid="{00000000-0005-0000-0000-0000984B0000}"/>
    <cellStyle name="Currency 10 2 5 3 9" xfId="11180" xr:uid="{00000000-0005-0000-0000-0000994B0000}"/>
    <cellStyle name="Currency 10 2 5 4" xfId="11181" xr:uid="{00000000-0005-0000-0000-00009A4B0000}"/>
    <cellStyle name="Currency 10 2 5 4 2" xfId="11182" xr:uid="{00000000-0005-0000-0000-00009B4B0000}"/>
    <cellStyle name="Currency 10 2 5 4 2 2" xfId="11183" xr:uid="{00000000-0005-0000-0000-00009C4B0000}"/>
    <cellStyle name="Currency 10 2 5 4 3" xfId="11184" xr:uid="{00000000-0005-0000-0000-00009D4B0000}"/>
    <cellStyle name="Currency 10 2 5 4 3 2" xfId="11185" xr:uid="{00000000-0005-0000-0000-00009E4B0000}"/>
    <cellStyle name="Currency 10 2 5 4 4" xfId="11186" xr:uid="{00000000-0005-0000-0000-00009F4B0000}"/>
    <cellStyle name="Currency 10 2 5 4 4 2" xfId="11187" xr:uid="{00000000-0005-0000-0000-0000A04B0000}"/>
    <cellStyle name="Currency 10 2 5 4 5" xfId="11188" xr:uid="{00000000-0005-0000-0000-0000A14B0000}"/>
    <cellStyle name="Currency 10 2 5 5" xfId="11189" xr:uid="{00000000-0005-0000-0000-0000A24B0000}"/>
    <cellStyle name="Currency 10 2 5 5 2" xfId="11190" xr:uid="{00000000-0005-0000-0000-0000A34B0000}"/>
    <cellStyle name="Currency 10 2 5 5 2 2" xfId="11191" xr:uid="{00000000-0005-0000-0000-0000A44B0000}"/>
    <cellStyle name="Currency 10 2 5 5 3" xfId="11192" xr:uid="{00000000-0005-0000-0000-0000A54B0000}"/>
    <cellStyle name="Currency 10 2 5 5 3 2" xfId="11193" xr:uid="{00000000-0005-0000-0000-0000A64B0000}"/>
    <cellStyle name="Currency 10 2 5 5 4" xfId="11194" xr:uid="{00000000-0005-0000-0000-0000A74B0000}"/>
    <cellStyle name="Currency 10 2 5 5 4 2" xfId="11195" xr:uid="{00000000-0005-0000-0000-0000A84B0000}"/>
    <cellStyle name="Currency 10 2 5 5 5" xfId="11196" xr:uid="{00000000-0005-0000-0000-0000A94B0000}"/>
    <cellStyle name="Currency 10 2 5 6" xfId="11197" xr:uid="{00000000-0005-0000-0000-0000AA4B0000}"/>
    <cellStyle name="Currency 10 2 5 6 2" xfId="11198" xr:uid="{00000000-0005-0000-0000-0000AB4B0000}"/>
    <cellStyle name="Currency 10 2 5 7" xfId="11199" xr:uid="{00000000-0005-0000-0000-0000AC4B0000}"/>
    <cellStyle name="Currency 10 2 5 7 2" xfId="11200" xr:uid="{00000000-0005-0000-0000-0000AD4B0000}"/>
    <cellStyle name="Currency 10 2 5 8" xfId="11201" xr:uid="{00000000-0005-0000-0000-0000AE4B0000}"/>
    <cellStyle name="Currency 10 2 5 8 2" xfId="11202" xr:uid="{00000000-0005-0000-0000-0000AF4B0000}"/>
    <cellStyle name="Currency 10 2 5 9" xfId="11203" xr:uid="{00000000-0005-0000-0000-0000B04B0000}"/>
    <cellStyle name="Currency 10 2 5 9 2" xfId="11204" xr:uid="{00000000-0005-0000-0000-0000B14B0000}"/>
    <cellStyle name="Currency 10 2 6" xfId="11205" xr:uid="{00000000-0005-0000-0000-0000B24B0000}"/>
    <cellStyle name="Currency 10 2 6 10" xfId="11206" xr:uid="{00000000-0005-0000-0000-0000B34B0000}"/>
    <cellStyle name="Currency 10 2 6 2" xfId="11207" xr:uid="{00000000-0005-0000-0000-0000B44B0000}"/>
    <cellStyle name="Currency 10 2 6 2 2" xfId="11208" xr:uid="{00000000-0005-0000-0000-0000B54B0000}"/>
    <cellStyle name="Currency 10 2 6 2 2 2" xfId="11209" xr:uid="{00000000-0005-0000-0000-0000B64B0000}"/>
    <cellStyle name="Currency 10 2 6 2 2 2 2" xfId="11210" xr:uid="{00000000-0005-0000-0000-0000B74B0000}"/>
    <cellStyle name="Currency 10 2 6 2 2 3" xfId="11211" xr:uid="{00000000-0005-0000-0000-0000B84B0000}"/>
    <cellStyle name="Currency 10 2 6 2 2 3 2" xfId="11212" xr:uid="{00000000-0005-0000-0000-0000B94B0000}"/>
    <cellStyle name="Currency 10 2 6 2 2 4" xfId="11213" xr:uid="{00000000-0005-0000-0000-0000BA4B0000}"/>
    <cellStyle name="Currency 10 2 6 2 2 4 2" xfId="11214" xr:uid="{00000000-0005-0000-0000-0000BB4B0000}"/>
    <cellStyle name="Currency 10 2 6 2 2 5" xfId="11215" xr:uid="{00000000-0005-0000-0000-0000BC4B0000}"/>
    <cellStyle name="Currency 10 2 6 2 3" xfId="11216" xr:uid="{00000000-0005-0000-0000-0000BD4B0000}"/>
    <cellStyle name="Currency 10 2 6 2 3 2" xfId="11217" xr:uid="{00000000-0005-0000-0000-0000BE4B0000}"/>
    <cellStyle name="Currency 10 2 6 2 3 2 2" xfId="11218" xr:uid="{00000000-0005-0000-0000-0000BF4B0000}"/>
    <cellStyle name="Currency 10 2 6 2 3 3" xfId="11219" xr:uid="{00000000-0005-0000-0000-0000C04B0000}"/>
    <cellStyle name="Currency 10 2 6 2 3 3 2" xfId="11220" xr:uid="{00000000-0005-0000-0000-0000C14B0000}"/>
    <cellStyle name="Currency 10 2 6 2 3 4" xfId="11221" xr:uid="{00000000-0005-0000-0000-0000C24B0000}"/>
    <cellStyle name="Currency 10 2 6 2 3 4 2" xfId="11222" xr:uid="{00000000-0005-0000-0000-0000C34B0000}"/>
    <cellStyle name="Currency 10 2 6 2 3 5" xfId="11223" xr:uid="{00000000-0005-0000-0000-0000C44B0000}"/>
    <cellStyle name="Currency 10 2 6 2 4" xfId="11224" xr:uid="{00000000-0005-0000-0000-0000C54B0000}"/>
    <cellStyle name="Currency 10 2 6 2 4 2" xfId="11225" xr:uid="{00000000-0005-0000-0000-0000C64B0000}"/>
    <cellStyle name="Currency 10 2 6 2 5" xfId="11226" xr:uid="{00000000-0005-0000-0000-0000C74B0000}"/>
    <cellStyle name="Currency 10 2 6 2 5 2" xfId="11227" xr:uid="{00000000-0005-0000-0000-0000C84B0000}"/>
    <cellStyle name="Currency 10 2 6 2 6" xfId="11228" xr:uid="{00000000-0005-0000-0000-0000C94B0000}"/>
    <cellStyle name="Currency 10 2 6 2 6 2" xfId="11229" xr:uid="{00000000-0005-0000-0000-0000CA4B0000}"/>
    <cellStyle name="Currency 10 2 6 2 7" xfId="11230" xr:uid="{00000000-0005-0000-0000-0000CB4B0000}"/>
    <cellStyle name="Currency 10 2 6 2 7 2" xfId="11231" xr:uid="{00000000-0005-0000-0000-0000CC4B0000}"/>
    <cellStyle name="Currency 10 2 6 2 8" xfId="11232" xr:uid="{00000000-0005-0000-0000-0000CD4B0000}"/>
    <cellStyle name="Currency 10 2 6 2 8 2" xfId="11233" xr:uid="{00000000-0005-0000-0000-0000CE4B0000}"/>
    <cellStyle name="Currency 10 2 6 2 9" xfId="11234" xr:uid="{00000000-0005-0000-0000-0000CF4B0000}"/>
    <cellStyle name="Currency 10 2 6 3" xfId="11235" xr:uid="{00000000-0005-0000-0000-0000D04B0000}"/>
    <cellStyle name="Currency 10 2 6 3 2" xfId="11236" xr:uid="{00000000-0005-0000-0000-0000D14B0000}"/>
    <cellStyle name="Currency 10 2 6 3 2 2" xfId="11237" xr:uid="{00000000-0005-0000-0000-0000D24B0000}"/>
    <cellStyle name="Currency 10 2 6 3 3" xfId="11238" xr:uid="{00000000-0005-0000-0000-0000D34B0000}"/>
    <cellStyle name="Currency 10 2 6 3 3 2" xfId="11239" xr:uid="{00000000-0005-0000-0000-0000D44B0000}"/>
    <cellStyle name="Currency 10 2 6 3 4" xfId="11240" xr:uid="{00000000-0005-0000-0000-0000D54B0000}"/>
    <cellStyle name="Currency 10 2 6 3 4 2" xfId="11241" xr:uid="{00000000-0005-0000-0000-0000D64B0000}"/>
    <cellStyle name="Currency 10 2 6 3 5" xfId="11242" xr:uid="{00000000-0005-0000-0000-0000D74B0000}"/>
    <cellStyle name="Currency 10 2 6 4" xfId="11243" xr:uid="{00000000-0005-0000-0000-0000D84B0000}"/>
    <cellStyle name="Currency 10 2 6 4 2" xfId="11244" xr:uid="{00000000-0005-0000-0000-0000D94B0000}"/>
    <cellStyle name="Currency 10 2 6 4 2 2" xfId="11245" xr:uid="{00000000-0005-0000-0000-0000DA4B0000}"/>
    <cellStyle name="Currency 10 2 6 4 3" xfId="11246" xr:uid="{00000000-0005-0000-0000-0000DB4B0000}"/>
    <cellStyle name="Currency 10 2 6 4 3 2" xfId="11247" xr:uid="{00000000-0005-0000-0000-0000DC4B0000}"/>
    <cellStyle name="Currency 10 2 6 4 4" xfId="11248" xr:uid="{00000000-0005-0000-0000-0000DD4B0000}"/>
    <cellStyle name="Currency 10 2 6 4 4 2" xfId="11249" xr:uid="{00000000-0005-0000-0000-0000DE4B0000}"/>
    <cellStyle name="Currency 10 2 6 4 5" xfId="11250" xr:uid="{00000000-0005-0000-0000-0000DF4B0000}"/>
    <cellStyle name="Currency 10 2 6 5" xfId="11251" xr:uid="{00000000-0005-0000-0000-0000E04B0000}"/>
    <cellStyle name="Currency 10 2 6 5 2" xfId="11252" xr:uid="{00000000-0005-0000-0000-0000E14B0000}"/>
    <cellStyle name="Currency 10 2 6 6" xfId="11253" xr:uid="{00000000-0005-0000-0000-0000E24B0000}"/>
    <cellStyle name="Currency 10 2 6 6 2" xfId="11254" xr:uid="{00000000-0005-0000-0000-0000E34B0000}"/>
    <cellStyle name="Currency 10 2 6 7" xfId="11255" xr:uid="{00000000-0005-0000-0000-0000E44B0000}"/>
    <cellStyle name="Currency 10 2 6 7 2" xfId="11256" xr:uid="{00000000-0005-0000-0000-0000E54B0000}"/>
    <cellStyle name="Currency 10 2 6 8" xfId="11257" xr:uid="{00000000-0005-0000-0000-0000E64B0000}"/>
    <cellStyle name="Currency 10 2 6 8 2" xfId="11258" xr:uid="{00000000-0005-0000-0000-0000E74B0000}"/>
    <cellStyle name="Currency 10 2 6 9" xfId="11259" xr:uid="{00000000-0005-0000-0000-0000E84B0000}"/>
    <cellStyle name="Currency 10 2 6 9 2" xfId="11260" xr:uid="{00000000-0005-0000-0000-0000E94B0000}"/>
    <cellStyle name="Currency 10 2 7" xfId="11261" xr:uid="{00000000-0005-0000-0000-0000EA4B0000}"/>
    <cellStyle name="Currency 10 2 7 2" xfId="11262" xr:uid="{00000000-0005-0000-0000-0000EB4B0000}"/>
    <cellStyle name="Currency 10 2 7 2 2" xfId="11263" xr:uid="{00000000-0005-0000-0000-0000EC4B0000}"/>
    <cellStyle name="Currency 10 2 7 2 2 2" xfId="11264" xr:uid="{00000000-0005-0000-0000-0000ED4B0000}"/>
    <cellStyle name="Currency 10 2 7 2 3" xfId="11265" xr:uid="{00000000-0005-0000-0000-0000EE4B0000}"/>
    <cellStyle name="Currency 10 2 7 2 3 2" xfId="11266" xr:uid="{00000000-0005-0000-0000-0000EF4B0000}"/>
    <cellStyle name="Currency 10 2 7 2 4" xfId="11267" xr:uid="{00000000-0005-0000-0000-0000F04B0000}"/>
    <cellStyle name="Currency 10 2 7 2 4 2" xfId="11268" xr:uid="{00000000-0005-0000-0000-0000F14B0000}"/>
    <cellStyle name="Currency 10 2 7 2 5" xfId="11269" xr:uid="{00000000-0005-0000-0000-0000F24B0000}"/>
    <cellStyle name="Currency 10 2 7 3" xfId="11270" xr:uid="{00000000-0005-0000-0000-0000F34B0000}"/>
    <cellStyle name="Currency 10 2 7 3 2" xfId="11271" xr:uid="{00000000-0005-0000-0000-0000F44B0000}"/>
    <cellStyle name="Currency 10 2 7 3 2 2" xfId="11272" xr:uid="{00000000-0005-0000-0000-0000F54B0000}"/>
    <cellStyle name="Currency 10 2 7 3 3" xfId="11273" xr:uid="{00000000-0005-0000-0000-0000F64B0000}"/>
    <cellStyle name="Currency 10 2 7 3 3 2" xfId="11274" xr:uid="{00000000-0005-0000-0000-0000F74B0000}"/>
    <cellStyle name="Currency 10 2 7 3 4" xfId="11275" xr:uid="{00000000-0005-0000-0000-0000F84B0000}"/>
    <cellStyle name="Currency 10 2 7 3 4 2" xfId="11276" xr:uid="{00000000-0005-0000-0000-0000F94B0000}"/>
    <cellStyle name="Currency 10 2 7 3 5" xfId="11277" xr:uid="{00000000-0005-0000-0000-0000FA4B0000}"/>
    <cellStyle name="Currency 10 2 7 4" xfId="11278" xr:uid="{00000000-0005-0000-0000-0000FB4B0000}"/>
    <cellStyle name="Currency 10 2 7 4 2" xfId="11279" xr:uid="{00000000-0005-0000-0000-0000FC4B0000}"/>
    <cellStyle name="Currency 10 2 7 5" xfId="11280" xr:uid="{00000000-0005-0000-0000-0000FD4B0000}"/>
    <cellStyle name="Currency 10 2 7 5 2" xfId="11281" xr:uid="{00000000-0005-0000-0000-0000FE4B0000}"/>
    <cellStyle name="Currency 10 2 7 6" xfId="11282" xr:uid="{00000000-0005-0000-0000-0000FF4B0000}"/>
    <cellStyle name="Currency 10 2 7 6 2" xfId="11283" xr:uid="{00000000-0005-0000-0000-0000004C0000}"/>
    <cellStyle name="Currency 10 2 7 7" xfId="11284" xr:uid="{00000000-0005-0000-0000-0000014C0000}"/>
    <cellStyle name="Currency 10 2 7 7 2" xfId="11285" xr:uid="{00000000-0005-0000-0000-0000024C0000}"/>
    <cellStyle name="Currency 10 2 7 8" xfId="11286" xr:uid="{00000000-0005-0000-0000-0000034C0000}"/>
    <cellStyle name="Currency 10 2 7 8 2" xfId="11287" xr:uid="{00000000-0005-0000-0000-0000044C0000}"/>
    <cellStyle name="Currency 10 2 7 9" xfId="11288" xr:uid="{00000000-0005-0000-0000-0000054C0000}"/>
    <cellStyle name="Currency 10 2 8" xfId="11289" xr:uid="{00000000-0005-0000-0000-0000064C0000}"/>
    <cellStyle name="Currency 10 2 8 2" xfId="11290" xr:uid="{00000000-0005-0000-0000-0000074C0000}"/>
    <cellStyle name="Currency 10 2 8 2 2" xfId="11291" xr:uid="{00000000-0005-0000-0000-0000084C0000}"/>
    <cellStyle name="Currency 10 2 8 3" xfId="11292" xr:uid="{00000000-0005-0000-0000-0000094C0000}"/>
    <cellStyle name="Currency 10 2 8 3 2" xfId="11293" xr:uid="{00000000-0005-0000-0000-00000A4C0000}"/>
    <cellStyle name="Currency 10 2 8 4" xfId="11294" xr:uid="{00000000-0005-0000-0000-00000B4C0000}"/>
    <cellStyle name="Currency 10 2 8 4 2" xfId="11295" xr:uid="{00000000-0005-0000-0000-00000C4C0000}"/>
    <cellStyle name="Currency 10 2 8 5" xfId="11296" xr:uid="{00000000-0005-0000-0000-00000D4C0000}"/>
    <cellStyle name="Currency 10 2 9" xfId="11297" xr:uid="{00000000-0005-0000-0000-00000E4C0000}"/>
    <cellStyle name="Currency 10 2 9 2" xfId="11298" xr:uid="{00000000-0005-0000-0000-00000F4C0000}"/>
    <cellStyle name="Currency 10 2 9 2 2" xfId="11299" xr:uid="{00000000-0005-0000-0000-0000104C0000}"/>
    <cellStyle name="Currency 10 2 9 3" xfId="11300" xr:uid="{00000000-0005-0000-0000-0000114C0000}"/>
    <cellStyle name="Currency 10 2 9 3 2" xfId="11301" xr:uid="{00000000-0005-0000-0000-0000124C0000}"/>
    <cellStyle name="Currency 10 2 9 4" xfId="11302" xr:uid="{00000000-0005-0000-0000-0000134C0000}"/>
    <cellStyle name="Currency 10 2 9 4 2" xfId="11303" xr:uid="{00000000-0005-0000-0000-0000144C0000}"/>
    <cellStyle name="Currency 10 2 9 5" xfId="11304" xr:uid="{00000000-0005-0000-0000-0000154C0000}"/>
    <cellStyle name="Currency 10 20" xfId="11305" xr:uid="{00000000-0005-0000-0000-0000164C0000}"/>
    <cellStyle name="Currency 10 20 2" xfId="11306" xr:uid="{00000000-0005-0000-0000-0000174C0000}"/>
    <cellStyle name="Currency 10 21" xfId="11307" xr:uid="{00000000-0005-0000-0000-0000184C0000}"/>
    <cellStyle name="Currency 10 22" xfId="11308" xr:uid="{00000000-0005-0000-0000-0000194C0000}"/>
    <cellStyle name="Currency 10 23" xfId="11309" xr:uid="{00000000-0005-0000-0000-00001A4C0000}"/>
    <cellStyle name="Currency 10 24" xfId="41113" xr:uid="{00000000-0005-0000-0000-00001B4C0000}"/>
    <cellStyle name="Currency 10 3" xfId="11310" xr:uid="{00000000-0005-0000-0000-00001C4C0000}"/>
    <cellStyle name="Currency 10 3 10" xfId="11311" xr:uid="{00000000-0005-0000-0000-00001D4C0000}"/>
    <cellStyle name="Currency 10 3 10 2" xfId="11312" xr:uid="{00000000-0005-0000-0000-00001E4C0000}"/>
    <cellStyle name="Currency 10 3 11" xfId="11313" xr:uid="{00000000-0005-0000-0000-00001F4C0000}"/>
    <cellStyle name="Currency 10 3 11 2" xfId="11314" xr:uid="{00000000-0005-0000-0000-0000204C0000}"/>
    <cellStyle name="Currency 10 3 12" xfId="11315" xr:uid="{00000000-0005-0000-0000-0000214C0000}"/>
    <cellStyle name="Currency 10 3 12 2" xfId="11316" xr:uid="{00000000-0005-0000-0000-0000224C0000}"/>
    <cellStyle name="Currency 10 3 13" xfId="11317" xr:uid="{00000000-0005-0000-0000-0000234C0000}"/>
    <cellStyle name="Currency 10 3 13 2" xfId="11318" xr:uid="{00000000-0005-0000-0000-0000244C0000}"/>
    <cellStyle name="Currency 10 3 14" xfId="11319" xr:uid="{00000000-0005-0000-0000-0000254C0000}"/>
    <cellStyle name="Currency 10 3 14 2" xfId="11320" xr:uid="{00000000-0005-0000-0000-0000264C0000}"/>
    <cellStyle name="Currency 10 3 15" xfId="11321" xr:uid="{00000000-0005-0000-0000-0000274C0000}"/>
    <cellStyle name="Currency 10 3 2" xfId="11322" xr:uid="{00000000-0005-0000-0000-0000284C0000}"/>
    <cellStyle name="Currency 10 3 2 10" xfId="11323" xr:uid="{00000000-0005-0000-0000-0000294C0000}"/>
    <cellStyle name="Currency 10 3 2 10 2" xfId="11324" xr:uid="{00000000-0005-0000-0000-00002A4C0000}"/>
    <cellStyle name="Currency 10 3 2 11" xfId="11325" xr:uid="{00000000-0005-0000-0000-00002B4C0000}"/>
    <cellStyle name="Currency 10 3 2 2" xfId="11326" xr:uid="{00000000-0005-0000-0000-00002C4C0000}"/>
    <cellStyle name="Currency 10 3 2 2 10" xfId="11327" xr:uid="{00000000-0005-0000-0000-00002D4C0000}"/>
    <cellStyle name="Currency 10 3 2 2 2" xfId="11328" xr:uid="{00000000-0005-0000-0000-00002E4C0000}"/>
    <cellStyle name="Currency 10 3 2 2 2 2" xfId="11329" xr:uid="{00000000-0005-0000-0000-00002F4C0000}"/>
    <cellStyle name="Currency 10 3 2 2 2 2 2" xfId="11330" xr:uid="{00000000-0005-0000-0000-0000304C0000}"/>
    <cellStyle name="Currency 10 3 2 2 2 2 2 2" xfId="11331" xr:uid="{00000000-0005-0000-0000-0000314C0000}"/>
    <cellStyle name="Currency 10 3 2 2 2 2 3" xfId="11332" xr:uid="{00000000-0005-0000-0000-0000324C0000}"/>
    <cellStyle name="Currency 10 3 2 2 2 2 3 2" xfId="11333" xr:uid="{00000000-0005-0000-0000-0000334C0000}"/>
    <cellStyle name="Currency 10 3 2 2 2 2 4" xfId="11334" xr:uid="{00000000-0005-0000-0000-0000344C0000}"/>
    <cellStyle name="Currency 10 3 2 2 2 2 4 2" xfId="11335" xr:uid="{00000000-0005-0000-0000-0000354C0000}"/>
    <cellStyle name="Currency 10 3 2 2 2 2 5" xfId="11336" xr:uid="{00000000-0005-0000-0000-0000364C0000}"/>
    <cellStyle name="Currency 10 3 2 2 2 3" xfId="11337" xr:uid="{00000000-0005-0000-0000-0000374C0000}"/>
    <cellStyle name="Currency 10 3 2 2 2 3 2" xfId="11338" xr:uid="{00000000-0005-0000-0000-0000384C0000}"/>
    <cellStyle name="Currency 10 3 2 2 2 3 2 2" xfId="11339" xr:uid="{00000000-0005-0000-0000-0000394C0000}"/>
    <cellStyle name="Currency 10 3 2 2 2 3 3" xfId="11340" xr:uid="{00000000-0005-0000-0000-00003A4C0000}"/>
    <cellStyle name="Currency 10 3 2 2 2 3 3 2" xfId="11341" xr:uid="{00000000-0005-0000-0000-00003B4C0000}"/>
    <cellStyle name="Currency 10 3 2 2 2 3 4" xfId="11342" xr:uid="{00000000-0005-0000-0000-00003C4C0000}"/>
    <cellStyle name="Currency 10 3 2 2 2 3 4 2" xfId="11343" xr:uid="{00000000-0005-0000-0000-00003D4C0000}"/>
    <cellStyle name="Currency 10 3 2 2 2 3 5" xfId="11344" xr:uid="{00000000-0005-0000-0000-00003E4C0000}"/>
    <cellStyle name="Currency 10 3 2 2 2 4" xfId="11345" xr:uid="{00000000-0005-0000-0000-00003F4C0000}"/>
    <cellStyle name="Currency 10 3 2 2 2 4 2" xfId="11346" xr:uid="{00000000-0005-0000-0000-0000404C0000}"/>
    <cellStyle name="Currency 10 3 2 2 2 5" xfId="11347" xr:uid="{00000000-0005-0000-0000-0000414C0000}"/>
    <cellStyle name="Currency 10 3 2 2 2 5 2" xfId="11348" xr:uid="{00000000-0005-0000-0000-0000424C0000}"/>
    <cellStyle name="Currency 10 3 2 2 2 6" xfId="11349" xr:uid="{00000000-0005-0000-0000-0000434C0000}"/>
    <cellStyle name="Currency 10 3 2 2 2 6 2" xfId="11350" xr:uid="{00000000-0005-0000-0000-0000444C0000}"/>
    <cellStyle name="Currency 10 3 2 2 2 7" xfId="11351" xr:uid="{00000000-0005-0000-0000-0000454C0000}"/>
    <cellStyle name="Currency 10 3 2 2 2 7 2" xfId="11352" xr:uid="{00000000-0005-0000-0000-0000464C0000}"/>
    <cellStyle name="Currency 10 3 2 2 2 8" xfId="11353" xr:uid="{00000000-0005-0000-0000-0000474C0000}"/>
    <cellStyle name="Currency 10 3 2 2 2 8 2" xfId="11354" xr:uid="{00000000-0005-0000-0000-0000484C0000}"/>
    <cellStyle name="Currency 10 3 2 2 2 9" xfId="11355" xr:uid="{00000000-0005-0000-0000-0000494C0000}"/>
    <cellStyle name="Currency 10 3 2 2 3" xfId="11356" xr:uid="{00000000-0005-0000-0000-00004A4C0000}"/>
    <cellStyle name="Currency 10 3 2 2 3 2" xfId="11357" xr:uid="{00000000-0005-0000-0000-00004B4C0000}"/>
    <cellStyle name="Currency 10 3 2 2 3 2 2" xfId="11358" xr:uid="{00000000-0005-0000-0000-00004C4C0000}"/>
    <cellStyle name="Currency 10 3 2 2 3 3" xfId="11359" xr:uid="{00000000-0005-0000-0000-00004D4C0000}"/>
    <cellStyle name="Currency 10 3 2 2 3 3 2" xfId="11360" xr:uid="{00000000-0005-0000-0000-00004E4C0000}"/>
    <cellStyle name="Currency 10 3 2 2 3 4" xfId="11361" xr:uid="{00000000-0005-0000-0000-00004F4C0000}"/>
    <cellStyle name="Currency 10 3 2 2 3 4 2" xfId="11362" xr:uid="{00000000-0005-0000-0000-0000504C0000}"/>
    <cellStyle name="Currency 10 3 2 2 3 5" xfId="11363" xr:uid="{00000000-0005-0000-0000-0000514C0000}"/>
    <cellStyle name="Currency 10 3 2 2 4" xfId="11364" xr:uid="{00000000-0005-0000-0000-0000524C0000}"/>
    <cellStyle name="Currency 10 3 2 2 4 2" xfId="11365" xr:uid="{00000000-0005-0000-0000-0000534C0000}"/>
    <cellStyle name="Currency 10 3 2 2 4 2 2" xfId="11366" xr:uid="{00000000-0005-0000-0000-0000544C0000}"/>
    <cellStyle name="Currency 10 3 2 2 4 3" xfId="11367" xr:uid="{00000000-0005-0000-0000-0000554C0000}"/>
    <cellStyle name="Currency 10 3 2 2 4 3 2" xfId="11368" xr:uid="{00000000-0005-0000-0000-0000564C0000}"/>
    <cellStyle name="Currency 10 3 2 2 4 4" xfId="11369" xr:uid="{00000000-0005-0000-0000-0000574C0000}"/>
    <cellStyle name="Currency 10 3 2 2 4 4 2" xfId="11370" xr:uid="{00000000-0005-0000-0000-0000584C0000}"/>
    <cellStyle name="Currency 10 3 2 2 4 5" xfId="11371" xr:uid="{00000000-0005-0000-0000-0000594C0000}"/>
    <cellStyle name="Currency 10 3 2 2 5" xfId="11372" xr:uid="{00000000-0005-0000-0000-00005A4C0000}"/>
    <cellStyle name="Currency 10 3 2 2 5 2" xfId="11373" xr:uid="{00000000-0005-0000-0000-00005B4C0000}"/>
    <cellStyle name="Currency 10 3 2 2 6" xfId="11374" xr:uid="{00000000-0005-0000-0000-00005C4C0000}"/>
    <cellStyle name="Currency 10 3 2 2 6 2" xfId="11375" xr:uid="{00000000-0005-0000-0000-00005D4C0000}"/>
    <cellStyle name="Currency 10 3 2 2 7" xfId="11376" xr:uid="{00000000-0005-0000-0000-00005E4C0000}"/>
    <cellStyle name="Currency 10 3 2 2 7 2" xfId="11377" xr:uid="{00000000-0005-0000-0000-00005F4C0000}"/>
    <cellStyle name="Currency 10 3 2 2 8" xfId="11378" xr:uid="{00000000-0005-0000-0000-0000604C0000}"/>
    <cellStyle name="Currency 10 3 2 2 8 2" xfId="11379" xr:uid="{00000000-0005-0000-0000-0000614C0000}"/>
    <cellStyle name="Currency 10 3 2 2 9" xfId="11380" xr:uid="{00000000-0005-0000-0000-0000624C0000}"/>
    <cellStyle name="Currency 10 3 2 2 9 2" xfId="11381" xr:uid="{00000000-0005-0000-0000-0000634C0000}"/>
    <cellStyle name="Currency 10 3 2 3" xfId="11382" xr:uid="{00000000-0005-0000-0000-0000644C0000}"/>
    <cellStyle name="Currency 10 3 2 3 2" xfId="11383" xr:uid="{00000000-0005-0000-0000-0000654C0000}"/>
    <cellStyle name="Currency 10 3 2 3 2 2" xfId="11384" xr:uid="{00000000-0005-0000-0000-0000664C0000}"/>
    <cellStyle name="Currency 10 3 2 3 2 2 2" xfId="11385" xr:uid="{00000000-0005-0000-0000-0000674C0000}"/>
    <cellStyle name="Currency 10 3 2 3 2 3" xfId="11386" xr:uid="{00000000-0005-0000-0000-0000684C0000}"/>
    <cellStyle name="Currency 10 3 2 3 2 3 2" xfId="11387" xr:uid="{00000000-0005-0000-0000-0000694C0000}"/>
    <cellStyle name="Currency 10 3 2 3 2 4" xfId="11388" xr:uid="{00000000-0005-0000-0000-00006A4C0000}"/>
    <cellStyle name="Currency 10 3 2 3 2 4 2" xfId="11389" xr:uid="{00000000-0005-0000-0000-00006B4C0000}"/>
    <cellStyle name="Currency 10 3 2 3 2 5" xfId="11390" xr:uid="{00000000-0005-0000-0000-00006C4C0000}"/>
    <cellStyle name="Currency 10 3 2 3 3" xfId="11391" xr:uid="{00000000-0005-0000-0000-00006D4C0000}"/>
    <cellStyle name="Currency 10 3 2 3 3 2" xfId="11392" xr:uid="{00000000-0005-0000-0000-00006E4C0000}"/>
    <cellStyle name="Currency 10 3 2 3 3 2 2" xfId="11393" xr:uid="{00000000-0005-0000-0000-00006F4C0000}"/>
    <cellStyle name="Currency 10 3 2 3 3 3" xfId="11394" xr:uid="{00000000-0005-0000-0000-0000704C0000}"/>
    <cellStyle name="Currency 10 3 2 3 3 3 2" xfId="11395" xr:uid="{00000000-0005-0000-0000-0000714C0000}"/>
    <cellStyle name="Currency 10 3 2 3 3 4" xfId="11396" xr:uid="{00000000-0005-0000-0000-0000724C0000}"/>
    <cellStyle name="Currency 10 3 2 3 3 4 2" xfId="11397" xr:uid="{00000000-0005-0000-0000-0000734C0000}"/>
    <cellStyle name="Currency 10 3 2 3 3 5" xfId="11398" xr:uid="{00000000-0005-0000-0000-0000744C0000}"/>
    <cellStyle name="Currency 10 3 2 3 4" xfId="11399" xr:uid="{00000000-0005-0000-0000-0000754C0000}"/>
    <cellStyle name="Currency 10 3 2 3 4 2" xfId="11400" xr:uid="{00000000-0005-0000-0000-0000764C0000}"/>
    <cellStyle name="Currency 10 3 2 3 5" xfId="11401" xr:uid="{00000000-0005-0000-0000-0000774C0000}"/>
    <cellStyle name="Currency 10 3 2 3 5 2" xfId="11402" xr:uid="{00000000-0005-0000-0000-0000784C0000}"/>
    <cellStyle name="Currency 10 3 2 3 6" xfId="11403" xr:uid="{00000000-0005-0000-0000-0000794C0000}"/>
    <cellStyle name="Currency 10 3 2 3 6 2" xfId="11404" xr:uid="{00000000-0005-0000-0000-00007A4C0000}"/>
    <cellStyle name="Currency 10 3 2 3 7" xfId="11405" xr:uid="{00000000-0005-0000-0000-00007B4C0000}"/>
    <cellStyle name="Currency 10 3 2 3 7 2" xfId="11406" xr:uid="{00000000-0005-0000-0000-00007C4C0000}"/>
    <cellStyle name="Currency 10 3 2 3 8" xfId="11407" xr:uid="{00000000-0005-0000-0000-00007D4C0000}"/>
    <cellStyle name="Currency 10 3 2 3 8 2" xfId="11408" xr:uid="{00000000-0005-0000-0000-00007E4C0000}"/>
    <cellStyle name="Currency 10 3 2 3 9" xfId="11409" xr:uid="{00000000-0005-0000-0000-00007F4C0000}"/>
    <cellStyle name="Currency 10 3 2 4" xfId="11410" xr:uid="{00000000-0005-0000-0000-0000804C0000}"/>
    <cellStyle name="Currency 10 3 2 4 2" xfId="11411" xr:uid="{00000000-0005-0000-0000-0000814C0000}"/>
    <cellStyle name="Currency 10 3 2 4 2 2" xfId="11412" xr:uid="{00000000-0005-0000-0000-0000824C0000}"/>
    <cellStyle name="Currency 10 3 2 4 3" xfId="11413" xr:uid="{00000000-0005-0000-0000-0000834C0000}"/>
    <cellStyle name="Currency 10 3 2 4 3 2" xfId="11414" xr:uid="{00000000-0005-0000-0000-0000844C0000}"/>
    <cellStyle name="Currency 10 3 2 4 4" xfId="11415" xr:uid="{00000000-0005-0000-0000-0000854C0000}"/>
    <cellStyle name="Currency 10 3 2 4 4 2" xfId="11416" xr:uid="{00000000-0005-0000-0000-0000864C0000}"/>
    <cellStyle name="Currency 10 3 2 4 5" xfId="11417" xr:uid="{00000000-0005-0000-0000-0000874C0000}"/>
    <cellStyle name="Currency 10 3 2 5" xfId="11418" xr:uid="{00000000-0005-0000-0000-0000884C0000}"/>
    <cellStyle name="Currency 10 3 2 5 2" xfId="11419" xr:uid="{00000000-0005-0000-0000-0000894C0000}"/>
    <cellStyle name="Currency 10 3 2 5 2 2" xfId="11420" xr:uid="{00000000-0005-0000-0000-00008A4C0000}"/>
    <cellStyle name="Currency 10 3 2 5 3" xfId="11421" xr:uid="{00000000-0005-0000-0000-00008B4C0000}"/>
    <cellStyle name="Currency 10 3 2 5 3 2" xfId="11422" xr:uid="{00000000-0005-0000-0000-00008C4C0000}"/>
    <cellStyle name="Currency 10 3 2 5 4" xfId="11423" xr:uid="{00000000-0005-0000-0000-00008D4C0000}"/>
    <cellStyle name="Currency 10 3 2 5 4 2" xfId="11424" xr:uid="{00000000-0005-0000-0000-00008E4C0000}"/>
    <cellStyle name="Currency 10 3 2 5 5" xfId="11425" xr:uid="{00000000-0005-0000-0000-00008F4C0000}"/>
    <cellStyle name="Currency 10 3 2 6" xfId="11426" xr:uid="{00000000-0005-0000-0000-0000904C0000}"/>
    <cellStyle name="Currency 10 3 2 6 2" xfId="11427" xr:uid="{00000000-0005-0000-0000-0000914C0000}"/>
    <cellStyle name="Currency 10 3 2 7" xfId="11428" xr:uid="{00000000-0005-0000-0000-0000924C0000}"/>
    <cellStyle name="Currency 10 3 2 7 2" xfId="11429" xr:uid="{00000000-0005-0000-0000-0000934C0000}"/>
    <cellStyle name="Currency 10 3 2 8" xfId="11430" xr:uid="{00000000-0005-0000-0000-0000944C0000}"/>
    <cellStyle name="Currency 10 3 2 8 2" xfId="11431" xr:uid="{00000000-0005-0000-0000-0000954C0000}"/>
    <cellStyle name="Currency 10 3 2 9" xfId="11432" xr:uid="{00000000-0005-0000-0000-0000964C0000}"/>
    <cellStyle name="Currency 10 3 2 9 2" xfId="11433" xr:uid="{00000000-0005-0000-0000-0000974C0000}"/>
    <cellStyle name="Currency 10 3 3" xfId="11434" xr:uid="{00000000-0005-0000-0000-0000984C0000}"/>
    <cellStyle name="Currency 10 3 3 10" xfId="11435" xr:uid="{00000000-0005-0000-0000-0000994C0000}"/>
    <cellStyle name="Currency 10 3 3 10 2" xfId="11436" xr:uid="{00000000-0005-0000-0000-00009A4C0000}"/>
    <cellStyle name="Currency 10 3 3 11" xfId="11437" xr:uid="{00000000-0005-0000-0000-00009B4C0000}"/>
    <cellStyle name="Currency 10 3 3 2" xfId="11438" xr:uid="{00000000-0005-0000-0000-00009C4C0000}"/>
    <cellStyle name="Currency 10 3 3 2 10" xfId="11439" xr:uid="{00000000-0005-0000-0000-00009D4C0000}"/>
    <cellStyle name="Currency 10 3 3 2 2" xfId="11440" xr:uid="{00000000-0005-0000-0000-00009E4C0000}"/>
    <cellStyle name="Currency 10 3 3 2 2 2" xfId="11441" xr:uid="{00000000-0005-0000-0000-00009F4C0000}"/>
    <cellStyle name="Currency 10 3 3 2 2 2 2" xfId="11442" xr:uid="{00000000-0005-0000-0000-0000A04C0000}"/>
    <cellStyle name="Currency 10 3 3 2 2 2 2 2" xfId="11443" xr:uid="{00000000-0005-0000-0000-0000A14C0000}"/>
    <cellStyle name="Currency 10 3 3 2 2 2 3" xfId="11444" xr:uid="{00000000-0005-0000-0000-0000A24C0000}"/>
    <cellStyle name="Currency 10 3 3 2 2 2 3 2" xfId="11445" xr:uid="{00000000-0005-0000-0000-0000A34C0000}"/>
    <cellStyle name="Currency 10 3 3 2 2 2 4" xfId="11446" xr:uid="{00000000-0005-0000-0000-0000A44C0000}"/>
    <cellStyle name="Currency 10 3 3 2 2 2 4 2" xfId="11447" xr:uid="{00000000-0005-0000-0000-0000A54C0000}"/>
    <cellStyle name="Currency 10 3 3 2 2 2 5" xfId="11448" xr:uid="{00000000-0005-0000-0000-0000A64C0000}"/>
    <cellStyle name="Currency 10 3 3 2 2 3" xfId="11449" xr:uid="{00000000-0005-0000-0000-0000A74C0000}"/>
    <cellStyle name="Currency 10 3 3 2 2 3 2" xfId="11450" xr:uid="{00000000-0005-0000-0000-0000A84C0000}"/>
    <cellStyle name="Currency 10 3 3 2 2 3 2 2" xfId="11451" xr:uid="{00000000-0005-0000-0000-0000A94C0000}"/>
    <cellStyle name="Currency 10 3 3 2 2 3 3" xfId="11452" xr:uid="{00000000-0005-0000-0000-0000AA4C0000}"/>
    <cellStyle name="Currency 10 3 3 2 2 3 3 2" xfId="11453" xr:uid="{00000000-0005-0000-0000-0000AB4C0000}"/>
    <cellStyle name="Currency 10 3 3 2 2 3 4" xfId="11454" xr:uid="{00000000-0005-0000-0000-0000AC4C0000}"/>
    <cellStyle name="Currency 10 3 3 2 2 3 4 2" xfId="11455" xr:uid="{00000000-0005-0000-0000-0000AD4C0000}"/>
    <cellStyle name="Currency 10 3 3 2 2 3 5" xfId="11456" xr:uid="{00000000-0005-0000-0000-0000AE4C0000}"/>
    <cellStyle name="Currency 10 3 3 2 2 4" xfId="11457" xr:uid="{00000000-0005-0000-0000-0000AF4C0000}"/>
    <cellStyle name="Currency 10 3 3 2 2 4 2" xfId="11458" xr:uid="{00000000-0005-0000-0000-0000B04C0000}"/>
    <cellStyle name="Currency 10 3 3 2 2 5" xfId="11459" xr:uid="{00000000-0005-0000-0000-0000B14C0000}"/>
    <cellStyle name="Currency 10 3 3 2 2 5 2" xfId="11460" xr:uid="{00000000-0005-0000-0000-0000B24C0000}"/>
    <cellStyle name="Currency 10 3 3 2 2 6" xfId="11461" xr:uid="{00000000-0005-0000-0000-0000B34C0000}"/>
    <cellStyle name="Currency 10 3 3 2 2 6 2" xfId="11462" xr:uid="{00000000-0005-0000-0000-0000B44C0000}"/>
    <cellStyle name="Currency 10 3 3 2 2 7" xfId="11463" xr:uid="{00000000-0005-0000-0000-0000B54C0000}"/>
    <cellStyle name="Currency 10 3 3 2 2 7 2" xfId="11464" xr:uid="{00000000-0005-0000-0000-0000B64C0000}"/>
    <cellStyle name="Currency 10 3 3 2 2 8" xfId="11465" xr:uid="{00000000-0005-0000-0000-0000B74C0000}"/>
    <cellStyle name="Currency 10 3 3 2 2 8 2" xfId="11466" xr:uid="{00000000-0005-0000-0000-0000B84C0000}"/>
    <cellStyle name="Currency 10 3 3 2 2 9" xfId="11467" xr:uid="{00000000-0005-0000-0000-0000B94C0000}"/>
    <cellStyle name="Currency 10 3 3 2 3" xfId="11468" xr:uid="{00000000-0005-0000-0000-0000BA4C0000}"/>
    <cellStyle name="Currency 10 3 3 2 3 2" xfId="11469" xr:uid="{00000000-0005-0000-0000-0000BB4C0000}"/>
    <cellStyle name="Currency 10 3 3 2 3 2 2" xfId="11470" xr:uid="{00000000-0005-0000-0000-0000BC4C0000}"/>
    <cellStyle name="Currency 10 3 3 2 3 3" xfId="11471" xr:uid="{00000000-0005-0000-0000-0000BD4C0000}"/>
    <cellStyle name="Currency 10 3 3 2 3 3 2" xfId="11472" xr:uid="{00000000-0005-0000-0000-0000BE4C0000}"/>
    <cellStyle name="Currency 10 3 3 2 3 4" xfId="11473" xr:uid="{00000000-0005-0000-0000-0000BF4C0000}"/>
    <cellStyle name="Currency 10 3 3 2 3 4 2" xfId="11474" xr:uid="{00000000-0005-0000-0000-0000C04C0000}"/>
    <cellStyle name="Currency 10 3 3 2 3 5" xfId="11475" xr:uid="{00000000-0005-0000-0000-0000C14C0000}"/>
    <cellStyle name="Currency 10 3 3 2 4" xfId="11476" xr:uid="{00000000-0005-0000-0000-0000C24C0000}"/>
    <cellStyle name="Currency 10 3 3 2 4 2" xfId="11477" xr:uid="{00000000-0005-0000-0000-0000C34C0000}"/>
    <cellStyle name="Currency 10 3 3 2 4 2 2" xfId="11478" xr:uid="{00000000-0005-0000-0000-0000C44C0000}"/>
    <cellStyle name="Currency 10 3 3 2 4 3" xfId="11479" xr:uid="{00000000-0005-0000-0000-0000C54C0000}"/>
    <cellStyle name="Currency 10 3 3 2 4 3 2" xfId="11480" xr:uid="{00000000-0005-0000-0000-0000C64C0000}"/>
    <cellStyle name="Currency 10 3 3 2 4 4" xfId="11481" xr:uid="{00000000-0005-0000-0000-0000C74C0000}"/>
    <cellStyle name="Currency 10 3 3 2 4 4 2" xfId="11482" xr:uid="{00000000-0005-0000-0000-0000C84C0000}"/>
    <cellStyle name="Currency 10 3 3 2 4 5" xfId="11483" xr:uid="{00000000-0005-0000-0000-0000C94C0000}"/>
    <cellStyle name="Currency 10 3 3 2 5" xfId="11484" xr:uid="{00000000-0005-0000-0000-0000CA4C0000}"/>
    <cellStyle name="Currency 10 3 3 2 5 2" xfId="11485" xr:uid="{00000000-0005-0000-0000-0000CB4C0000}"/>
    <cellStyle name="Currency 10 3 3 2 6" xfId="11486" xr:uid="{00000000-0005-0000-0000-0000CC4C0000}"/>
    <cellStyle name="Currency 10 3 3 2 6 2" xfId="11487" xr:uid="{00000000-0005-0000-0000-0000CD4C0000}"/>
    <cellStyle name="Currency 10 3 3 2 7" xfId="11488" xr:uid="{00000000-0005-0000-0000-0000CE4C0000}"/>
    <cellStyle name="Currency 10 3 3 2 7 2" xfId="11489" xr:uid="{00000000-0005-0000-0000-0000CF4C0000}"/>
    <cellStyle name="Currency 10 3 3 2 8" xfId="11490" xr:uid="{00000000-0005-0000-0000-0000D04C0000}"/>
    <cellStyle name="Currency 10 3 3 2 8 2" xfId="11491" xr:uid="{00000000-0005-0000-0000-0000D14C0000}"/>
    <cellStyle name="Currency 10 3 3 2 9" xfId="11492" xr:uid="{00000000-0005-0000-0000-0000D24C0000}"/>
    <cellStyle name="Currency 10 3 3 2 9 2" xfId="11493" xr:uid="{00000000-0005-0000-0000-0000D34C0000}"/>
    <cellStyle name="Currency 10 3 3 3" xfId="11494" xr:uid="{00000000-0005-0000-0000-0000D44C0000}"/>
    <cellStyle name="Currency 10 3 3 3 2" xfId="11495" xr:uid="{00000000-0005-0000-0000-0000D54C0000}"/>
    <cellStyle name="Currency 10 3 3 3 2 2" xfId="11496" xr:uid="{00000000-0005-0000-0000-0000D64C0000}"/>
    <cellStyle name="Currency 10 3 3 3 2 2 2" xfId="11497" xr:uid="{00000000-0005-0000-0000-0000D74C0000}"/>
    <cellStyle name="Currency 10 3 3 3 2 3" xfId="11498" xr:uid="{00000000-0005-0000-0000-0000D84C0000}"/>
    <cellStyle name="Currency 10 3 3 3 2 3 2" xfId="11499" xr:uid="{00000000-0005-0000-0000-0000D94C0000}"/>
    <cellStyle name="Currency 10 3 3 3 2 4" xfId="11500" xr:uid="{00000000-0005-0000-0000-0000DA4C0000}"/>
    <cellStyle name="Currency 10 3 3 3 2 4 2" xfId="11501" xr:uid="{00000000-0005-0000-0000-0000DB4C0000}"/>
    <cellStyle name="Currency 10 3 3 3 2 5" xfId="11502" xr:uid="{00000000-0005-0000-0000-0000DC4C0000}"/>
    <cellStyle name="Currency 10 3 3 3 3" xfId="11503" xr:uid="{00000000-0005-0000-0000-0000DD4C0000}"/>
    <cellStyle name="Currency 10 3 3 3 3 2" xfId="11504" xr:uid="{00000000-0005-0000-0000-0000DE4C0000}"/>
    <cellStyle name="Currency 10 3 3 3 3 2 2" xfId="11505" xr:uid="{00000000-0005-0000-0000-0000DF4C0000}"/>
    <cellStyle name="Currency 10 3 3 3 3 3" xfId="11506" xr:uid="{00000000-0005-0000-0000-0000E04C0000}"/>
    <cellStyle name="Currency 10 3 3 3 3 3 2" xfId="11507" xr:uid="{00000000-0005-0000-0000-0000E14C0000}"/>
    <cellStyle name="Currency 10 3 3 3 3 4" xfId="11508" xr:uid="{00000000-0005-0000-0000-0000E24C0000}"/>
    <cellStyle name="Currency 10 3 3 3 3 4 2" xfId="11509" xr:uid="{00000000-0005-0000-0000-0000E34C0000}"/>
    <cellStyle name="Currency 10 3 3 3 3 5" xfId="11510" xr:uid="{00000000-0005-0000-0000-0000E44C0000}"/>
    <cellStyle name="Currency 10 3 3 3 4" xfId="11511" xr:uid="{00000000-0005-0000-0000-0000E54C0000}"/>
    <cellStyle name="Currency 10 3 3 3 4 2" xfId="11512" xr:uid="{00000000-0005-0000-0000-0000E64C0000}"/>
    <cellStyle name="Currency 10 3 3 3 5" xfId="11513" xr:uid="{00000000-0005-0000-0000-0000E74C0000}"/>
    <cellStyle name="Currency 10 3 3 3 5 2" xfId="11514" xr:uid="{00000000-0005-0000-0000-0000E84C0000}"/>
    <cellStyle name="Currency 10 3 3 3 6" xfId="11515" xr:uid="{00000000-0005-0000-0000-0000E94C0000}"/>
    <cellStyle name="Currency 10 3 3 3 6 2" xfId="11516" xr:uid="{00000000-0005-0000-0000-0000EA4C0000}"/>
    <cellStyle name="Currency 10 3 3 3 7" xfId="11517" xr:uid="{00000000-0005-0000-0000-0000EB4C0000}"/>
    <cellStyle name="Currency 10 3 3 3 7 2" xfId="11518" xr:uid="{00000000-0005-0000-0000-0000EC4C0000}"/>
    <cellStyle name="Currency 10 3 3 3 8" xfId="11519" xr:uid="{00000000-0005-0000-0000-0000ED4C0000}"/>
    <cellStyle name="Currency 10 3 3 3 8 2" xfId="11520" xr:uid="{00000000-0005-0000-0000-0000EE4C0000}"/>
    <cellStyle name="Currency 10 3 3 3 9" xfId="11521" xr:uid="{00000000-0005-0000-0000-0000EF4C0000}"/>
    <cellStyle name="Currency 10 3 3 4" xfId="11522" xr:uid="{00000000-0005-0000-0000-0000F04C0000}"/>
    <cellStyle name="Currency 10 3 3 4 2" xfId="11523" xr:uid="{00000000-0005-0000-0000-0000F14C0000}"/>
    <cellStyle name="Currency 10 3 3 4 2 2" xfId="11524" xr:uid="{00000000-0005-0000-0000-0000F24C0000}"/>
    <cellStyle name="Currency 10 3 3 4 3" xfId="11525" xr:uid="{00000000-0005-0000-0000-0000F34C0000}"/>
    <cellStyle name="Currency 10 3 3 4 3 2" xfId="11526" xr:uid="{00000000-0005-0000-0000-0000F44C0000}"/>
    <cellStyle name="Currency 10 3 3 4 4" xfId="11527" xr:uid="{00000000-0005-0000-0000-0000F54C0000}"/>
    <cellStyle name="Currency 10 3 3 4 4 2" xfId="11528" xr:uid="{00000000-0005-0000-0000-0000F64C0000}"/>
    <cellStyle name="Currency 10 3 3 4 5" xfId="11529" xr:uid="{00000000-0005-0000-0000-0000F74C0000}"/>
    <cellStyle name="Currency 10 3 3 5" xfId="11530" xr:uid="{00000000-0005-0000-0000-0000F84C0000}"/>
    <cellStyle name="Currency 10 3 3 5 2" xfId="11531" xr:uid="{00000000-0005-0000-0000-0000F94C0000}"/>
    <cellStyle name="Currency 10 3 3 5 2 2" xfId="11532" xr:uid="{00000000-0005-0000-0000-0000FA4C0000}"/>
    <cellStyle name="Currency 10 3 3 5 3" xfId="11533" xr:uid="{00000000-0005-0000-0000-0000FB4C0000}"/>
    <cellStyle name="Currency 10 3 3 5 3 2" xfId="11534" xr:uid="{00000000-0005-0000-0000-0000FC4C0000}"/>
    <cellStyle name="Currency 10 3 3 5 4" xfId="11535" xr:uid="{00000000-0005-0000-0000-0000FD4C0000}"/>
    <cellStyle name="Currency 10 3 3 5 4 2" xfId="11536" xr:uid="{00000000-0005-0000-0000-0000FE4C0000}"/>
    <cellStyle name="Currency 10 3 3 5 5" xfId="11537" xr:uid="{00000000-0005-0000-0000-0000FF4C0000}"/>
    <cellStyle name="Currency 10 3 3 6" xfId="11538" xr:uid="{00000000-0005-0000-0000-0000004D0000}"/>
    <cellStyle name="Currency 10 3 3 6 2" xfId="11539" xr:uid="{00000000-0005-0000-0000-0000014D0000}"/>
    <cellStyle name="Currency 10 3 3 7" xfId="11540" xr:uid="{00000000-0005-0000-0000-0000024D0000}"/>
    <cellStyle name="Currency 10 3 3 7 2" xfId="11541" xr:uid="{00000000-0005-0000-0000-0000034D0000}"/>
    <cellStyle name="Currency 10 3 3 8" xfId="11542" xr:uid="{00000000-0005-0000-0000-0000044D0000}"/>
    <cellStyle name="Currency 10 3 3 8 2" xfId="11543" xr:uid="{00000000-0005-0000-0000-0000054D0000}"/>
    <cellStyle name="Currency 10 3 3 9" xfId="11544" xr:uid="{00000000-0005-0000-0000-0000064D0000}"/>
    <cellStyle name="Currency 10 3 3 9 2" xfId="11545" xr:uid="{00000000-0005-0000-0000-0000074D0000}"/>
    <cellStyle name="Currency 10 3 4" xfId="11546" xr:uid="{00000000-0005-0000-0000-0000084D0000}"/>
    <cellStyle name="Currency 10 3 4 10" xfId="11547" xr:uid="{00000000-0005-0000-0000-0000094D0000}"/>
    <cellStyle name="Currency 10 3 4 10 2" xfId="11548" xr:uid="{00000000-0005-0000-0000-00000A4D0000}"/>
    <cellStyle name="Currency 10 3 4 11" xfId="11549" xr:uid="{00000000-0005-0000-0000-00000B4D0000}"/>
    <cellStyle name="Currency 10 3 4 2" xfId="11550" xr:uid="{00000000-0005-0000-0000-00000C4D0000}"/>
    <cellStyle name="Currency 10 3 4 2 10" xfId="11551" xr:uid="{00000000-0005-0000-0000-00000D4D0000}"/>
    <cellStyle name="Currency 10 3 4 2 2" xfId="11552" xr:uid="{00000000-0005-0000-0000-00000E4D0000}"/>
    <cellStyle name="Currency 10 3 4 2 2 2" xfId="11553" xr:uid="{00000000-0005-0000-0000-00000F4D0000}"/>
    <cellStyle name="Currency 10 3 4 2 2 2 2" xfId="11554" xr:uid="{00000000-0005-0000-0000-0000104D0000}"/>
    <cellStyle name="Currency 10 3 4 2 2 2 2 2" xfId="11555" xr:uid="{00000000-0005-0000-0000-0000114D0000}"/>
    <cellStyle name="Currency 10 3 4 2 2 2 3" xfId="11556" xr:uid="{00000000-0005-0000-0000-0000124D0000}"/>
    <cellStyle name="Currency 10 3 4 2 2 2 3 2" xfId="11557" xr:uid="{00000000-0005-0000-0000-0000134D0000}"/>
    <cellStyle name="Currency 10 3 4 2 2 2 4" xfId="11558" xr:uid="{00000000-0005-0000-0000-0000144D0000}"/>
    <cellStyle name="Currency 10 3 4 2 2 2 4 2" xfId="11559" xr:uid="{00000000-0005-0000-0000-0000154D0000}"/>
    <cellStyle name="Currency 10 3 4 2 2 2 5" xfId="11560" xr:uid="{00000000-0005-0000-0000-0000164D0000}"/>
    <cellStyle name="Currency 10 3 4 2 2 3" xfId="11561" xr:uid="{00000000-0005-0000-0000-0000174D0000}"/>
    <cellStyle name="Currency 10 3 4 2 2 3 2" xfId="11562" xr:uid="{00000000-0005-0000-0000-0000184D0000}"/>
    <cellStyle name="Currency 10 3 4 2 2 3 2 2" xfId="11563" xr:uid="{00000000-0005-0000-0000-0000194D0000}"/>
    <cellStyle name="Currency 10 3 4 2 2 3 3" xfId="11564" xr:uid="{00000000-0005-0000-0000-00001A4D0000}"/>
    <cellStyle name="Currency 10 3 4 2 2 3 3 2" xfId="11565" xr:uid="{00000000-0005-0000-0000-00001B4D0000}"/>
    <cellStyle name="Currency 10 3 4 2 2 3 4" xfId="11566" xr:uid="{00000000-0005-0000-0000-00001C4D0000}"/>
    <cellStyle name="Currency 10 3 4 2 2 3 4 2" xfId="11567" xr:uid="{00000000-0005-0000-0000-00001D4D0000}"/>
    <cellStyle name="Currency 10 3 4 2 2 3 5" xfId="11568" xr:uid="{00000000-0005-0000-0000-00001E4D0000}"/>
    <cellStyle name="Currency 10 3 4 2 2 4" xfId="11569" xr:uid="{00000000-0005-0000-0000-00001F4D0000}"/>
    <cellStyle name="Currency 10 3 4 2 2 4 2" xfId="11570" xr:uid="{00000000-0005-0000-0000-0000204D0000}"/>
    <cellStyle name="Currency 10 3 4 2 2 5" xfId="11571" xr:uid="{00000000-0005-0000-0000-0000214D0000}"/>
    <cellStyle name="Currency 10 3 4 2 2 5 2" xfId="11572" xr:uid="{00000000-0005-0000-0000-0000224D0000}"/>
    <cellStyle name="Currency 10 3 4 2 2 6" xfId="11573" xr:uid="{00000000-0005-0000-0000-0000234D0000}"/>
    <cellStyle name="Currency 10 3 4 2 2 6 2" xfId="11574" xr:uid="{00000000-0005-0000-0000-0000244D0000}"/>
    <cellStyle name="Currency 10 3 4 2 2 7" xfId="11575" xr:uid="{00000000-0005-0000-0000-0000254D0000}"/>
    <cellStyle name="Currency 10 3 4 2 2 7 2" xfId="11576" xr:uid="{00000000-0005-0000-0000-0000264D0000}"/>
    <cellStyle name="Currency 10 3 4 2 2 8" xfId="11577" xr:uid="{00000000-0005-0000-0000-0000274D0000}"/>
    <cellStyle name="Currency 10 3 4 2 2 8 2" xfId="11578" xr:uid="{00000000-0005-0000-0000-0000284D0000}"/>
    <cellStyle name="Currency 10 3 4 2 2 9" xfId="11579" xr:uid="{00000000-0005-0000-0000-0000294D0000}"/>
    <cellStyle name="Currency 10 3 4 2 3" xfId="11580" xr:uid="{00000000-0005-0000-0000-00002A4D0000}"/>
    <cellStyle name="Currency 10 3 4 2 3 2" xfId="11581" xr:uid="{00000000-0005-0000-0000-00002B4D0000}"/>
    <cellStyle name="Currency 10 3 4 2 3 2 2" xfId="11582" xr:uid="{00000000-0005-0000-0000-00002C4D0000}"/>
    <cellStyle name="Currency 10 3 4 2 3 3" xfId="11583" xr:uid="{00000000-0005-0000-0000-00002D4D0000}"/>
    <cellStyle name="Currency 10 3 4 2 3 3 2" xfId="11584" xr:uid="{00000000-0005-0000-0000-00002E4D0000}"/>
    <cellStyle name="Currency 10 3 4 2 3 4" xfId="11585" xr:uid="{00000000-0005-0000-0000-00002F4D0000}"/>
    <cellStyle name="Currency 10 3 4 2 3 4 2" xfId="11586" xr:uid="{00000000-0005-0000-0000-0000304D0000}"/>
    <cellStyle name="Currency 10 3 4 2 3 5" xfId="11587" xr:uid="{00000000-0005-0000-0000-0000314D0000}"/>
    <cellStyle name="Currency 10 3 4 2 4" xfId="11588" xr:uid="{00000000-0005-0000-0000-0000324D0000}"/>
    <cellStyle name="Currency 10 3 4 2 4 2" xfId="11589" xr:uid="{00000000-0005-0000-0000-0000334D0000}"/>
    <cellStyle name="Currency 10 3 4 2 4 2 2" xfId="11590" xr:uid="{00000000-0005-0000-0000-0000344D0000}"/>
    <cellStyle name="Currency 10 3 4 2 4 3" xfId="11591" xr:uid="{00000000-0005-0000-0000-0000354D0000}"/>
    <cellStyle name="Currency 10 3 4 2 4 3 2" xfId="11592" xr:uid="{00000000-0005-0000-0000-0000364D0000}"/>
    <cellStyle name="Currency 10 3 4 2 4 4" xfId="11593" xr:uid="{00000000-0005-0000-0000-0000374D0000}"/>
    <cellStyle name="Currency 10 3 4 2 4 4 2" xfId="11594" xr:uid="{00000000-0005-0000-0000-0000384D0000}"/>
    <cellStyle name="Currency 10 3 4 2 4 5" xfId="11595" xr:uid="{00000000-0005-0000-0000-0000394D0000}"/>
    <cellStyle name="Currency 10 3 4 2 5" xfId="11596" xr:uid="{00000000-0005-0000-0000-00003A4D0000}"/>
    <cellStyle name="Currency 10 3 4 2 5 2" xfId="11597" xr:uid="{00000000-0005-0000-0000-00003B4D0000}"/>
    <cellStyle name="Currency 10 3 4 2 6" xfId="11598" xr:uid="{00000000-0005-0000-0000-00003C4D0000}"/>
    <cellStyle name="Currency 10 3 4 2 6 2" xfId="11599" xr:uid="{00000000-0005-0000-0000-00003D4D0000}"/>
    <cellStyle name="Currency 10 3 4 2 7" xfId="11600" xr:uid="{00000000-0005-0000-0000-00003E4D0000}"/>
    <cellStyle name="Currency 10 3 4 2 7 2" xfId="11601" xr:uid="{00000000-0005-0000-0000-00003F4D0000}"/>
    <cellStyle name="Currency 10 3 4 2 8" xfId="11602" xr:uid="{00000000-0005-0000-0000-0000404D0000}"/>
    <cellStyle name="Currency 10 3 4 2 8 2" xfId="11603" xr:uid="{00000000-0005-0000-0000-0000414D0000}"/>
    <cellStyle name="Currency 10 3 4 2 9" xfId="11604" xr:uid="{00000000-0005-0000-0000-0000424D0000}"/>
    <cellStyle name="Currency 10 3 4 2 9 2" xfId="11605" xr:uid="{00000000-0005-0000-0000-0000434D0000}"/>
    <cellStyle name="Currency 10 3 4 3" xfId="11606" xr:uid="{00000000-0005-0000-0000-0000444D0000}"/>
    <cellStyle name="Currency 10 3 4 3 2" xfId="11607" xr:uid="{00000000-0005-0000-0000-0000454D0000}"/>
    <cellStyle name="Currency 10 3 4 3 2 2" xfId="11608" xr:uid="{00000000-0005-0000-0000-0000464D0000}"/>
    <cellStyle name="Currency 10 3 4 3 2 2 2" xfId="11609" xr:uid="{00000000-0005-0000-0000-0000474D0000}"/>
    <cellStyle name="Currency 10 3 4 3 2 3" xfId="11610" xr:uid="{00000000-0005-0000-0000-0000484D0000}"/>
    <cellStyle name="Currency 10 3 4 3 2 3 2" xfId="11611" xr:uid="{00000000-0005-0000-0000-0000494D0000}"/>
    <cellStyle name="Currency 10 3 4 3 2 4" xfId="11612" xr:uid="{00000000-0005-0000-0000-00004A4D0000}"/>
    <cellStyle name="Currency 10 3 4 3 2 4 2" xfId="11613" xr:uid="{00000000-0005-0000-0000-00004B4D0000}"/>
    <cellStyle name="Currency 10 3 4 3 2 5" xfId="11614" xr:uid="{00000000-0005-0000-0000-00004C4D0000}"/>
    <cellStyle name="Currency 10 3 4 3 3" xfId="11615" xr:uid="{00000000-0005-0000-0000-00004D4D0000}"/>
    <cellStyle name="Currency 10 3 4 3 3 2" xfId="11616" xr:uid="{00000000-0005-0000-0000-00004E4D0000}"/>
    <cellStyle name="Currency 10 3 4 3 3 2 2" xfId="11617" xr:uid="{00000000-0005-0000-0000-00004F4D0000}"/>
    <cellStyle name="Currency 10 3 4 3 3 3" xfId="11618" xr:uid="{00000000-0005-0000-0000-0000504D0000}"/>
    <cellStyle name="Currency 10 3 4 3 3 3 2" xfId="11619" xr:uid="{00000000-0005-0000-0000-0000514D0000}"/>
    <cellStyle name="Currency 10 3 4 3 3 4" xfId="11620" xr:uid="{00000000-0005-0000-0000-0000524D0000}"/>
    <cellStyle name="Currency 10 3 4 3 3 4 2" xfId="11621" xr:uid="{00000000-0005-0000-0000-0000534D0000}"/>
    <cellStyle name="Currency 10 3 4 3 3 5" xfId="11622" xr:uid="{00000000-0005-0000-0000-0000544D0000}"/>
    <cellStyle name="Currency 10 3 4 3 4" xfId="11623" xr:uid="{00000000-0005-0000-0000-0000554D0000}"/>
    <cellStyle name="Currency 10 3 4 3 4 2" xfId="11624" xr:uid="{00000000-0005-0000-0000-0000564D0000}"/>
    <cellStyle name="Currency 10 3 4 3 5" xfId="11625" xr:uid="{00000000-0005-0000-0000-0000574D0000}"/>
    <cellStyle name="Currency 10 3 4 3 5 2" xfId="11626" xr:uid="{00000000-0005-0000-0000-0000584D0000}"/>
    <cellStyle name="Currency 10 3 4 3 6" xfId="11627" xr:uid="{00000000-0005-0000-0000-0000594D0000}"/>
    <cellStyle name="Currency 10 3 4 3 6 2" xfId="11628" xr:uid="{00000000-0005-0000-0000-00005A4D0000}"/>
    <cellStyle name="Currency 10 3 4 3 7" xfId="11629" xr:uid="{00000000-0005-0000-0000-00005B4D0000}"/>
    <cellStyle name="Currency 10 3 4 3 7 2" xfId="11630" xr:uid="{00000000-0005-0000-0000-00005C4D0000}"/>
    <cellStyle name="Currency 10 3 4 3 8" xfId="11631" xr:uid="{00000000-0005-0000-0000-00005D4D0000}"/>
    <cellStyle name="Currency 10 3 4 3 8 2" xfId="11632" xr:uid="{00000000-0005-0000-0000-00005E4D0000}"/>
    <cellStyle name="Currency 10 3 4 3 9" xfId="11633" xr:uid="{00000000-0005-0000-0000-00005F4D0000}"/>
    <cellStyle name="Currency 10 3 4 4" xfId="11634" xr:uid="{00000000-0005-0000-0000-0000604D0000}"/>
    <cellStyle name="Currency 10 3 4 4 2" xfId="11635" xr:uid="{00000000-0005-0000-0000-0000614D0000}"/>
    <cellStyle name="Currency 10 3 4 4 2 2" xfId="11636" xr:uid="{00000000-0005-0000-0000-0000624D0000}"/>
    <cellStyle name="Currency 10 3 4 4 3" xfId="11637" xr:uid="{00000000-0005-0000-0000-0000634D0000}"/>
    <cellStyle name="Currency 10 3 4 4 3 2" xfId="11638" xr:uid="{00000000-0005-0000-0000-0000644D0000}"/>
    <cellStyle name="Currency 10 3 4 4 4" xfId="11639" xr:uid="{00000000-0005-0000-0000-0000654D0000}"/>
    <cellStyle name="Currency 10 3 4 4 4 2" xfId="11640" xr:uid="{00000000-0005-0000-0000-0000664D0000}"/>
    <cellStyle name="Currency 10 3 4 4 5" xfId="11641" xr:uid="{00000000-0005-0000-0000-0000674D0000}"/>
    <cellStyle name="Currency 10 3 4 5" xfId="11642" xr:uid="{00000000-0005-0000-0000-0000684D0000}"/>
    <cellStyle name="Currency 10 3 4 5 2" xfId="11643" xr:uid="{00000000-0005-0000-0000-0000694D0000}"/>
    <cellStyle name="Currency 10 3 4 5 2 2" xfId="11644" xr:uid="{00000000-0005-0000-0000-00006A4D0000}"/>
    <cellStyle name="Currency 10 3 4 5 3" xfId="11645" xr:uid="{00000000-0005-0000-0000-00006B4D0000}"/>
    <cellStyle name="Currency 10 3 4 5 3 2" xfId="11646" xr:uid="{00000000-0005-0000-0000-00006C4D0000}"/>
    <cellStyle name="Currency 10 3 4 5 4" xfId="11647" xr:uid="{00000000-0005-0000-0000-00006D4D0000}"/>
    <cellStyle name="Currency 10 3 4 5 4 2" xfId="11648" xr:uid="{00000000-0005-0000-0000-00006E4D0000}"/>
    <cellStyle name="Currency 10 3 4 5 5" xfId="11649" xr:uid="{00000000-0005-0000-0000-00006F4D0000}"/>
    <cellStyle name="Currency 10 3 4 6" xfId="11650" xr:uid="{00000000-0005-0000-0000-0000704D0000}"/>
    <cellStyle name="Currency 10 3 4 6 2" xfId="11651" xr:uid="{00000000-0005-0000-0000-0000714D0000}"/>
    <cellStyle name="Currency 10 3 4 7" xfId="11652" xr:uid="{00000000-0005-0000-0000-0000724D0000}"/>
    <cellStyle name="Currency 10 3 4 7 2" xfId="11653" xr:uid="{00000000-0005-0000-0000-0000734D0000}"/>
    <cellStyle name="Currency 10 3 4 8" xfId="11654" xr:uid="{00000000-0005-0000-0000-0000744D0000}"/>
    <cellStyle name="Currency 10 3 4 8 2" xfId="11655" xr:uid="{00000000-0005-0000-0000-0000754D0000}"/>
    <cellStyle name="Currency 10 3 4 9" xfId="11656" xr:uid="{00000000-0005-0000-0000-0000764D0000}"/>
    <cellStyle name="Currency 10 3 4 9 2" xfId="11657" xr:uid="{00000000-0005-0000-0000-0000774D0000}"/>
    <cellStyle name="Currency 10 3 5" xfId="11658" xr:uid="{00000000-0005-0000-0000-0000784D0000}"/>
    <cellStyle name="Currency 10 3 5 10" xfId="11659" xr:uid="{00000000-0005-0000-0000-0000794D0000}"/>
    <cellStyle name="Currency 10 3 5 10 2" xfId="11660" xr:uid="{00000000-0005-0000-0000-00007A4D0000}"/>
    <cellStyle name="Currency 10 3 5 11" xfId="11661" xr:uid="{00000000-0005-0000-0000-00007B4D0000}"/>
    <cellStyle name="Currency 10 3 5 2" xfId="11662" xr:uid="{00000000-0005-0000-0000-00007C4D0000}"/>
    <cellStyle name="Currency 10 3 5 2 10" xfId="11663" xr:uid="{00000000-0005-0000-0000-00007D4D0000}"/>
    <cellStyle name="Currency 10 3 5 2 2" xfId="11664" xr:uid="{00000000-0005-0000-0000-00007E4D0000}"/>
    <cellStyle name="Currency 10 3 5 2 2 2" xfId="11665" xr:uid="{00000000-0005-0000-0000-00007F4D0000}"/>
    <cellStyle name="Currency 10 3 5 2 2 2 2" xfId="11666" xr:uid="{00000000-0005-0000-0000-0000804D0000}"/>
    <cellStyle name="Currency 10 3 5 2 2 2 2 2" xfId="11667" xr:uid="{00000000-0005-0000-0000-0000814D0000}"/>
    <cellStyle name="Currency 10 3 5 2 2 2 3" xfId="11668" xr:uid="{00000000-0005-0000-0000-0000824D0000}"/>
    <cellStyle name="Currency 10 3 5 2 2 2 3 2" xfId="11669" xr:uid="{00000000-0005-0000-0000-0000834D0000}"/>
    <cellStyle name="Currency 10 3 5 2 2 2 4" xfId="11670" xr:uid="{00000000-0005-0000-0000-0000844D0000}"/>
    <cellStyle name="Currency 10 3 5 2 2 2 4 2" xfId="11671" xr:uid="{00000000-0005-0000-0000-0000854D0000}"/>
    <cellStyle name="Currency 10 3 5 2 2 2 5" xfId="11672" xr:uid="{00000000-0005-0000-0000-0000864D0000}"/>
    <cellStyle name="Currency 10 3 5 2 2 3" xfId="11673" xr:uid="{00000000-0005-0000-0000-0000874D0000}"/>
    <cellStyle name="Currency 10 3 5 2 2 3 2" xfId="11674" xr:uid="{00000000-0005-0000-0000-0000884D0000}"/>
    <cellStyle name="Currency 10 3 5 2 2 3 2 2" xfId="11675" xr:uid="{00000000-0005-0000-0000-0000894D0000}"/>
    <cellStyle name="Currency 10 3 5 2 2 3 3" xfId="11676" xr:uid="{00000000-0005-0000-0000-00008A4D0000}"/>
    <cellStyle name="Currency 10 3 5 2 2 3 3 2" xfId="11677" xr:uid="{00000000-0005-0000-0000-00008B4D0000}"/>
    <cellStyle name="Currency 10 3 5 2 2 3 4" xfId="11678" xr:uid="{00000000-0005-0000-0000-00008C4D0000}"/>
    <cellStyle name="Currency 10 3 5 2 2 3 4 2" xfId="11679" xr:uid="{00000000-0005-0000-0000-00008D4D0000}"/>
    <cellStyle name="Currency 10 3 5 2 2 3 5" xfId="11680" xr:uid="{00000000-0005-0000-0000-00008E4D0000}"/>
    <cellStyle name="Currency 10 3 5 2 2 4" xfId="11681" xr:uid="{00000000-0005-0000-0000-00008F4D0000}"/>
    <cellStyle name="Currency 10 3 5 2 2 4 2" xfId="11682" xr:uid="{00000000-0005-0000-0000-0000904D0000}"/>
    <cellStyle name="Currency 10 3 5 2 2 5" xfId="11683" xr:uid="{00000000-0005-0000-0000-0000914D0000}"/>
    <cellStyle name="Currency 10 3 5 2 2 5 2" xfId="11684" xr:uid="{00000000-0005-0000-0000-0000924D0000}"/>
    <cellStyle name="Currency 10 3 5 2 2 6" xfId="11685" xr:uid="{00000000-0005-0000-0000-0000934D0000}"/>
    <cellStyle name="Currency 10 3 5 2 2 6 2" xfId="11686" xr:uid="{00000000-0005-0000-0000-0000944D0000}"/>
    <cellStyle name="Currency 10 3 5 2 2 7" xfId="11687" xr:uid="{00000000-0005-0000-0000-0000954D0000}"/>
    <cellStyle name="Currency 10 3 5 2 2 7 2" xfId="11688" xr:uid="{00000000-0005-0000-0000-0000964D0000}"/>
    <cellStyle name="Currency 10 3 5 2 2 8" xfId="11689" xr:uid="{00000000-0005-0000-0000-0000974D0000}"/>
    <cellStyle name="Currency 10 3 5 2 2 8 2" xfId="11690" xr:uid="{00000000-0005-0000-0000-0000984D0000}"/>
    <cellStyle name="Currency 10 3 5 2 2 9" xfId="11691" xr:uid="{00000000-0005-0000-0000-0000994D0000}"/>
    <cellStyle name="Currency 10 3 5 2 3" xfId="11692" xr:uid="{00000000-0005-0000-0000-00009A4D0000}"/>
    <cellStyle name="Currency 10 3 5 2 3 2" xfId="11693" xr:uid="{00000000-0005-0000-0000-00009B4D0000}"/>
    <cellStyle name="Currency 10 3 5 2 3 2 2" xfId="11694" xr:uid="{00000000-0005-0000-0000-00009C4D0000}"/>
    <cellStyle name="Currency 10 3 5 2 3 3" xfId="11695" xr:uid="{00000000-0005-0000-0000-00009D4D0000}"/>
    <cellStyle name="Currency 10 3 5 2 3 3 2" xfId="11696" xr:uid="{00000000-0005-0000-0000-00009E4D0000}"/>
    <cellStyle name="Currency 10 3 5 2 3 4" xfId="11697" xr:uid="{00000000-0005-0000-0000-00009F4D0000}"/>
    <cellStyle name="Currency 10 3 5 2 3 4 2" xfId="11698" xr:uid="{00000000-0005-0000-0000-0000A04D0000}"/>
    <cellStyle name="Currency 10 3 5 2 3 5" xfId="11699" xr:uid="{00000000-0005-0000-0000-0000A14D0000}"/>
    <cellStyle name="Currency 10 3 5 2 4" xfId="11700" xr:uid="{00000000-0005-0000-0000-0000A24D0000}"/>
    <cellStyle name="Currency 10 3 5 2 4 2" xfId="11701" xr:uid="{00000000-0005-0000-0000-0000A34D0000}"/>
    <cellStyle name="Currency 10 3 5 2 4 2 2" xfId="11702" xr:uid="{00000000-0005-0000-0000-0000A44D0000}"/>
    <cellStyle name="Currency 10 3 5 2 4 3" xfId="11703" xr:uid="{00000000-0005-0000-0000-0000A54D0000}"/>
    <cellStyle name="Currency 10 3 5 2 4 3 2" xfId="11704" xr:uid="{00000000-0005-0000-0000-0000A64D0000}"/>
    <cellStyle name="Currency 10 3 5 2 4 4" xfId="11705" xr:uid="{00000000-0005-0000-0000-0000A74D0000}"/>
    <cellStyle name="Currency 10 3 5 2 4 4 2" xfId="11706" xr:uid="{00000000-0005-0000-0000-0000A84D0000}"/>
    <cellStyle name="Currency 10 3 5 2 4 5" xfId="11707" xr:uid="{00000000-0005-0000-0000-0000A94D0000}"/>
    <cellStyle name="Currency 10 3 5 2 5" xfId="11708" xr:uid="{00000000-0005-0000-0000-0000AA4D0000}"/>
    <cellStyle name="Currency 10 3 5 2 5 2" xfId="11709" xr:uid="{00000000-0005-0000-0000-0000AB4D0000}"/>
    <cellStyle name="Currency 10 3 5 2 6" xfId="11710" xr:uid="{00000000-0005-0000-0000-0000AC4D0000}"/>
    <cellStyle name="Currency 10 3 5 2 6 2" xfId="11711" xr:uid="{00000000-0005-0000-0000-0000AD4D0000}"/>
    <cellStyle name="Currency 10 3 5 2 7" xfId="11712" xr:uid="{00000000-0005-0000-0000-0000AE4D0000}"/>
    <cellStyle name="Currency 10 3 5 2 7 2" xfId="11713" xr:uid="{00000000-0005-0000-0000-0000AF4D0000}"/>
    <cellStyle name="Currency 10 3 5 2 8" xfId="11714" xr:uid="{00000000-0005-0000-0000-0000B04D0000}"/>
    <cellStyle name="Currency 10 3 5 2 8 2" xfId="11715" xr:uid="{00000000-0005-0000-0000-0000B14D0000}"/>
    <cellStyle name="Currency 10 3 5 2 9" xfId="11716" xr:uid="{00000000-0005-0000-0000-0000B24D0000}"/>
    <cellStyle name="Currency 10 3 5 2 9 2" xfId="11717" xr:uid="{00000000-0005-0000-0000-0000B34D0000}"/>
    <cellStyle name="Currency 10 3 5 3" xfId="11718" xr:uid="{00000000-0005-0000-0000-0000B44D0000}"/>
    <cellStyle name="Currency 10 3 5 3 2" xfId="11719" xr:uid="{00000000-0005-0000-0000-0000B54D0000}"/>
    <cellStyle name="Currency 10 3 5 3 2 2" xfId="11720" xr:uid="{00000000-0005-0000-0000-0000B64D0000}"/>
    <cellStyle name="Currency 10 3 5 3 2 2 2" xfId="11721" xr:uid="{00000000-0005-0000-0000-0000B74D0000}"/>
    <cellStyle name="Currency 10 3 5 3 2 3" xfId="11722" xr:uid="{00000000-0005-0000-0000-0000B84D0000}"/>
    <cellStyle name="Currency 10 3 5 3 2 3 2" xfId="11723" xr:uid="{00000000-0005-0000-0000-0000B94D0000}"/>
    <cellStyle name="Currency 10 3 5 3 2 4" xfId="11724" xr:uid="{00000000-0005-0000-0000-0000BA4D0000}"/>
    <cellStyle name="Currency 10 3 5 3 2 4 2" xfId="11725" xr:uid="{00000000-0005-0000-0000-0000BB4D0000}"/>
    <cellStyle name="Currency 10 3 5 3 2 5" xfId="11726" xr:uid="{00000000-0005-0000-0000-0000BC4D0000}"/>
    <cellStyle name="Currency 10 3 5 3 3" xfId="11727" xr:uid="{00000000-0005-0000-0000-0000BD4D0000}"/>
    <cellStyle name="Currency 10 3 5 3 3 2" xfId="11728" xr:uid="{00000000-0005-0000-0000-0000BE4D0000}"/>
    <cellStyle name="Currency 10 3 5 3 3 2 2" xfId="11729" xr:uid="{00000000-0005-0000-0000-0000BF4D0000}"/>
    <cellStyle name="Currency 10 3 5 3 3 3" xfId="11730" xr:uid="{00000000-0005-0000-0000-0000C04D0000}"/>
    <cellStyle name="Currency 10 3 5 3 3 3 2" xfId="11731" xr:uid="{00000000-0005-0000-0000-0000C14D0000}"/>
    <cellStyle name="Currency 10 3 5 3 3 4" xfId="11732" xr:uid="{00000000-0005-0000-0000-0000C24D0000}"/>
    <cellStyle name="Currency 10 3 5 3 3 4 2" xfId="11733" xr:uid="{00000000-0005-0000-0000-0000C34D0000}"/>
    <cellStyle name="Currency 10 3 5 3 3 5" xfId="11734" xr:uid="{00000000-0005-0000-0000-0000C44D0000}"/>
    <cellStyle name="Currency 10 3 5 3 4" xfId="11735" xr:uid="{00000000-0005-0000-0000-0000C54D0000}"/>
    <cellStyle name="Currency 10 3 5 3 4 2" xfId="11736" xr:uid="{00000000-0005-0000-0000-0000C64D0000}"/>
    <cellStyle name="Currency 10 3 5 3 5" xfId="11737" xr:uid="{00000000-0005-0000-0000-0000C74D0000}"/>
    <cellStyle name="Currency 10 3 5 3 5 2" xfId="11738" xr:uid="{00000000-0005-0000-0000-0000C84D0000}"/>
    <cellStyle name="Currency 10 3 5 3 6" xfId="11739" xr:uid="{00000000-0005-0000-0000-0000C94D0000}"/>
    <cellStyle name="Currency 10 3 5 3 6 2" xfId="11740" xr:uid="{00000000-0005-0000-0000-0000CA4D0000}"/>
    <cellStyle name="Currency 10 3 5 3 7" xfId="11741" xr:uid="{00000000-0005-0000-0000-0000CB4D0000}"/>
    <cellStyle name="Currency 10 3 5 3 7 2" xfId="11742" xr:uid="{00000000-0005-0000-0000-0000CC4D0000}"/>
    <cellStyle name="Currency 10 3 5 3 8" xfId="11743" xr:uid="{00000000-0005-0000-0000-0000CD4D0000}"/>
    <cellStyle name="Currency 10 3 5 3 8 2" xfId="11744" xr:uid="{00000000-0005-0000-0000-0000CE4D0000}"/>
    <cellStyle name="Currency 10 3 5 3 9" xfId="11745" xr:uid="{00000000-0005-0000-0000-0000CF4D0000}"/>
    <cellStyle name="Currency 10 3 5 4" xfId="11746" xr:uid="{00000000-0005-0000-0000-0000D04D0000}"/>
    <cellStyle name="Currency 10 3 5 4 2" xfId="11747" xr:uid="{00000000-0005-0000-0000-0000D14D0000}"/>
    <cellStyle name="Currency 10 3 5 4 2 2" xfId="11748" xr:uid="{00000000-0005-0000-0000-0000D24D0000}"/>
    <cellStyle name="Currency 10 3 5 4 3" xfId="11749" xr:uid="{00000000-0005-0000-0000-0000D34D0000}"/>
    <cellStyle name="Currency 10 3 5 4 3 2" xfId="11750" xr:uid="{00000000-0005-0000-0000-0000D44D0000}"/>
    <cellStyle name="Currency 10 3 5 4 4" xfId="11751" xr:uid="{00000000-0005-0000-0000-0000D54D0000}"/>
    <cellStyle name="Currency 10 3 5 4 4 2" xfId="11752" xr:uid="{00000000-0005-0000-0000-0000D64D0000}"/>
    <cellStyle name="Currency 10 3 5 4 5" xfId="11753" xr:uid="{00000000-0005-0000-0000-0000D74D0000}"/>
    <cellStyle name="Currency 10 3 5 5" xfId="11754" xr:uid="{00000000-0005-0000-0000-0000D84D0000}"/>
    <cellStyle name="Currency 10 3 5 5 2" xfId="11755" xr:uid="{00000000-0005-0000-0000-0000D94D0000}"/>
    <cellStyle name="Currency 10 3 5 5 2 2" xfId="11756" xr:uid="{00000000-0005-0000-0000-0000DA4D0000}"/>
    <cellStyle name="Currency 10 3 5 5 3" xfId="11757" xr:uid="{00000000-0005-0000-0000-0000DB4D0000}"/>
    <cellStyle name="Currency 10 3 5 5 3 2" xfId="11758" xr:uid="{00000000-0005-0000-0000-0000DC4D0000}"/>
    <cellStyle name="Currency 10 3 5 5 4" xfId="11759" xr:uid="{00000000-0005-0000-0000-0000DD4D0000}"/>
    <cellStyle name="Currency 10 3 5 5 4 2" xfId="11760" xr:uid="{00000000-0005-0000-0000-0000DE4D0000}"/>
    <cellStyle name="Currency 10 3 5 5 5" xfId="11761" xr:uid="{00000000-0005-0000-0000-0000DF4D0000}"/>
    <cellStyle name="Currency 10 3 5 6" xfId="11762" xr:uid="{00000000-0005-0000-0000-0000E04D0000}"/>
    <cellStyle name="Currency 10 3 5 6 2" xfId="11763" xr:uid="{00000000-0005-0000-0000-0000E14D0000}"/>
    <cellStyle name="Currency 10 3 5 7" xfId="11764" xr:uid="{00000000-0005-0000-0000-0000E24D0000}"/>
    <cellStyle name="Currency 10 3 5 7 2" xfId="11765" xr:uid="{00000000-0005-0000-0000-0000E34D0000}"/>
    <cellStyle name="Currency 10 3 5 8" xfId="11766" xr:uid="{00000000-0005-0000-0000-0000E44D0000}"/>
    <cellStyle name="Currency 10 3 5 8 2" xfId="11767" xr:uid="{00000000-0005-0000-0000-0000E54D0000}"/>
    <cellStyle name="Currency 10 3 5 9" xfId="11768" xr:uid="{00000000-0005-0000-0000-0000E64D0000}"/>
    <cellStyle name="Currency 10 3 5 9 2" xfId="11769" xr:uid="{00000000-0005-0000-0000-0000E74D0000}"/>
    <cellStyle name="Currency 10 3 6" xfId="11770" xr:uid="{00000000-0005-0000-0000-0000E84D0000}"/>
    <cellStyle name="Currency 10 3 6 10" xfId="11771" xr:uid="{00000000-0005-0000-0000-0000E94D0000}"/>
    <cellStyle name="Currency 10 3 6 2" xfId="11772" xr:uid="{00000000-0005-0000-0000-0000EA4D0000}"/>
    <cellStyle name="Currency 10 3 6 2 2" xfId="11773" xr:uid="{00000000-0005-0000-0000-0000EB4D0000}"/>
    <cellStyle name="Currency 10 3 6 2 2 2" xfId="11774" xr:uid="{00000000-0005-0000-0000-0000EC4D0000}"/>
    <cellStyle name="Currency 10 3 6 2 2 2 2" xfId="11775" xr:uid="{00000000-0005-0000-0000-0000ED4D0000}"/>
    <cellStyle name="Currency 10 3 6 2 2 3" xfId="11776" xr:uid="{00000000-0005-0000-0000-0000EE4D0000}"/>
    <cellStyle name="Currency 10 3 6 2 2 3 2" xfId="11777" xr:uid="{00000000-0005-0000-0000-0000EF4D0000}"/>
    <cellStyle name="Currency 10 3 6 2 2 4" xfId="11778" xr:uid="{00000000-0005-0000-0000-0000F04D0000}"/>
    <cellStyle name="Currency 10 3 6 2 2 4 2" xfId="11779" xr:uid="{00000000-0005-0000-0000-0000F14D0000}"/>
    <cellStyle name="Currency 10 3 6 2 2 5" xfId="11780" xr:uid="{00000000-0005-0000-0000-0000F24D0000}"/>
    <cellStyle name="Currency 10 3 6 2 3" xfId="11781" xr:uid="{00000000-0005-0000-0000-0000F34D0000}"/>
    <cellStyle name="Currency 10 3 6 2 3 2" xfId="11782" xr:uid="{00000000-0005-0000-0000-0000F44D0000}"/>
    <cellStyle name="Currency 10 3 6 2 3 2 2" xfId="11783" xr:uid="{00000000-0005-0000-0000-0000F54D0000}"/>
    <cellStyle name="Currency 10 3 6 2 3 3" xfId="11784" xr:uid="{00000000-0005-0000-0000-0000F64D0000}"/>
    <cellStyle name="Currency 10 3 6 2 3 3 2" xfId="11785" xr:uid="{00000000-0005-0000-0000-0000F74D0000}"/>
    <cellStyle name="Currency 10 3 6 2 3 4" xfId="11786" xr:uid="{00000000-0005-0000-0000-0000F84D0000}"/>
    <cellStyle name="Currency 10 3 6 2 3 4 2" xfId="11787" xr:uid="{00000000-0005-0000-0000-0000F94D0000}"/>
    <cellStyle name="Currency 10 3 6 2 3 5" xfId="11788" xr:uid="{00000000-0005-0000-0000-0000FA4D0000}"/>
    <cellStyle name="Currency 10 3 6 2 4" xfId="11789" xr:uid="{00000000-0005-0000-0000-0000FB4D0000}"/>
    <cellStyle name="Currency 10 3 6 2 4 2" xfId="11790" xr:uid="{00000000-0005-0000-0000-0000FC4D0000}"/>
    <cellStyle name="Currency 10 3 6 2 5" xfId="11791" xr:uid="{00000000-0005-0000-0000-0000FD4D0000}"/>
    <cellStyle name="Currency 10 3 6 2 5 2" xfId="11792" xr:uid="{00000000-0005-0000-0000-0000FE4D0000}"/>
    <cellStyle name="Currency 10 3 6 2 6" xfId="11793" xr:uid="{00000000-0005-0000-0000-0000FF4D0000}"/>
    <cellStyle name="Currency 10 3 6 2 6 2" xfId="11794" xr:uid="{00000000-0005-0000-0000-0000004E0000}"/>
    <cellStyle name="Currency 10 3 6 2 7" xfId="11795" xr:uid="{00000000-0005-0000-0000-0000014E0000}"/>
    <cellStyle name="Currency 10 3 6 2 7 2" xfId="11796" xr:uid="{00000000-0005-0000-0000-0000024E0000}"/>
    <cellStyle name="Currency 10 3 6 2 8" xfId="11797" xr:uid="{00000000-0005-0000-0000-0000034E0000}"/>
    <cellStyle name="Currency 10 3 6 2 8 2" xfId="11798" xr:uid="{00000000-0005-0000-0000-0000044E0000}"/>
    <cellStyle name="Currency 10 3 6 2 9" xfId="11799" xr:uid="{00000000-0005-0000-0000-0000054E0000}"/>
    <cellStyle name="Currency 10 3 6 3" xfId="11800" xr:uid="{00000000-0005-0000-0000-0000064E0000}"/>
    <cellStyle name="Currency 10 3 6 3 2" xfId="11801" xr:uid="{00000000-0005-0000-0000-0000074E0000}"/>
    <cellStyle name="Currency 10 3 6 3 2 2" xfId="11802" xr:uid="{00000000-0005-0000-0000-0000084E0000}"/>
    <cellStyle name="Currency 10 3 6 3 3" xfId="11803" xr:uid="{00000000-0005-0000-0000-0000094E0000}"/>
    <cellStyle name="Currency 10 3 6 3 3 2" xfId="11804" xr:uid="{00000000-0005-0000-0000-00000A4E0000}"/>
    <cellStyle name="Currency 10 3 6 3 4" xfId="11805" xr:uid="{00000000-0005-0000-0000-00000B4E0000}"/>
    <cellStyle name="Currency 10 3 6 3 4 2" xfId="11806" xr:uid="{00000000-0005-0000-0000-00000C4E0000}"/>
    <cellStyle name="Currency 10 3 6 3 5" xfId="11807" xr:uid="{00000000-0005-0000-0000-00000D4E0000}"/>
    <cellStyle name="Currency 10 3 6 4" xfId="11808" xr:uid="{00000000-0005-0000-0000-00000E4E0000}"/>
    <cellStyle name="Currency 10 3 6 4 2" xfId="11809" xr:uid="{00000000-0005-0000-0000-00000F4E0000}"/>
    <cellStyle name="Currency 10 3 6 4 2 2" xfId="11810" xr:uid="{00000000-0005-0000-0000-0000104E0000}"/>
    <cellStyle name="Currency 10 3 6 4 3" xfId="11811" xr:uid="{00000000-0005-0000-0000-0000114E0000}"/>
    <cellStyle name="Currency 10 3 6 4 3 2" xfId="11812" xr:uid="{00000000-0005-0000-0000-0000124E0000}"/>
    <cellStyle name="Currency 10 3 6 4 4" xfId="11813" xr:uid="{00000000-0005-0000-0000-0000134E0000}"/>
    <cellStyle name="Currency 10 3 6 4 4 2" xfId="11814" xr:uid="{00000000-0005-0000-0000-0000144E0000}"/>
    <cellStyle name="Currency 10 3 6 4 5" xfId="11815" xr:uid="{00000000-0005-0000-0000-0000154E0000}"/>
    <cellStyle name="Currency 10 3 6 5" xfId="11816" xr:uid="{00000000-0005-0000-0000-0000164E0000}"/>
    <cellStyle name="Currency 10 3 6 5 2" xfId="11817" xr:uid="{00000000-0005-0000-0000-0000174E0000}"/>
    <cellStyle name="Currency 10 3 6 6" xfId="11818" xr:uid="{00000000-0005-0000-0000-0000184E0000}"/>
    <cellStyle name="Currency 10 3 6 6 2" xfId="11819" xr:uid="{00000000-0005-0000-0000-0000194E0000}"/>
    <cellStyle name="Currency 10 3 6 7" xfId="11820" xr:uid="{00000000-0005-0000-0000-00001A4E0000}"/>
    <cellStyle name="Currency 10 3 6 7 2" xfId="11821" xr:uid="{00000000-0005-0000-0000-00001B4E0000}"/>
    <cellStyle name="Currency 10 3 6 8" xfId="11822" xr:uid="{00000000-0005-0000-0000-00001C4E0000}"/>
    <cellStyle name="Currency 10 3 6 8 2" xfId="11823" xr:uid="{00000000-0005-0000-0000-00001D4E0000}"/>
    <cellStyle name="Currency 10 3 6 9" xfId="11824" xr:uid="{00000000-0005-0000-0000-00001E4E0000}"/>
    <cellStyle name="Currency 10 3 6 9 2" xfId="11825" xr:uid="{00000000-0005-0000-0000-00001F4E0000}"/>
    <cellStyle name="Currency 10 3 7" xfId="11826" xr:uid="{00000000-0005-0000-0000-0000204E0000}"/>
    <cellStyle name="Currency 10 3 7 2" xfId="11827" xr:uid="{00000000-0005-0000-0000-0000214E0000}"/>
    <cellStyle name="Currency 10 3 7 2 2" xfId="11828" xr:uid="{00000000-0005-0000-0000-0000224E0000}"/>
    <cellStyle name="Currency 10 3 7 2 2 2" xfId="11829" xr:uid="{00000000-0005-0000-0000-0000234E0000}"/>
    <cellStyle name="Currency 10 3 7 2 3" xfId="11830" xr:uid="{00000000-0005-0000-0000-0000244E0000}"/>
    <cellStyle name="Currency 10 3 7 2 3 2" xfId="11831" xr:uid="{00000000-0005-0000-0000-0000254E0000}"/>
    <cellStyle name="Currency 10 3 7 2 4" xfId="11832" xr:uid="{00000000-0005-0000-0000-0000264E0000}"/>
    <cellStyle name="Currency 10 3 7 2 4 2" xfId="11833" xr:uid="{00000000-0005-0000-0000-0000274E0000}"/>
    <cellStyle name="Currency 10 3 7 2 5" xfId="11834" xr:uid="{00000000-0005-0000-0000-0000284E0000}"/>
    <cellStyle name="Currency 10 3 7 3" xfId="11835" xr:uid="{00000000-0005-0000-0000-0000294E0000}"/>
    <cellStyle name="Currency 10 3 7 3 2" xfId="11836" xr:uid="{00000000-0005-0000-0000-00002A4E0000}"/>
    <cellStyle name="Currency 10 3 7 3 2 2" xfId="11837" xr:uid="{00000000-0005-0000-0000-00002B4E0000}"/>
    <cellStyle name="Currency 10 3 7 3 3" xfId="11838" xr:uid="{00000000-0005-0000-0000-00002C4E0000}"/>
    <cellStyle name="Currency 10 3 7 3 3 2" xfId="11839" xr:uid="{00000000-0005-0000-0000-00002D4E0000}"/>
    <cellStyle name="Currency 10 3 7 3 4" xfId="11840" xr:uid="{00000000-0005-0000-0000-00002E4E0000}"/>
    <cellStyle name="Currency 10 3 7 3 4 2" xfId="11841" xr:uid="{00000000-0005-0000-0000-00002F4E0000}"/>
    <cellStyle name="Currency 10 3 7 3 5" xfId="11842" xr:uid="{00000000-0005-0000-0000-0000304E0000}"/>
    <cellStyle name="Currency 10 3 7 4" xfId="11843" xr:uid="{00000000-0005-0000-0000-0000314E0000}"/>
    <cellStyle name="Currency 10 3 7 4 2" xfId="11844" xr:uid="{00000000-0005-0000-0000-0000324E0000}"/>
    <cellStyle name="Currency 10 3 7 5" xfId="11845" xr:uid="{00000000-0005-0000-0000-0000334E0000}"/>
    <cellStyle name="Currency 10 3 7 5 2" xfId="11846" xr:uid="{00000000-0005-0000-0000-0000344E0000}"/>
    <cellStyle name="Currency 10 3 7 6" xfId="11847" xr:uid="{00000000-0005-0000-0000-0000354E0000}"/>
    <cellStyle name="Currency 10 3 7 6 2" xfId="11848" xr:uid="{00000000-0005-0000-0000-0000364E0000}"/>
    <cellStyle name="Currency 10 3 7 7" xfId="11849" xr:uid="{00000000-0005-0000-0000-0000374E0000}"/>
    <cellStyle name="Currency 10 3 7 7 2" xfId="11850" xr:uid="{00000000-0005-0000-0000-0000384E0000}"/>
    <cellStyle name="Currency 10 3 7 8" xfId="11851" xr:uid="{00000000-0005-0000-0000-0000394E0000}"/>
    <cellStyle name="Currency 10 3 7 8 2" xfId="11852" xr:uid="{00000000-0005-0000-0000-00003A4E0000}"/>
    <cellStyle name="Currency 10 3 7 9" xfId="11853" xr:uid="{00000000-0005-0000-0000-00003B4E0000}"/>
    <cellStyle name="Currency 10 3 8" xfId="11854" xr:uid="{00000000-0005-0000-0000-00003C4E0000}"/>
    <cellStyle name="Currency 10 3 8 2" xfId="11855" xr:uid="{00000000-0005-0000-0000-00003D4E0000}"/>
    <cellStyle name="Currency 10 3 8 2 2" xfId="11856" xr:uid="{00000000-0005-0000-0000-00003E4E0000}"/>
    <cellStyle name="Currency 10 3 8 3" xfId="11857" xr:uid="{00000000-0005-0000-0000-00003F4E0000}"/>
    <cellStyle name="Currency 10 3 8 3 2" xfId="11858" xr:uid="{00000000-0005-0000-0000-0000404E0000}"/>
    <cellStyle name="Currency 10 3 8 4" xfId="11859" xr:uid="{00000000-0005-0000-0000-0000414E0000}"/>
    <cellStyle name="Currency 10 3 8 4 2" xfId="11860" xr:uid="{00000000-0005-0000-0000-0000424E0000}"/>
    <cellStyle name="Currency 10 3 8 5" xfId="11861" xr:uid="{00000000-0005-0000-0000-0000434E0000}"/>
    <cellStyle name="Currency 10 3 9" xfId="11862" xr:uid="{00000000-0005-0000-0000-0000444E0000}"/>
    <cellStyle name="Currency 10 3 9 2" xfId="11863" xr:uid="{00000000-0005-0000-0000-0000454E0000}"/>
    <cellStyle name="Currency 10 3 9 2 2" xfId="11864" xr:uid="{00000000-0005-0000-0000-0000464E0000}"/>
    <cellStyle name="Currency 10 3 9 3" xfId="11865" xr:uid="{00000000-0005-0000-0000-0000474E0000}"/>
    <cellStyle name="Currency 10 3 9 3 2" xfId="11866" xr:uid="{00000000-0005-0000-0000-0000484E0000}"/>
    <cellStyle name="Currency 10 3 9 4" xfId="11867" xr:uid="{00000000-0005-0000-0000-0000494E0000}"/>
    <cellStyle name="Currency 10 3 9 4 2" xfId="11868" xr:uid="{00000000-0005-0000-0000-00004A4E0000}"/>
    <cellStyle name="Currency 10 3 9 5" xfId="11869" xr:uid="{00000000-0005-0000-0000-00004B4E0000}"/>
    <cellStyle name="Currency 10 4" xfId="11870" xr:uid="{00000000-0005-0000-0000-00004C4E0000}"/>
    <cellStyle name="Currency 10 4 10" xfId="11871" xr:uid="{00000000-0005-0000-0000-00004D4E0000}"/>
    <cellStyle name="Currency 10 4 10 2" xfId="11872" xr:uid="{00000000-0005-0000-0000-00004E4E0000}"/>
    <cellStyle name="Currency 10 4 11" xfId="11873" xr:uid="{00000000-0005-0000-0000-00004F4E0000}"/>
    <cellStyle name="Currency 10 4 2" xfId="11874" xr:uid="{00000000-0005-0000-0000-0000504E0000}"/>
    <cellStyle name="Currency 10 4 2 10" xfId="11875" xr:uid="{00000000-0005-0000-0000-0000514E0000}"/>
    <cellStyle name="Currency 10 4 2 2" xfId="11876" xr:uid="{00000000-0005-0000-0000-0000524E0000}"/>
    <cellStyle name="Currency 10 4 2 2 2" xfId="11877" xr:uid="{00000000-0005-0000-0000-0000534E0000}"/>
    <cellStyle name="Currency 10 4 2 2 2 2" xfId="11878" xr:uid="{00000000-0005-0000-0000-0000544E0000}"/>
    <cellStyle name="Currency 10 4 2 2 2 2 2" xfId="11879" xr:uid="{00000000-0005-0000-0000-0000554E0000}"/>
    <cellStyle name="Currency 10 4 2 2 2 3" xfId="11880" xr:uid="{00000000-0005-0000-0000-0000564E0000}"/>
    <cellStyle name="Currency 10 4 2 2 2 3 2" xfId="11881" xr:uid="{00000000-0005-0000-0000-0000574E0000}"/>
    <cellStyle name="Currency 10 4 2 2 2 4" xfId="11882" xr:uid="{00000000-0005-0000-0000-0000584E0000}"/>
    <cellStyle name="Currency 10 4 2 2 2 4 2" xfId="11883" xr:uid="{00000000-0005-0000-0000-0000594E0000}"/>
    <cellStyle name="Currency 10 4 2 2 2 5" xfId="11884" xr:uid="{00000000-0005-0000-0000-00005A4E0000}"/>
    <cellStyle name="Currency 10 4 2 2 3" xfId="11885" xr:uid="{00000000-0005-0000-0000-00005B4E0000}"/>
    <cellStyle name="Currency 10 4 2 2 3 2" xfId="11886" xr:uid="{00000000-0005-0000-0000-00005C4E0000}"/>
    <cellStyle name="Currency 10 4 2 2 3 2 2" xfId="11887" xr:uid="{00000000-0005-0000-0000-00005D4E0000}"/>
    <cellStyle name="Currency 10 4 2 2 3 3" xfId="11888" xr:uid="{00000000-0005-0000-0000-00005E4E0000}"/>
    <cellStyle name="Currency 10 4 2 2 3 3 2" xfId="11889" xr:uid="{00000000-0005-0000-0000-00005F4E0000}"/>
    <cellStyle name="Currency 10 4 2 2 3 4" xfId="11890" xr:uid="{00000000-0005-0000-0000-0000604E0000}"/>
    <cellStyle name="Currency 10 4 2 2 3 4 2" xfId="11891" xr:uid="{00000000-0005-0000-0000-0000614E0000}"/>
    <cellStyle name="Currency 10 4 2 2 3 5" xfId="11892" xr:uid="{00000000-0005-0000-0000-0000624E0000}"/>
    <cellStyle name="Currency 10 4 2 2 4" xfId="11893" xr:uid="{00000000-0005-0000-0000-0000634E0000}"/>
    <cellStyle name="Currency 10 4 2 2 4 2" xfId="11894" xr:uid="{00000000-0005-0000-0000-0000644E0000}"/>
    <cellStyle name="Currency 10 4 2 2 5" xfId="11895" xr:uid="{00000000-0005-0000-0000-0000654E0000}"/>
    <cellStyle name="Currency 10 4 2 2 5 2" xfId="11896" xr:uid="{00000000-0005-0000-0000-0000664E0000}"/>
    <cellStyle name="Currency 10 4 2 2 6" xfId="11897" xr:uid="{00000000-0005-0000-0000-0000674E0000}"/>
    <cellStyle name="Currency 10 4 2 2 6 2" xfId="11898" xr:uid="{00000000-0005-0000-0000-0000684E0000}"/>
    <cellStyle name="Currency 10 4 2 2 7" xfId="11899" xr:uid="{00000000-0005-0000-0000-0000694E0000}"/>
    <cellStyle name="Currency 10 4 2 2 7 2" xfId="11900" xr:uid="{00000000-0005-0000-0000-00006A4E0000}"/>
    <cellStyle name="Currency 10 4 2 2 8" xfId="11901" xr:uid="{00000000-0005-0000-0000-00006B4E0000}"/>
    <cellStyle name="Currency 10 4 2 2 8 2" xfId="11902" xr:uid="{00000000-0005-0000-0000-00006C4E0000}"/>
    <cellStyle name="Currency 10 4 2 2 9" xfId="11903" xr:uid="{00000000-0005-0000-0000-00006D4E0000}"/>
    <cellStyle name="Currency 10 4 2 3" xfId="11904" xr:uid="{00000000-0005-0000-0000-00006E4E0000}"/>
    <cellStyle name="Currency 10 4 2 3 2" xfId="11905" xr:uid="{00000000-0005-0000-0000-00006F4E0000}"/>
    <cellStyle name="Currency 10 4 2 3 2 2" xfId="11906" xr:uid="{00000000-0005-0000-0000-0000704E0000}"/>
    <cellStyle name="Currency 10 4 2 3 3" xfId="11907" xr:uid="{00000000-0005-0000-0000-0000714E0000}"/>
    <cellStyle name="Currency 10 4 2 3 3 2" xfId="11908" xr:uid="{00000000-0005-0000-0000-0000724E0000}"/>
    <cellStyle name="Currency 10 4 2 3 4" xfId="11909" xr:uid="{00000000-0005-0000-0000-0000734E0000}"/>
    <cellStyle name="Currency 10 4 2 3 4 2" xfId="11910" xr:uid="{00000000-0005-0000-0000-0000744E0000}"/>
    <cellStyle name="Currency 10 4 2 3 5" xfId="11911" xr:uid="{00000000-0005-0000-0000-0000754E0000}"/>
    <cellStyle name="Currency 10 4 2 4" xfId="11912" xr:uid="{00000000-0005-0000-0000-0000764E0000}"/>
    <cellStyle name="Currency 10 4 2 4 2" xfId="11913" xr:uid="{00000000-0005-0000-0000-0000774E0000}"/>
    <cellStyle name="Currency 10 4 2 4 2 2" xfId="11914" xr:uid="{00000000-0005-0000-0000-0000784E0000}"/>
    <cellStyle name="Currency 10 4 2 4 3" xfId="11915" xr:uid="{00000000-0005-0000-0000-0000794E0000}"/>
    <cellStyle name="Currency 10 4 2 4 3 2" xfId="11916" xr:uid="{00000000-0005-0000-0000-00007A4E0000}"/>
    <cellStyle name="Currency 10 4 2 4 4" xfId="11917" xr:uid="{00000000-0005-0000-0000-00007B4E0000}"/>
    <cellStyle name="Currency 10 4 2 4 4 2" xfId="11918" xr:uid="{00000000-0005-0000-0000-00007C4E0000}"/>
    <cellStyle name="Currency 10 4 2 4 5" xfId="11919" xr:uid="{00000000-0005-0000-0000-00007D4E0000}"/>
    <cellStyle name="Currency 10 4 2 5" xfId="11920" xr:uid="{00000000-0005-0000-0000-00007E4E0000}"/>
    <cellStyle name="Currency 10 4 2 5 2" xfId="11921" xr:uid="{00000000-0005-0000-0000-00007F4E0000}"/>
    <cellStyle name="Currency 10 4 2 6" xfId="11922" xr:uid="{00000000-0005-0000-0000-0000804E0000}"/>
    <cellStyle name="Currency 10 4 2 6 2" xfId="11923" xr:uid="{00000000-0005-0000-0000-0000814E0000}"/>
    <cellStyle name="Currency 10 4 2 7" xfId="11924" xr:uid="{00000000-0005-0000-0000-0000824E0000}"/>
    <cellStyle name="Currency 10 4 2 7 2" xfId="11925" xr:uid="{00000000-0005-0000-0000-0000834E0000}"/>
    <cellStyle name="Currency 10 4 2 8" xfId="11926" xr:uid="{00000000-0005-0000-0000-0000844E0000}"/>
    <cellStyle name="Currency 10 4 2 8 2" xfId="11927" xr:uid="{00000000-0005-0000-0000-0000854E0000}"/>
    <cellStyle name="Currency 10 4 2 9" xfId="11928" xr:uid="{00000000-0005-0000-0000-0000864E0000}"/>
    <cellStyle name="Currency 10 4 2 9 2" xfId="11929" xr:uid="{00000000-0005-0000-0000-0000874E0000}"/>
    <cellStyle name="Currency 10 4 3" xfId="11930" xr:uid="{00000000-0005-0000-0000-0000884E0000}"/>
    <cellStyle name="Currency 10 4 3 2" xfId="11931" xr:uid="{00000000-0005-0000-0000-0000894E0000}"/>
    <cellStyle name="Currency 10 4 3 2 2" xfId="11932" xr:uid="{00000000-0005-0000-0000-00008A4E0000}"/>
    <cellStyle name="Currency 10 4 3 2 2 2" xfId="11933" xr:uid="{00000000-0005-0000-0000-00008B4E0000}"/>
    <cellStyle name="Currency 10 4 3 2 3" xfId="11934" xr:uid="{00000000-0005-0000-0000-00008C4E0000}"/>
    <cellStyle name="Currency 10 4 3 2 3 2" xfId="11935" xr:uid="{00000000-0005-0000-0000-00008D4E0000}"/>
    <cellStyle name="Currency 10 4 3 2 4" xfId="11936" xr:uid="{00000000-0005-0000-0000-00008E4E0000}"/>
    <cellStyle name="Currency 10 4 3 2 4 2" xfId="11937" xr:uid="{00000000-0005-0000-0000-00008F4E0000}"/>
    <cellStyle name="Currency 10 4 3 2 5" xfId="11938" xr:uid="{00000000-0005-0000-0000-0000904E0000}"/>
    <cellStyle name="Currency 10 4 3 3" xfId="11939" xr:uid="{00000000-0005-0000-0000-0000914E0000}"/>
    <cellStyle name="Currency 10 4 3 3 2" xfId="11940" xr:uid="{00000000-0005-0000-0000-0000924E0000}"/>
    <cellStyle name="Currency 10 4 3 3 2 2" xfId="11941" xr:uid="{00000000-0005-0000-0000-0000934E0000}"/>
    <cellStyle name="Currency 10 4 3 3 3" xfId="11942" xr:uid="{00000000-0005-0000-0000-0000944E0000}"/>
    <cellStyle name="Currency 10 4 3 3 3 2" xfId="11943" xr:uid="{00000000-0005-0000-0000-0000954E0000}"/>
    <cellStyle name="Currency 10 4 3 3 4" xfId="11944" xr:uid="{00000000-0005-0000-0000-0000964E0000}"/>
    <cellStyle name="Currency 10 4 3 3 4 2" xfId="11945" xr:uid="{00000000-0005-0000-0000-0000974E0000}"/>
    <cellStyle name="Currency 10 4 3 3 5" xfId="11946" xr:uid="{00000000-0005-0000-0000-0000984E0000}"/>
    <cellStyle name="Currency 10 4 3 4" xfId="11947" xr:uid="{00000000-0005-0000-0000-0000994E0000}"/>
    <cellStyle name="Currency 10 4 3 4 2" xfId="11948" xr:uid="{00000000-0005-0000-0000-00009A4E0000}"/>
    <cellStyle name="Currency 10 4 3 5" xfId="11949" xr:uid="{00000000-0005-0000-0000-00009B4E0000}"/>
    <cellStyle name="Currency 10 4 3 5 2" xfId="11950" xr:uid="{00000000-0005-0000-0000-00009C4E0000}"/>
    <cellStyle name="Currency 10 4 3 6" xfId="11951" xr:uid="{00000000-0005-0000-0000-00009D4E0000}"/>
    <cellStyle name="Currency 10 4 3 6 2" xfId="11952" xr:uid="{00000000-0005-0000-0000-00009E4E0000}"/>
    <cellStyle name="Currency 10 4 3 7" xfId="11953" xr:uid="{00000000-0005-0000-0000-00009F4E0000}"/>
    <cellStyle name="Currency 10 4 3 7 2" xfId="11954" xr:uid="{00000000-0005-0000-0000-0000A04E0000}"/>
    <cellStyle name="Currency 10 4 3 8" xfId="11955" xr:uid="{00000000-0005-0000-0000-0000A14E0000}"/>
    <cellStyle name="Currency 10 4 3 8 2" xfId="11956" xr:uid="{00000000-0005-0000-0000-0000A24E0000}"/>
    <cellStyle name="Currency 10 4 3 9" xfId="11957" xr:uid="{00000000-0005-0000-0000-0000A34E0000}"/>
    <cellStyle name="Currency 10 4 4" xfId="11958" xr:uid="{00000000-0005-0000-0000-0000A44E0000}"/>
    <cellStyle name="Currency 10 4 4 2" xfId="11959" xr:uid="{00000000-0005-0000-0000-0000A54E0000}"/>
    <cellStyle name="Currency 10 4 4 2 2" xfId="11960" xr:uid="{00000000-0005-0000-0000-0000A64E0000}"/>
    <cellStyle name="Currency 10 4 4 3" xfId="11961" xr:uid="{00000000-0005-0000-0000-0000A74E0000}"/>
    <cellStyle name="Currency 10 4 4 3 2" xfId="11962" xr:uid="{00000000-0005-0000-0000-0000A84E0000}"/>
    <cellStyle name="Currency 10 4 4 4" xfId="11963" xr:uid="{00000000-0005-0000-0000-0000A94E0000}"/>
    <cellStyle name="Currency 10 4 4 4 2" xfId="11964" xr:uid="{00000000-0005-0000-0000-0000AA4E0000}"/>
    <cellStyle name="Currency 10 4 4 5" xfId="11965" xr:uid="{00000000-0005-0000-0000-0000AB4E0000}"/>
    <cellStyle name="Currency 10 4 5" xfId="11966" xr:uid="{00000000-0005-0000-0000-0000AC4E0000}"/>
    <cellStyle name="Currency 10 4 5 2" xfId="11967" xr:uid="{00000000-0005-0000-0000-0000AD4E0000}"/>
    <cellStyle name="Currency 10 4 5 2 2" xfId="11968" xr:uid="{00000000-0005-0000-0000-0000AE4E0000}"/>
    <cellStyle name="Currency 10 4 5 3" xfId="11969" xr:uid="{00000000-0005-0000-0000-0000AF4E0000}"/>
    <cellStyle name="Currency 10 4 5 3 2" xfId="11970" xr:uid="{00000000-0005-0000-0000-0000B04E0000}"/>
    <cellStyle name="Currency 10 4 5 4" xfId="11971" xr:uid="{00000000-0005-0000-0000-0000B14E0000}"/>
    <cellStyle name="Currency 10 4 5 4 2" xfId="11972" xr:uid="{00000000-0005-0000-0000-0000B24E0000}"/>
    <cellStyle name="Currency 10 4 5 5" xfId="11973" xr:uid="{00000000-0005-0000-0000-0000B34E0000}"/>
    <cellStyle name="Currency 10 4 6" xfId="11974" xr:uid="{00000000-0005-0000-0000-0000B44E0000}"/>
    <cellStyle name="Currency 10 4 6 2" xfId="11975" xr:uid="{00000000-0005-0000-0000-0000B54E0000}"/>
    <cellStyle name="Currency 10 4 7" xfId="11976" xr:uid="{00000000-0005-0000-0000-0000B64E0000}"/>
    <cellStyle name="Currency 10 4 7 2" xfId="11977" xr:uid="{00000000-0005-0000-0000-0000B74E0000}"/>
    <cellStyle name="Currency 10 4 8" xfId="11978" xr:uid="{00000000-0005-0000-0000-0000B84E0000}"/>
    <cellStyle name="Currency 10 4 8 2" xfId="11979" xr:uid="{00000000-0005-0000-0000-0000B94E0000}"/>
    <cellStyle name="Currency 10 4 9" xfId="11980" xr:uid="{00000000-0005-0000-0000-0000BA4E0000}"/>
    <cellStyle name="Currency 10 4 9 2" xfId="11981" xr:uid="{00000000-0005-0000-0000-0000BB4E0000}"/>
    <cellStyle name="Currency 10 5" xfId="11982" xr:uid="{00000000-0005-0000-0000-0000BC4E0000}"/>
    <cellStyle name="Currency 10 5 10" xfId="11983" xr:uid="{00000000-0005-0000-0000-0000BD4E0000}"/>
    <cellStyle name="Currency 10 5 10 2" xfId="11984" xr:uid="{00000000-0005-0000-0000-0000BE4E0000}"/>
    <cellStyle name="Currency 10 5 11" xfId="11985" xr:uid="{00000000-0005-0000-0000-0000BF4E0000}"/>
    <cellStyle name="Currency 10 5 2" xfId="11986" xr:uid="{00000000-0005-0000-0000-0000C04E0000}"/>
    <cellStyle name="Currency 10 5 2 10" xfId="11987" xr:uid="{00000000-0005-0000-0000-0000C14E0000}"/>
    <cellStyle name="Currency 10 5 2 2" xfId="11988" xr:uid="{00000000-0005-0000-0000-0000C24E0000}"/>
    <cellStyle name="Currency 10 5 2 2 2" xfId="11989" xr:uid="{00000000-0005-0000-0000-0000C34E0000}"/>
    <cellStyle name="Currency 10 5 2 2 2 2" xfId="11990" xr:uid="{00000000-0005-0000-0000-0000C44E0000}"/>
    <cellStyle name="Currency 10 5 2 2 2 2 2" xfId="11991" xr:uid="{00000000-0005-0000-0000-0000C54E0000}"/>
    <cellStyle name="Currency 10 5 2 2 2 3" xfId="11992" xr:uid="{00000000-0005-0000-0000-0000C64E0000}"/>
    <cellStyle name="Currency 10 5 2 2 2 3 2" xfId="11993" xr:uid="{00000000-0005-0000-0000-0000C74E0000}"/>
    <cellStyle name="Currency 10 5 2 2 2 4" xfId="11994" xr:uid="{00000000-0005-0000-0000-0000C84E0000}"/>
    <cellStyle name="Currency 10 5 2 2 2 4 2" xfId="11995" xr:uid="{00000000-0005-0000-0000-0000C94E0000}"/>
    <cellStyle name="Currency 10 5 2 2 2 5" xfId="11996" xr:uid="{00000000-0005-0000-0000-0000CA4E0000}"/>
    <cellStyle name="Currency 10 5 2 2 3" xfId="11997" xr:uid="{00000000-0005-0000-0000-0000CB4E0000}"/>
    <cellStyle name="Currency 10 5 2 2 3 2" xfId="11998" xr:uid="{00000000-0005-0000-0000-0000CC4E0000}"/>
    <cellStyle name="Currency 10 5 2 2 3 2 2" xfId="11999" xr:uid="{00000000-0005-0000-0000-0000CD4E0000}"/>
    <cellStyle name="Currency 10 5 2 2 3 3" xfId="12000" xr:uid="{00000000-0005-0000-0000-0000CE4E0000}"/>
    <cellStyle name="Currency 10 5 2 2 3 3 2" xfId="12001" xr:uid="{00000000-0005-0000-0000-0000CF4E0000}"/>
    <cellStyle name="Currency 10 5 2 2 3 4" xfId="12002" xr:uid="{00000000-0005-0000-0000-0000D04E0000}"/>
    <cellStyle name="Currency 10 5 2 2 3 4 2" xfId="12003" xr:uid="{00000000-0005-0000-0000-0000D14E0000}"/>
    <cellStyle name="Currency 10 5 2 2 3 5" xfId="12004" xr:uid="{00000000-0005-0000-0000-0000D24E0000}"/>
    <cellStyle name="Currency 10 5 2 2 4" xfId="12005" xr:uid="{00000000-0005-0000-0000-0000D34E0000}"/>
    <cellStyle name="Currency 10 5 2 2 4 2" xfId="12006" xr:uid="{00000000-0005-0000-0000-0000D44E0000}"/>
    <cellStyle name="Currency 10 5 2 2 5" xfId="12007" xr:uid="{00000000-0005-0000-0000-0000D54E0000}"/>
    <cellStyle name="Currency 10 5 2 2 5 2" xfId="12008" xr:uid="{00000000-0005-0000-0000-0000D64E0000}"/>
    <cellStyle name="Currency 10 5 2 2 6" xfId="12009" xr:uid="{00000000-0005-0000-0000-0000D74E0000}"/>
    <cellStyle name="Currency 10 5 2 2 6 2" xfId="12010" xr:uid="{00000000-0005-0000-0000-0000D84E0000}"/>
    <cellStyle name="Currency 10 5 2 2 7" xfId="12011" xr:uid="{00000000-0005-0000-0000-0000D94E0000}"/>
    <cellStyle name="Currency 10 5 2 2 7 2" xfId="12012" xr:uid="{00000000-0005-0000-0000-0000DA4E0000}"/>
    <cellStyle name="Currency 10 5 2 2 8" xfId="12013" xr:uid="{00000000-0005-0000-0000-0000DB4E0000}"/>
    <cellStyle name="Currency 10 5 2 2 8 2" xfId="12014" xr:uid="{00000000-0005-0000-0000-0000DC4E0000}"/>
    <cellStyle name="Currency 10 5 2 2 9" xfId="12015" xr:uid="{00000000-0005-0000-0000-0000DD4E0000}"/>
    <cellStyle name="Currency 10 5 2 3" xfId="12016" xr:uid="{00000000-0005-0000-0000-0000DE4E0000}"/>
    <cellStyle name="Currency 10 5 2 3 2" xfId="12017" xr:uid="{00000000-0005-0000-0000-0000DF4E0000}"/>
    <cellStyle name="Currency 10 5 2 3 2 2" xfId="12018" xr:uid="{00000000-0005-0000-0000-0000E04E0000}"/>
    <cellStyle name="Currency 10 5 2 3 3" xfId="12019" xr:uid="{00000000-0005-0000-0000-0000E14E0000}"/>
    <cellStyle name="Currency 10 5 2 3 3 2" xfId="12020" xr:uid="{00000000-0005-0000-0000-0000E24E0000}"/>
    <cellStyle name="Currency 10 5 2 3 4" xfId="12021" xr:uid="{00000000-0005-0000-0000-0000E34E0000}"/>
    <cellStyle name="Currency 10 5 2 3 4 2" xfId="12022" xr:uid="{00000000-0005-0000-0000-0000E44E0000}"/>
    <cellStyle name="Currency 10 5 2 3 5" xfId="12023" xr:uid="{00000000-0005-0000-0000-0000E54E0000}"/>
    <cellStyle name="Currency 10 5 2 4" xfId="12024" xr:uid="{00000000-0005-0000-0000-0000E64E0000}"/>
    <cellStyle name="Currency 10 5 2 4 2" xfId="12025" xr:uid="{00000000-0005-0000-0000-0000E74E0000}"/>
    <cellStyle name="Currency 10 5 2 4 2 2" xfId="12026" xr:uid="{00000000-0005-0000-0000-0000E84E0000}"/>
    <cellStyle name="Currency 10 5 2 4 3" xfId="12027" xr:uid="{00000000-0005-0000-0000-0000E94E0000}"/>
    <cellStyle name="Currency 10 5 2 4 3 2" xfId="12028" xr:uid="{00000000-0005-0000-0000-0000EA4E0000}"/>
    <cellStyle name="Currency 10 5 2 4 4" xfId="12029" xr:uid="{00000000-0005-0000-0000-0000EB4E0000}"/>
    <cellStyle name="Currency 10 5 2 4 4 2" xfId="12030" xr:uid="{00000000-0005-0000-0000-0000EC4E0000}"/>
    <cellStyle name="Currency 10 5 2 4 5" xfId="12031" xr:uid="{00000000-0005-0000-0000-0000ED4E0000}"/>
    <cellStyle name="Currency 10 5 2 5" xfId="12032" xr:uid="{00000000-0005-0000-0000-0000EE4E0000}"/>
    <cellStyle name="Currency 10 5 2 5 2" xfId="12033" xr:uid="{00000000-0005-0000-0000-0000EF4E0000}"/>
    <cellStyle name="Currency 10 5 2 6" xfId="12034" xr:uid="{00000000-0005-0000-0000-0000F04E0000}"/>
    <cellStyle name="Currency 10 5 2 6 2" xfId="12035" xr:uid="{00000000-0005-0000-0000-0000F14E0000}"/>
    <cellStyle name="Currency 10 5 2 7" xfId="12036" xr:uid="{00000000-0005-0000-0000-0000F24E0000}"/>
    <cellStyle name="Currency 10 5 2 7 2" xfId="12037" xr:uid="{00000000-0005-0000-0000-0000F34E0000}"/>
    <cellStyle name="Currency 10 5 2 8" xfId="12038" xr:uid="{00000000-0005-0000-0000-0000F44E0000}"/>
    <cellStyle name="Currency 10 5 2 8 2" xfId="12039" xr:uid="{00000000-0005-0000-0000-0000F54E0000}"/>
    <cellStyle name="Currency 10 5 2 9" xfId="12040" xr:uid="{00000000-0005-0000-0000-0000F64E0000}"/>
    <cellStyle name="Currency 10 5 2 9 2" xfId="12041" xr:uid="{00000000-0005-0000-0000-0000F74E0000}"/>
    <cellStyle name="Currency 10 5 3" xfId="12042" xr:uid="{00000000-0005-0000-0000-0000F84E0000}"/>
    <cellStyle name="Currency 10 5 3 2" xfId="12043" xr:uid="{00000000-0005-0000-0000-0000F94E0000}"/>
    <cellStyle name="Currency 10 5 3 2 2" xfId="12044" xr:uid="{00000000-0005-0000-0000-0000FA4E0000}"/>
    <cellStyle name="Currency 10 5 3 2 2 2" xfId="12045" xr:uid="{00000000-0005-0000-0000-0000FB4E0000}"/>
    <cellStyle name="Currency 10 5 3 2 3" xfId="12046" xr:uid="{00000000-0005-0000-0000-0000FC4E0000}"/>
    <cellStyle name="Currency 10 5 3 2 3 2" xfId="12047" xr:uid="{00000000-0005-0000-0000-0000FD4E0000}"/>
    <cellStyle name="Currency 10 5 3 2 4" xfId="12048" xr:uid="{00000000-0005-0000-0000-0000FE4E0000}"/>
    <cellStyle name="Currency 10 5 3 2 4 2" xfId="12049" xr:uid="{00000000-0005-0000-0000-0000FF4E0000}"/>
    <cellStyle name="Currency 10 5 3 2 5" xfId="12050" xr:uid="{00000000-0005-0000-0000-0000004F0000}"/>
    <cellStyle name="Currency 10 5 3 3" xfId="12051" xr:uid="{00000000-0005-0000-0000-0000014F0000}"/>
    <cellStyle name="Currency 10 5 3 3 2" xfId="12052" xr:uid="{00000000-0005-0000-0000-0000024F0000}"/>
    <cellStyle name="Currency 10 5 3 3 2 2" xfId="12053" xr:uid="{00000000-0005-0000-0000-0000034F0000}"/>
    <cellStyle name="Currency 10 5 3 3 3" xfId="12054" xr:uid="{00000000-0005-0000-0000-0000044F0000}"/>
    <cellStyle name="Currency 10 5 3 3 3 2" xfId="12055" xr:uid="{00000000-0005-0000-0000-0000054F0000}"/>
    <cellStyle name="Currency 10 5 3 3 4" xfId="12056" xr:uid="{00000000-0005-0000-0000-0000064F0000}"/>
    <cellStyle name="Currency 10 5 3 3 4 2" xfId="12057" xr:uid="{00000000-0005-0000-0000-0000074F0000}"/>
    <cellStyle name="Currency 10 5 3 3 5" xfId="12058" xr:uid="{00000000-0005-0000-0000-0000084F0000}"/>
    <cellStyle name="Currency 10 5 3 4" xfId="12059" xr:uid="{00000000-0005-0000-0000-0000094F0000}"/>
    <cellStyle name="Currency 10 5 3 4 2" xfId="12060" xr:uid="{00000000-0005-0000-0000-00000A4F0000}"/>
    <cellStyle name="Currency 10 5 3 5" xfId="12061" xr:uid="{00000000-0005-0000-0000-00000B4F0000}"/>
    <cellStyle name="Currency 10 5 3 5 2" xfId="12062" xr:uid="{00000000-0005-0000-0000-00000C4F0000}"/>
    <cellStyle name="Currency 10 5 3 6" xfId="12063" xr:uid="{00000000-0005-0000-0000-00000D4F0000}"/>
    <cellStyle name="Currency 10 5 3 6 2" xfId="12064" xr:uid="{00000000-0005-0000-0000-00000E4F0000}"/>
    <cellStyle name="Currency 10 5 3 7" xfId="12065" xr:uid="{00000000-0005-0000-0000-00000F4F0000}"/>
    <cellStyle name="Currency 10 5 3 7 2" xfId="12066" xr:uid="{00000000-0005-0000-0000-0000104F0000}"/>
    <cellStyle name="Currency 10 5 3 8" xfId="12067" xr:uid="{00000000-0005-0000-0000-0000114F0000}"/>
    <cellStyle name="Currency 10 5 3 8 2" xfId="12068" xr:uid="{00000000-0005-0000-0000-0000124F0000}"/>
    <cellStyle name="Currency 10 5 3 9" xfId="12069" xr:uid="{00000000-0005-0000-0000-0000134F0000}"/>
    <cellStyle name="Currency 10 5 4" xfId="12070" xr:uid="{00000000-0005-0000-0000-0000144F0000}"/>
    <cellStyle name="Currency 10 5 4 2" xfId="12071" xr:uid="{00000000-0005-0000-0000-0000154F0000}"/>
    <cellStyle name="Currency 10 5 4 2 2" xfId="12072" xr:uid="{00000000-0005-0000-0000-0000164F0000}"/>
    <cellStyle name="Currency 10 5 4 3" xfId="12073" xr:uid="{00000000-0005-0000-0000-0000174F0000}"/>
    <cellStyle name="Currency 10 5 4 3 2" xfId="12074" xr:uid="{00000000-0005-0000-0000-0000184F0000}"/>
    <cellStyle name="Currency 10 5 4 4" xfId="12075" xr:uid="{00000000-0005-0000-0000-0000194F0000}"/>
    <cellStyle name="Currency 10 5 4 4 2" xfId="12076" xr:uid="{00000000-0005-0000-0000-00001A4F0000}"/>
    <cellStyle name="Currency 10 5 4 5" xfId="12077" xr:uid="{00000000-0005-0000-0000-00001B4F0000}"/>
    <cellStyle name="Currency 10 5 5" xfId="12078" xr:uid="{00000000-0005-0000-0000-00001C4F0000}"/>
    <cellStyle name="Currency 10 5 5 2" xfId="12079" xr:uid="{00000000-0005-0000-0000-00001D4F0000}"/>
    <cellStyle name="Currency 10 5 5 2 2" xfId="12080" xr:uid="{00000000-0005-0000-0000-00001E4F0000}"/>
    <cellStyle name="Currency 10 5 5 3" xfId="12081" xr:uid="{00000000-0005-0000-0000-00001F4F0000}"/>
    <cellStyle name="Currency 10 5 5 3 2" xfId="12082" xr:uid="{00000000-0005-0000-0000-0000204F0000}"/>
    <cellStyle name="Currency 10 5 5 4" xfId="12083" xr:uid="{00000000-0005-0000-0000-0000214F0000}"/>
    <cellStyle name="Currency 10 5 5 4 2" xfId="12084" xr:uid="{00000000-0005-0000-0000-0000224F0000}"/>
    <cellStyle name="Currency 10 5 5 5" xfId="12085" xr:uid="{00000000-0005-0000-0000-0000234F0000}"/>
    <cellStyle name="Currency 10 5 6" xfId="12086" xr:uid="{00000000-0005-0000-0000-0000244F0000}"/>
    <cellStyle name="Currency 10 5 6 2" xfId="12087" xr:uid="{00000000-0005-0000-0000-0000254F0000}"/>
    <cellStyle name="Currency 10 5 7" xfId="12088" xr:uid="{00000000-0005-0000-0000-0000264F0000}"/>
    <cellStyle name="Currency 10 5 7 2" xfId="12089" xr:uid="{00000000-0005-0000-0000-0000274F0000}"/>
    <cellStyle name="Currency 10 5 8" xfId="12090" xr:uid="{00000000-0005-0000-0000-0000284F0000}"/>
    <cellStyle name="Currency 10 5 8 2" xfId="12091" xr:uid="{00000000-0005-0000-0000-0000294F0000}"/>
    <cellStyle name="Currency 10 5 9" xfId="12092" xr:uid="{00000000-0005-0000-0000-00002A4F0000}"/>
    <cellStyle name="Currency 10 5 9 2" xfId="12093" xr:uid="{00000000-0005-0000-0000-00002B4F0000}"/>
    <cellStyle name="Currency 10 6" xfId="12094" xr:uid="{00000000-0005-0000-0000-00002C4F0000}"/>
    <cellStyle name="Currency 10 6 10" xfId="12095" xr:uid="{00000000-0005-0000-0000-00002D4F0000}"/>
    <cellStyle name="Currency 10 6 10 2" xfId="12096" xr:uid="{00000000-0005-0000-0000-00002E4F0000}"/>
    <cellStyle name="Currency 10 6 11" xfId="12097" xr:uid="{00000000-0005-0000-0000-00002F4F0000}"/>
    <cellStyle name="Currency 10 6 2" xfId="12098" xr:uid="{00000000-0005-0000-0000-0000304F0000}"/>
    <cellStyle name="Currency 10 6 2 10" xfId="12099" xr:uid="{00000000-0005-0000-0000-0000314F0000}"/>
    <cellStyle name="Currency 10 6 2 2" xfId="12100" xr:uid="{00000000-0005-0000-0000-0000324F0000}"/>
    <cellStyle name="Currency 10 6 2 2 2" xfId="12101" xr:uid="{00000000-0005-0000-0000-0000334F0000}"/>
    <cellStyle name="Currency 10 6 2 2 2 2" xfId="12102" xr:uid="{00000000-0005-0000-0000-0000344F0000}"/>
    <cellStyle name="Currency 10 6 2 2 2 2 2" xfId="12103" xr:uid="{00000000-0005-0000-0000-0000354F0000}"/>
    <cellStyle name="Currency 10 6 2 2 2 3" xfId="12104" xr:uid="{00000000-0005-0000-0000-0000364F0000}"/>
    <cellStyle name="Currency 10 6 2 2 2 3 2" xfId="12105" xr:uid="{00000000-0005-0000-0000-0000374F0000}"/>
    <cellStyle name="Currency 10 6 2 2 2 4" xfId="12106" xr:uid="{00000000-0005-0000-0000-0000384F0000}"/>
    <cellStyle name="Currency 10 6 2 2 2 4 2" xfId="12107" xr:uid="{00000000-0005-0000-0000-0000394F0000}"/>
    <cellStyle name="Currency 10 6 2 2 2 5" xfId="12108" xr:uid="{00000000-0005-0000-0000-00003A4F0000}"/>
    <cellStyle name="Currency 10 6 2 2 3" xfId="12109" xr:uid="{00000000-0005-0000-0000-00003B4F0000}"/>
    <cellStyle name="Currency 10 6 2 2 3 2" xfId="12110" xr:uid="{00000000-0005-0000-0000-00003C4F0000}"/>
    <cellStyle name="Currency 10 6 2 2 3 2 2" xfId="12111" xr:uid="{00000000-0005-0000-0000-00003D4F0000}"/>
    <cellStyle name="Currency 10 6 2 2 3 3" xfId="12112" xr:uid="{00000000-0005-0000-0000-00003E4F0000}"/>
    <cellStyle name="Currency 10 6 2 2 3 3 2" xfId="12113" xr:uid="{00000000-0005-0000-0000-00003F4F0000}"/>
    <cellStyle name="Currency 10 6 2 2 3 4" xfId="12114" xr:uid="{00000000-0005-0000-0000-0000404F0000}"/>
    <cellStyle name="Currency 10 6 2 2 3 4 2" xfId="12115" xr:uid="{00000000-0005-0000-0000-0000414F0000}"/>
    <cellStyle name="Currency 10 6 2 2 3 5" xfId="12116" xr:uid="{00000000-0005-0000-0000-0000424F0000}"/>
    <cellStyle name="Currency 10 6 2 2 4" xfId="12117" xr:uid="{00000000-0005-0000-0000-0000434F0000}"/>
    <cellStyle name="Currency 10 6 2 2 4 2" xfId="12118" xr:uid="{00000000-0005-0000-0000-0000444F0000}"/>
    <cellStyle name="Currency 10 6 2 2 5" xfId="12119" xr:uid="{00000000-0005-0000-0000-0000454F0000}"/>
    <cellStyle name="Currency 10 6 2 2 5 2" xfId="12120" xr:uid="{00000000-0005-0000-0000-0000464F0000}"/>
    <cellStyle name="Currency 10 6 2 2 6" xfId="12121" xr:uid="{00000000-0005-0000-0000-0000474F0000}"/>
    <cellStyle name="Currency 10 6 2 2 6 2" xfId="12122" xr:uid="{00000000-0005-0000-0000-0000484F0000}"/>
    <cellStyle name="Currency 10 6 2 2 7" xfId="12123" xr:uid="{00000000-0005-0000-0000-0000494F0000}"/>
    <cellStyle name="Currency 10 6 2 2 7 2" xfId="12124" xr:uid="{00000000-0005-0000-0000-00004A4F0000}"/>
    <cellStyle name="Currency 10 6 2 2 8" xfId="12125" xr:uid="{00000000-0005-0000-0000-00004B4F0000}"/>
    <cellStyle name="Currency 10 6 2 2 8 2" xfId="12126" xr:uid="{00000000-0005-0000-0000-00004C4F0000}"/>
    <cellStyle name="Currency 10 6 2 2 9" xfId="12127" xr:uid="{00000000-0005-0000-0000-00004D4F0000}"/>
    <cellStyle name="Currency 10 6 2 3" xfId="12128" xr:uid="{00000000-0005-0000-0000-00004E4F0000}"/>
    <cellStyle name="Currency 10 6 2 3 2" xfId="12129" xr:uid="{00000000-0005-0000-0000-00004F4F0000}"/>
    <cellStyle name="Currency 10 6 2 3 2 2" xfId="12130" xr:uid="{00000000-0005-0000-0000-0000504F0000}"/>
    <cellStyle name="Currency 10 6 2 3 3" xfId="12131" xr:uid="{00000000-0005-0000-0000-0000514F0000}"/>
    <cellStyle name="Currency 10 6 2 3 3 2" xfId="12132" xr:uid="{00000000-0005-0000-0000-0000524F0000}"/>
    <cellStyle name="Currency 10 6 2 3 4" xfId="12133" xr:uid="{00000000-0005-0000-0000-0000534F0000}"/>
    <cellStyle name="Currency 10 6 2 3 4 2" xfId="12134" xr:uid="{00000000-0005-0000-0000-0000544F0000}"/>
    <cellStyle name="Currency 10 6 2 3 5" xfId="12135" xr:uid="{00000000-0005-0000-0000-0000554F0000}"/>
    <cellStyle name="Currency 10 6 2 4" xfId="12136" xr:uid="{00000000-0005-0000-0000-0000564F0000}"/>
    <cellStyle name="Currency 10 6 2 4 2" xfId="12137" xr:uid="{00000000-0005-0000-0000-0000574F0000}"/>
    <cellStyle name="Currency 10 6 2 4 2 2" xfId="12138" xr:uid="{00000000-0005-0000-0000-0000584F0000}"/>
    <cellStyle name="Currency 10 6 2 4 3" xfId="12139" xr:uid="{00000000-0005-0000-0000-0000594F0000}"/>
    <cellStyle name="Currency 10 6 2 4 3 2" xfId="12140" xr:uid="{00000000-0005-0000-0000-00005A4F0000}"/>
    <cellStyle name="Currency 10 6 2 4 4" xfId="12141" xr:uid="{00000000-0005-0000-0000-00005B4F0000}"/>
    <cellStyle name="Currency 10 6 2 4 4 2" xfId="12142" xr:uid="{00000000-0005-0000-0000-00005C4F0000}"/>
    <cellStyle name="Currency 10 6 2 4 5" xfId="12143" xr:uid="{00000000-0005-0000-0000-00005D4F0000}"/>
    <cellStyle name="Currency 10 6 2 5" xfId="12144" xr:uid="{00000000-0005-0000-0000-00005E4F0000}"/>
    <cellStyle name="Currency 10 6 2 5 2" xfId="12145" xr:uid="{00000000-0005-0000-0000-00005F4F0000}"/>
    <cellStyle name="Currency 10 6 2 6" xfId="12146" xr:uid="{00000000-0005-0000-0000-0000604F0000}"/>
    <cellStyle name="Currency 10 6 2 6 2" xfId="12147" xr:uid="{00000000-0005-0000-0000-0000614F0000}"/>
    <cellStyle name="Currency 10 6 2 7" xfId="12148" xr:uid="{00000000-0005-0000-0000-0000624F0000}"/>
    <cellStyle name="Currency 10 6 2 7 2" xfId="12149" xr:uid="{00000000-0005-0000-0000-0000634F0000}"/>
    <cellStyle name="Currency 10 6 2 8" xfId="12150" xr:uid="{00000000-0005-0000-0000-0000644F0000}"/>
    <cellStyle name="Currency 10 6 2 8 2" xfId="12151" xr:uid="{00000000-0005-0000-0000-0000654F0000}"/>
    <cellStyle name="Currency 10 6 2 9" xfId="12152" xr:uid="{00000000-0005-0000-0000-0000664F0000}"/>
    <cellStyle name="Currency 10 6 2 9 2" xfId="12153" xr:uid="{00000000-0005-0000-0000-0000674F0000}"/>
    <cellStyle name="Currency 10 6 3" xfId="12154" xr:uid="{00000000-0005-0000-0000-0000684F0000}"/>
    <cellStyle name="Currency 10 6 3 2" xfId="12155" xr:uid="{00000000-0005-0000-0000-0000694F0000}"/>
    <cellStyle name="Currency 10 6 3 2 2" xfId="12156" xr:uid="{00000000-0005-0000-0000-00006A4F0000}"/>
    <cellStyle name="Currency 10 6 3 2 2 2" xfId="12157" xr:uid="{00000000-0005-0000-0000-00006B4F0000}"/>
    <cellStyle name="Currency 10 6 3 2 3" xfId="12158" xr:uid="{00000000-0005-0000-0000-00006C4F0000}"/>
    <cellStyle name="Currency 10 6 3 2 3 2" xfId="12159" xr:uid="{00000000-0005-0000-0000-00006D4F0000}"/>
    <cellStyle name="Currency 10 6 3 2 4" xfId="12160" xr:uid="{00000000-0005-0000-0000-00006E4F0000}"/>
    <cellStyle name="Currency 10 6 3 2 4 2" xfId="12161" xr:uid="{00000000-0005-0000-0000-00006F4F0000}"/>
    <cellStyle name="Currency 10 6 3 2 5" xfId="12162" xr:uid="{00000000-0005-0000-0000-0000704F0000}"/>
    <cellStyle name="Currency 10 6 3 3" xfId="12163" xr:uid="{00000000-0005-0000-0000-0000714F0000}"/>
    <cellStyle name="Currency 10 6 3 3 2" xfId="12164" xr:uid="{00000000-0005-0000-0000-0000724F0000}"/>
    <cellStyle name="Currency 10 6 3 3 2 2" xfId="12165" xr:uid="{00000000-0005-0000-0000-0000734F0000}"/>
    <cellStyle name="Currency 10 6 3 3 3" xfId="12166" xr:uid="{00000000-0005-0000-0000-0000744F0000}"/>
    <cellStyle name="Currency 10 6 3 3 3 2" xfId="12167" xr:uid="{00000000-0005-0000-0000-0000754F0000}"/>
    <cellStyle name="Currency 10 6 3 3 4" xfId="12168" xr:uid="{00000000-0005-0000-0000-0000764F0000}"/>
    <cellStyle name="Currency 10 6 3 3 4 2" xfId="12169" xr:uid="{00000000-0005-0000-0000-0000774F0000}"/>
    <cellStyle name="Currency 10 6 3 3 5" xfId="12170" xr:uid="{00000000-0005-0000-0000-0000784F0000}"/>
    <cellStyle name="Currency 10 6 3 4" xfId="12171" xr:uid="{00000000-0005-0000-0000-0000794F0000}"/>
    <cellStyle name="Currency 10 6 3 4 2" xfId="12172" xr:uid="{00000000-0005-0000-0000-00007A4F0000}"/>
    <cellStyle name="Currency 10 6 3 5" xfId="12173" xr:uid="{00000000-0005-0000-0000-00007B4F0000}"/>
    <cellStyle name="Currency 10 6 3 5 2" xfId="12174" xr:uid="{00000000-0005-0000-0000-00007C4F0000}"/>
    <cellStyle name="Currency 10 6 3 6" xfId="12175" xr:uid="{00000000-0005-0000-0000-00007D4F0000}"/>
    <cellStyle name="Currency 10 6 3 6 2" xfId="12176" xr:uid="{00000000-0005-0000-0000-00007E4F0000}"/>
    <cellStyle name="Currency 10 6 3 7" xfId="12177" xr:uid="{00000000-0005-0000-0000-00007F4F0000}"/>
    <cellStyle name="Currency 10 6 3 7 2" xfId="12178" xr:uid="{00000000-0005-0000-0000-0000804F0000}"/>
    <cellStyle name="Currency 10 6 3 8" xfId="12179" xr:uid="{00000000-0005-0000-0000-0000814F0000}"/>
    <cellStyle name="Currency 10 6 3 8 2" xfId="12180" xr:uid="{00000000-0005-0000-0000-0000824F0000}"/>
    <cellStyle name="Currency 10 6 3 9" xfId="12181" xr:uid="{00000000-0005-0000-0000-0000834F0000}"/>
    <cellStyle name="Currency 10 6 4" xfId="12182" xr:uid="{00000000-0005-0000-0000-0000844F0000}"/>
    <cellStyle name="Currency 10 6 4 2" xfId="12183" xr:uid="{00000000-0005-0000-0000-0000854F0000}"/>
    <cellStyle name="Currency 10 6 4 2 2" xfId="12184" xr:uid="{00000000-0005-0000-0000-0000864F0000}"/>
    <cellStyle name="Currency 10 6 4 3" xfId="12185" xr:uid="{00000000-0005-0000-0000-0000874F0000}"/>
    <cellStyle name="Currency 10 6 4 3 2" xfId="12186" xr:uid="{00000000-0005-0000-0000-0000884F0000}"/>
    <cellStyle name="Currency 10 6 4 4" xfId="12187" xr:uid="{00000000-0005-0000-0000-0000894F0000}"/>
    <cellStyle name="Currency 10 6 4 4 2" xfId="12188" xr:uid="{00000000-0005-0000-0000-00008A4F0000}"/>
    <cellStyle name="Currency 10 6 4 5" xfId="12189" xr:uid="{00000000-0005-0000-0000-00008B4F0000}"/>
    <cellStyle name="Currency 10 6 5" xfId="12190" xr:uid="{00000000-0005-0000-0000-00008C4F0000}"/>
    <cellStyle name="Currency 10 6 5 2" xfId="12191" xr:uid="{00000000-0005-0000-0000-00008D4F0000}"/>
    <cellStyle name="Currency 10 6 5 2 2" xfId="12192" xr:uid="{00000000-0005-0000-0000-00008E4F0000}"/>
    <cellStyle name="Currency 10 6 5 3" xfId="12193" xr:uid="{00000000-0005-0000-0000-00008F4F0000}"/>
    <cellStyle name="Currency 10 6 5 3 2" xfId="12194" xr:uid="{00000000-0005-0000-0000-0000904F0000}"/>
    <cellStyle name="Currency 10 6 5 4" xfId="12195" xr:uid="{00000000-0005-0000-0000-0000914F0000}"/>
    <cellStyle name="Currency 10 6 5 4 2" xfId="12196" xr:uid="{00000000-0005-0000-0000-0000924F0000}"/>
    <cellStyle name="Currency 10 6 5 5" xfId="12197" xr:uid="{00000000-0005-0000-0000-0000934F0000}"/>
    <cellStyle name="Currency 10 6 6" xfId="12198" xr:uid="{00000000-0005-0000-0000-0000944F0000}"/>
    <cellStyle name="Currency 10 6 6 2" xfId="12199" xr:uid="{00000000-0005-0000-0000-0000954F0000}"/>
    <cellStyle name="Currency 10 6 7" xfId="12200" xr:uid="{00000000-0005-0000-0000-0000964F0000}"/>
    <cellStyle name="Currency 10 6 7 2" xfId="12201" xr:uid="{00000000-0005-0000-0000-0000974F0000}"/>
    <cellStyle name="Currency 10 6 8" xfId="12202" xr:uid="{00000000-0005-0000-0000-0000984F0000}"/>
    <cellStyle name="Currency 10 6 8 2" xfId="12203" xr:uid="{00000000-0005-0000-0000-0000994F0000}"/>
    <cellStyle name="Currency 10 6 9" xfId="12204" xr:uid="{00000000-0005-0000-0000-00009A4F0000}"/>
    <cellStyle name="Currency 10 6 9 2" xfId="12205" xr:uid="{00000000-0005-0000-0000-00009B4F0000}"/>
    <cellStyle name="Currency 10 7" xfId="12206" xr:uid="{00000000-0005-0000-0000-00009C4F0000}"/>
    <cellStyle name="Currency 10 7 10" xfId="12207" xr:uid="{00000000-0005-0000-0000-00009D4F0000}"/>
    <cellStyle name="Currency 10 7 10 2" xfId="12208" xr:uid="{00000000-0005-0000-0000-00009E4F0000}"/>
    <cellStyle name="Currency 10 7 11" xfId="12209" xr:uid="{00000000-0005-0000-0000-00009F4F0000}"/>
    <cellStyle name="Currency 10 7 2" xfId="12210" xr:uid="{00000000-0005-0000-0000-0000A04F0000}"/>
    <cellStyle name="Currency 10 7 2 10" xfId="12211" xr:uid="{00000000-0005-0000-0000-0000A14F0000}"/>
    <cellStyle name="Currency 10 7 2 2" xfId="12212" xr:uid="{00000000-0005-0000-0000-0000A24F0000}"/>
    <cellStyle name="Currency 10 7 2 2 2" xfId="12213" xr:uid="{00000000-0005-0000-0000-0000A34F0000}"/>
    <cellStyle name="Currency 10 7 2 2 2 2" xfId="12214" xr:uid="{00000000-0005-0000-0000-0000A44F0000}"/>
    <cellStyle name="Currency 10 7 2 2 2 2 2" xfId="12215" xr:uid="{00000000-0005-0000-0000-0000A54F0000}"/>
    <cellStyle name="Currency 10 7 2 2 2 3" xfId="12216" xr:uid="{00000000-0005-0000-0000-0000A64F0000}"/>
    <cellStyle name="Currency 10 7 2 2 2 3 2" xfId="12217" xr:uid="{00000000-0005-0000-0000-0000A74F0000}"/>
    <cellStyle name="Currency 10 7 2 2 2 4" xfId="12218" xr:uid="{00000000-0005-0000-0000-0000A84F0000}"/>
    <cellStyle name="Currency 10 7 2 2 2 4 2" xfId="12219" xr:uid="{00000000-0005-0000-0000-0000A94F0000}"/>
    <cellStyle name="Currency 10 7 2 2 2 5" xfId="12220" xr:uid="{00000000-0005-0000-0000-0000AA4F0000}"/>
    <cellStyle name="Currency 10 7 2 2 3" xfId="12221" xr:uid="{00000000-0005-0000-0000-0000AB4F0000}"/>
    <cellStyle name="Currency 10 7 2 2 3 2" xfId="12222" xr:uid="{00000000-0005-0000-0000-0000AC4F0000}"/>
    <cellStyle name="Currency 10 7 2 2 3 2 2" xfId="12223" xr:uid="{00000000-0005-0000-0000-0000AD4F0000}"/>
    <cellStyle name="Currency 10 7 2 2 3 3" xfId="12224" xr:uid="{00000000-0005-0000-0000-0000AE4F0000}"/>
    <cellStyle name="Currency 10 7 2 2 3 3 2" xfId="12225" xr:uid="{00000000-0005-0000-0000-0000AF4F0000}"/>
    <cellStyle name="Currency 10 7 2 2 3 4" xfId="12226" xr:uid="{00000000-0005-0000-0000-0000B04F0000}"/>
    <cellStyle name="Currency 10 7 2 2 3 4 2" xfId="12227" xr:uid="{00000000-0005-0000-0000-0000B14F0000}"/>
    <cellStyle name="Currency 10 7 2 2 3 5" xfId="12228" xr:uid="{00000000-0005-0000-0000-0000B24F0000}"/>
    <cellStyle name="Currency 10 7 2 2 4" xfId="12229" xr:uid="{00000000-0005-0000-0000-0000B34F0000}"/>
    <cellStyle name="Currency 10 7 2 2 4 2" xfId="12230" xr:uid="{00000000-0005-0000-0000-0000B44F0000}"/>
    <cellStyle name="Currency 10 7 2 2 5" xfId="12231" xr:uid="{00000000-0005-0000-0000-0000B54F0000}"/>
    <cellStyle name="Currency 10 7 2 2 5 2" xfId="12232" xr:uid="{00000000-0005-0000-0000-0000B64F0000}"/>
    <cellStyle name="Currency 10 7 2 2 6" xfId="12233" xr:uid="{00000000-0005-0000-0000-0000B74F0000}"/>
    <cellStyle name="Currency 10 7 2 2 6 2" xfId="12234" xr:uid="{00000000-0005-0000-0000-0000B84F0000}"/>
    <cellStyle name="Currency 10 7 2 2 7" xfId="12235" xr:uid="{00000000-0005-0000-0000-0000B94F0000}"/>
    <cellStyle name="Currency 10 7 2 2 7 2" xfId="12236" xr:uid="{00000000-0005-0000-0000-0000BA4F0000}"/>
    <cellStyle name="Currency 10 7 2 2 8" xfId="12237" xr:uid="{00000000-0005-0000-0000-0000BB4F0000}"/>
    <cellStyle name="Currency 10 7 2 2 8 2" xfId="12238" xr:uid="{00000000-0005-0000-0000-0000BC4F0000}"/>
    <cellStyle name="Currency 10 7 2 2 9" xfId="12239" xr:uid="{00000000-0005-0000-0000-0000BD4F0000}"/>
    <cellStyle name="Currency 10 7 2 3" xfId="12240" xr:uid="{00000000-0005-0000-0000-0000BE4F0000}"/>
    <cellStyle name="Currency 10 7 2 3 2" xfId="12241" xr:uid="{00000000-0005-0000-0000-0000BF4F0000}"/>
    <cellStyle name="Currency 10 7 2 3 2 2" xfId="12242" xr:uid="{00000000-0005-0000-0000-0000C04F0000}"/>
    <cellStyle name="Currency 10 7 2 3 3" xfId="12243" xr:uid="{00000000-0005-0000-0000-0000C14F0000}"/>
    <cellStyle name="Currency 10 7 2 3 3 2" xfId="12244" xr:uid="{00000000-0005-0000-0000-0000C24F0000}"/>
    <cellStyle name="Currency 10 7 2 3 4" xfId="12245" xr:uid="{00000000-0005-0000-0000-0000C34F0000}"/>
    <cellStyle name="Currency 10 7 2 3 4 2" xfId="12246" xr:uid="{00000000-0005-0000-0000-0000C44F0000}"/>
    <cellStyle name="Currency 10 7 2 3 5" xfId="12247" xr:uid="{00000000-0005-0000-0000-0000C54F0000}"/>
    <cellStyle name="Currency 10 7 2 4" xfId="12248" xr:uid="{00000000-0005-0000-0000-0000C64F0000}"/>
    <cellStyle name="Currency 10 7 2 4 2" xfId="12249" xr:uid="{00000000-0005-0000-0000-0000C74F0000}"/>
    <cellStyle name="Currency 10 7 2 4 2 2" xfId="12250" xr:uid="{00000000-0005-0000-0000-0000C84F0000}"/>
    <cellStyle name="Currency 10 7 2 4 3" xfId="12251" xr:uid="{00000000-0005-0000-0000-0000C94F0000}"/>
    <cellStyle name="Currency 10 7 2 4 3 2" xfId="12252" xr:uid="{00000000-0005-0000-0000-0000CA4F0000}"/>
    <cellStyle name="Currency 10 7 2 4 4" xfId="12253" xr:uid="{00000000-0005-0000-0000-0000CB4F0000}"/>
    <cellStyle name="Currency 10 7 2 4 4 2" xfId="12254" xr:uid="{00000000-0005-0000-0000-0000CC4F0000}"/>
    <cellStyle name="Currency 10 7 2 4 5" xfId="12255" xr:uid="{00000000-0005-0000-0000-0000CD4F0000}"/>
    <cellStyle name="Currency 10 7 2 5" xfId="12256" xr:uid="{00000000-0005-0000-0000-0000CE4F0000}"/>
    <cellStyle name="Currency 10 7 2 5 2" xfId="12257" xr:uid="{00000000-0005-0000-0000-0000CF4F0000}"/>
    <cellStyle name="Currency 10 7 2 6" xfId="12258" xr:uid="{00000000-0005-0000-0000-0000D04F0000}"/>
    <cellStyle name="Currency 10 7 2 6 2" xfId="12259" xr:uid="{00000000-0005-0000-0000-0000D14F0000}"/>
    <cellStyle name="Currency 10 7 2 7" xfId="12260" xr:uid="{00000000-0005-0000-0000-0000D24F0000}"/>
    <cellStyle name="Currency 10 7 2 7 2" xfId="12261" xr:uid="{00000000-0005-0000-0000-0000D34F0000}"/>
    <cellStyle name="Currency 10 7 2 8" xfId="12262" xr:uid="{00000000-0005-0000-0000-0000D44F0000}"/>
    <cellStyle name="Currency 10 7 2 8 2" xfId="12263" xr:uid="{00000000-0005-0000-0000-0000D54F0000}"/>
    <cellStyle name="Currency 10 7 2 9" xfId="12264" xr:uid="{00000000-0005-0000-0000-0000D64F0000}"/>
    <cellStyle name="Currency 10 7 2 9 2" xfId="12265" xr:uid="{00000000-0005-0000-0000-0000D74F0000}"/>
    <cellStyle name="Currency 10 7 3" xfId="12266" xr:uid="{00000000-0005-0000-0000-0000D84F0000}"/>
    <cellStyle name="Currency 10 7 3 2" xfId="12267" xr:uid="{00000000-0005-0000-0000-0000D94F0000}"/>
    <cellStyle name="Currency 10 7 3 2 2" xfId="12268" xr:uid="{00000000-0005-0000-0000-0000DA4F0000}"/>
    <cellStyle name="Currency 10 7 3 2 2 2" xfId="12269" xr:uid="{00000000-0005-0000-0000-0000DB4F0000}"/>
    <cellStyle name="Currency 10 7 3 2 3" xfId="12270" xr:uid="{00000000-0005-0000-0000-0000DC4F0000}"/>
    <cellStyle name="Currency 10 7 3 2 3 2" xfId="12271" xr:uid="{00000000-0005-0000-0000-0000DD4F0000}"/>
    <cellStyle name="Currency 10 7 3 2 4" xfId="12272" xr:uid="{00000000-0005-0000-0000-0000DE4F0000}"/>
    <cellStyle name="Currency 10 7 3 2 4 2" xfId="12273" xr:uid="{00000000-0005-0000-0000-0000DF4F0000}"/>
    <cellStyle name="Currency 10 7 3 2 5" xfId="12274" xr:uid="{00000000-0005-0000-0000-0000E04F0000}"/>
    <cellStyle name="Currency 10 7 3 3" xfId="12275" xr:uid="{00000000-0005-0000-0000-0000E14F0000}"/>
    <cellStyle name="Currency 10 7 3 3 2" xfId="12276" xr:uid="{00000000-0005-0000-0000-0000E24F0000}"/>
    <cellStyle name="Currency 10 7 3 3 2 2" xfId="12277" xr:uid="{00000000-0005-0000-0000-0000E34F0000}"/>
    <cellStyle name="Currency 10 7 3 3 3" xfId="12278" xr:uid="{00000000-0005-0000-0000-0000E44F0000}"/>
    <cellStyle name="Currency 10 7 3 3 3 2" xfId="12279" xr:uid="{00000000-0005-0000-0000-0000E54F0000}"/>
    <cellStyle name="Currency 10 7 3 3 4" xfId="12280" xr:uid="{00000000-0005-0000-0000-0000E64F0000}"/>
    <cellStyle name="Currency 10 7 3 3 4 2" xfId="12281" xr:uid="{00000000-0005-0000-0000-0000E74F0000}"/>
    <cellStyle name="Currency 10 7 3 3 5" xfId="12282" xr:uid="{00000000-0005-0000-0000-0000E84F0000}"/>
    <cellStyle name="Currency 10 7 3 4" xfId="12283" xr:uid="{00000000-0005-0000-0000-0000E94F0000}"/>
    <cellStyle name="Currency 10 7 3 4 2" xfId="12284" xr:uid="{00000000-0005-0000-0000-0000EA4F0000}"/>
    <cellStyle name="Currency 10 7 3 5" xfId="12285" xr:uid="{00000000-0005-0000-0000-0000EB4F0000}"/>
    <cellStyle name="Currency 10 7 3 5 2" xfId="12286" xr:uid="{00000000-0005-0000-0000-0000EC4F0000}"/>
    <cellStyle name="Currency 10 7 3 6" xfId="12287" xr:uid="{00000000-0005-0000-0000-0000ED4F0000}"/>
    <cellStyle name="Currency 10 7 3 6 2" xfId="12288" xr:uid="{00000000-0005-0000-0000-0000EE4F0000}"/>
    <cellStyle name="Currency 10 7 3 7" xfId="12289" xr:uid="{00000000-0005-0000-0000-0000EF4F0000}"/>
    <cellStyle name="Currency 10 7 3 7 2" xfId="12290" xr:uid="{00000000-0005-0000-0000-0000F04F0000}"/>
    <cellStyle name="Currency 10 7 3 8" xfId="12291" xr:uid="{00000000-0005-0000-0000-0000F14F0000}"/>
    <cellStyle name="Currency 10 7 3 8 2" xfId="12292" xr:uid="{00000000-0005-0000-0000-0000F24F0000}"/>
    <cellStyle name="Currency 10 7 3 9" xfId="12293" xr:uid="{00000000-0005-0000-0000-0000F34F0000}"/>
    <cellStyle name="Currency 10 7 4" xfId="12294" xr:uid="{00000000-0005-0000-0000-0000F44F0000}"/>
    <cellStyle name="Currency 10 7 4 2" xfId="12295" xr:uid="{00000000-0005-0000-0000-0000F54F0000}"/>
    <cellStyle name="Currency 10 7 4 2 2" xfId="12296" xr:uid="{00000000-0005-0000-0000-0000F64F0000}"/>
    <cellStyle name="Currency 10 7 4 3" xfId="12297" xr:uid="{00000000-0005-0000-0000-0000F74F0000}"/>
    <cellStyle name="Currency 10 7 4 3 2" xfId="12298" xr:uid="{00000000-0005-0000-0000-0000F84F0000}"/>
    <cellStyle name="Currency 10 7 4 4" xfId="12299" xr:uid="{00000000-0005-0000-0000-0000F94F0000}"/>
    <cellStyle name="Currency 10 7 4 4 2" xfId="12300" xr:uid="{00000000-0005-0000-0000-0000FA4F0000}"/>
    <cellStyle name="Currency 10 7 4 5" xfId="12301" xr:uid="{00000000-0005-0000-0000-0000FB4F0000}"/>
    <cellStyle name="Currency 10 7 5" xfId="12302" xr:uid="{00000000-0005-0000-0000-0000FC4F0000}"/>
    <cellStyle name="Currency 10 7 5 2" xfId="12303" xr:uid="{00000000-0005-0000-0000-0000FD4F0000}"/>
    <cellStyle name="Currency 10 7 5 2 2" xfId="12304" xr:uid="{00000000-0005-0000-0000-0000FE4F0000}"/>
    <cellStyle name="Currency 10 7 5 3" xfId="12305" xr:uid="{00000000-0005-0000-0000-0000FF4F0000}"/>
    <cellStyle name="Currency 10 7 5 3 2" xfId="12306" xr:uid="{00000000-0005-0000-0000-000000500000}"/>
    <cellStyle name="Currency 10 7 5 4" xfId="12307" xr:uid="{00000000-0005-0000-0000-000001500000}"/>
    <cellStyle name="Currency 10 7 5 4 2" xfId="12308" xr:uid="{00000000-0005-0000-0000-000002500000}"/>
    <cellStyle name="Currency 10 7 5 5" xfId="12309" xr:uid="{00000000-0005-0000-0000-000003500000}"/>
    <cellStyle name="Currency 10 7 6" xfId="12310" xr:uid="{00000000-0005-0000-0000-000004500000}"/>
    <cellStyle name="Currency 10 7 6 2" xfId="12311" xr:uid="{00000000-0005-0000-0000-000005500000}"/>
    <cellStyle name="Currency 10 7 7" xfId="12312" xr:uid="{00000000-0005-0000-0000-000006500000}"/>
    <cellStyle name="Currency 10 7 7 2" xfId="12313" xr:uid="{00000000-0005-0000-0000-000007500000}"/>
    <cellStyle name="Currency 10 7 8" xfId="12314" xr:uid="{00000000-0005-0000-0000-000008500000}"/>
    <cellStyle name="Currency 10 7 8 2" xfId="12315" xr:uid="{00000000-0005-0000-0000-000009500000}"/>
    <cellStyle name="Currency 10 7 9" xfId="12316" xr:uid="{00000000-0005-0000-0000-00000A500000}"/>
    <cellStyle name="Currency 10 7 9 2" xfId="12317" xr:uid="{00000000-0005-0000-0000-00000B500000}"/>
    <cellStyle name="Currency 10 8" xfId="12318" xr:uid="{00000000-0005-0000-0000-00000C500000}"/>
    <cellStyle name="Currency 10 8 10" xfId="12319" xr:uid="{00000000-0005-0000-0000-00000D500000}"/>
    <cellStyle name="Currency 10 8 2" xfId="12320" xr:uid="{00000000-0005-0000-0000-00000E500000}"/>
    <cellStyle name="Currency 10 8 2 2" xfId="12321" xr:uid="{00000000-0005-0000-0000-00000F500000}"/>
    <cellStyle name="Currency 10 8 2 2 2" xfId="12322" xr:uid="{00000000-0005-0000-0000-000010500000}"/>
    <cellStyle name="Currency 10 8 2 2 2 2" xfId="12323" xr:uid="{00000000-0005-0000-0000-000011500000}"/>
    <cellStyle name="Currency 10 8 2 2 3" xfId="12324" xr:uid="{00000000-0005-0000-0000-000012500000}"/>
    <cellStyle name="Currency 10 8 2 2 3 2" xfId="12325" xr:uid="{00000000-0005-0000-0000-000013500000}"/>
    <cellStyle name="Currency 10 8 2 2 4" xfId="12326" xr:uid="{00000000-0005-0000-0000-000014500000}"/>
    <cellStyle name="Currency 10 8 2 2 4 2" xfId="12327" xr:uid="{00000000-0005-0000-0000-000015500000}"/>
    <cellStyle name="Currency 10 8 2 2 5" xfId="12328" xr:uid="{00000000-0005-0000-0000-000016500000}"/>
    <cellStyle name="Currency 10 8 2 3" xfId="12329" xr:uid="{00000000-0005-0000-0000-000017500000}"/>
    <cellStyle name="Currency 10 8 2 3 2" xfId="12330" xr:uid="{00000000-0005-0000-0000-000018500000}"/>
    <cellStyle name="Currency 10 8 2 3 2 2" xfId="12331" xr:uid="{00000000-0005-0000-0000-000019500000}"/>
    <cellStyle name="Currency 10 8 2 3 3" xfId="12332" xr:uid="{00000000-0005-0000-0000-00001A500000}"/>
    <cellStyle name="Currency 10 8 2 3 3 2" xfId="12333" xr:uid="{00000000-0005-0000-0000-00001B500000}"/>
    <cellStyle name="Currency 10 8 2 3 4" xfId="12334" xr:uid="{00000000-0005-0000-0000-00001C500000}"/>
    <cellStyle name="Currency 10 8 2 3 4 2" xfId="12335" xr:uid="{00000000-0005-0000-0000-00001D500000}"/>
    <cellStyle name="Currency 10 8 2 3 5" xfId="12336" xr:uid="{00000000-0005-0000-0000-00001E500000}"/>
    <cellStyle name="Currency 10 8 2 4" xfId="12337" xr:uid="{00000000-0005-0000-0000-00001F500000}"/>
    <cellStyle name="Currency 10 8 2 4 2" xfId="12338" xr:uid="{00000000-0005-0000-0000-000020500000}"/>
    <cellStyle name="Currency 10 8 2 5" xfId="12339" xr:uid="{00000000-0005-0000-0000-000021500000}"/>
    <cellStyle name="Currency 10 8 2 5 2" xfId="12340" xr:uid="{00000000-0005-0000-0000-000022500000}"/>
    <cellStyle name="Currency 10 8 2 6" xfId="12341" xr:uid="{00000000-0005-0000-0000-000023500000}"/>
    <cellStyle name="Currency 10 8 2 6 2" xfId="12342" xr:uid="{00000000-0005-0000-0000-000024500000}"/>
    <cellStyle name="Currency 10 8 2 7" xfId="12343" xr:uid="{00000000-0005-0000-0000-000025500000}"/>
    <cellStyle name="Currency 10 8 2 7 2" xfId="12344" xr:uid="{00000000-0005-0000-0000-000026500000}"/>
    <cellStyle name="Currency 10 8 2 8" xfId="12345" xr:uid="{00000000-0005-0000-0000-000027500000}"/>
    <cellStyle name="Currency 10 8 2 8 2" xfId="12346" xr:uid="{00000000-0005-0000-0000-000028500000}"/>
    <cellStyle name="Currency 10 8 2 9" xfId="12347" xr:uid="{00000000-0005-0000-0000-000029500000}"/>
    <cellStyle name="Currency 10 8 3" xfId="12348" xr:uid="{00000000-0005-0000-0000-00002A500000}"/>
    <cellStyle name="Currency 10 8 3 2" xfId="12349" xr:uid="{00000000-0005-0000-0000-00002B500000}"/>
    <cellStyle name="Currency 10 8 3 2 2" xfId="12350" xr:uid="{00000000-0005-0000-0000-00002C500000}"/>
    <cellStyle name="Currency 10 8 3 3" xfId="12351" xr:uid="{00000000-0005-0000-0000-00002D500000}"/>
    <cellStyle name="Currency 10 8 3 3 2" xfId="12352" xr:uid="{00000000-0005-0000-0000-00002E500000}"/>
    <cellStyle name="Currency 10 8 3 4" xfId="12353" xr:uid="{00000000-0005-0000-0000-00002F500000}"/>
    <cellStyle name="Currency 10 8 3 4 2" xfId="12354" xr:uid="{00000000-0005-0000-0000-000030500000}"/>
    <cellStyle name="Currency 10 8 3 5" xfId="12355" xr:uid="{00000000-0005-0000-0000-000031500000}"/>
    <cellStyle name="Currency 10 8 4" xfId="12356" xr:uid="{00000000-0005-0000-0000-000032500000}"/>
    <cellStyle name="Currency 10 8 4 2" xfId="12357" xr:uid="{00000000-0005-0000-0000-000033500000}"/>
    <cellStyle name="Currency 10 8 4 2 2" xfId="12358" xr:uid="{00000000-0005-0000-0000-000034500000}"/>
    <cellStyle name="Currency 10 8 4 3" xfId="12359" xr:uid="{00000000-0005-0000-0000-000035500000}"/>
    <cellStyle name="Currency 10 8 4 3 2" xfId="12360" xr:uid="{00000000-0005-0000-0000-000036500000}"/>
    <cellStyle name="Currency 10 8 4 4" xfId="12361" xr:uid="{00000000-0005-0000-0000-000037500000}"/>
    <cellStyle name="Currency 10 8 4 4 2" xfId="12362" xr:uid="{00000000-0005-0000-0000-000038500000}"/>
    <cellStyle name="Currency 10 8 4 5" xfId="12363" xr:uid="{00000000-0005-0000-0000-000039500000}"/>
    <cellStyle name="Currency 10 8 5" xfId="12364" xr:uid="{00000000-0005-0000-0000-00003A500000}"/>
    <cellStyle name="Currency 10 8 5 2" xfId="12365" xr:uid="{00000000-0005-0000-0000-00003B500000}"/>
    <cellStyle name="Currency 10 8 6" xfId="12366" xr:uid="{00000000-0005-0000-0000-00003C500000}"/>
    <cellStyle name="Currency 10 8 6 2" xfId="12367" xr:uid="{00000000-0005-0000-0000-00003D500000}"/>
    <cellStyle name="Currency 10 8 7" xfId="12368" xr:uid="{00000000-0005-0000-0000-00003E500000}"/>
    <cellStyle name="Currency 10 8 7 2" xfId="12369" xr:uid="{00000000-0005-0000-0000-00003F500000}"/>
    <cellStyle name="Currency 10 8 8" xfId="12370" xr:uid="{00000000-0005-0000-0000-000040500000}"/>
    <cellStyle name="Currency 10 8 8 2" xfId="12371" xr:uid="{00000000-0005-0000-0000-000041500000}"/>
    <cellStyle name="Currency 10 8 9" xfId="12372" xr:uid="{00000000-0005-0000-0000-000042500000}"/>
    <cellStyle name="Currency 10 8 9 2" xfId="12373" xr:uid="{00000000-0005-0000-0000-000043500000}"/>
    <cellStyle name="Currency 10 9" xfId="12374" xr:uid="{00000000-0005-0000-0000-000044500000}"/>
    <cellStyle name="Currency 10 9 2" xfId="12375" xr:uid="{00000000-0005-0000-0000-000045500000}"/>
    <cellStyle name="Currency 10 9 2 2" xfId="12376" xr:uid="{00000000-0005-0000-0000-000046500000}"/>
    <cellStyle name="Currency 10 9 2 2 2" xfId="12377" xr:uid="{00000000-0005-0000-0000-000047500000}"/>
    <cellStyle name="Currency 10 9 2 3" xfId="12378" xr:uid="{00000000-0005-0000-0000-000048500000}"/>
    <cellStyle name="Currency 10 9 2 3 2" xfId="12379" xr:uid="{00000000-0005-0000-0000-000049500000}"/>
    <cellStyle name="Currency 10 9 2 4" xfId="12380" xr:uid="{00000000-0005-0000-0000-00004A500000}"/>
    <cellStyle name="Currency 10 9 2 4 2" xfId="12381" xr:uid="{00000000-0005-0000-0000-00004B500000}"/>
    <cellStyle name="Currency 10 9 2 5" xfId="12382" xr:uid="{00000000-0005-0000-0000-00004C500000}"/>
    <cellStyle name="Currency 10 9 3" xfId="12383" xr:uid="{00000000-0005-0000-0000-00004D500000}"/>
    <cellStyle name="Currency 10 9 3 2" xfId="12384" xr:uid="{00000000-0005-0000-0000-00004E500000}"/>
    <cellStyle name="Currency 10 9 3 2 2" xfId="12385" xr:uid="{00000000-0005-0000-0000-00004F500000}"/>
    <cellStyle name="Currency 10 9 3 3" xfId="12386" xr:uid="{00000000-0005-0000-0000-000050500000}"/>
    <cellStyle name="Currency 10 9 3 3 2" xfId="12387" xr:uid="{00000000-0005-0000-0000-000051500000}"/>
    <cellStyle name="Currency 10 9 3 4" xfId="12388" xr:uid="{00000000-0005-0000-0000-000052500000}"/>
    <cellStyle name="Currency 10 9 3 4 2" xfId="12389" xr:uid="{00000000-0005-0000-0000-000053500000}"/>
    <cellStyle name="Currency 10 9 3 5" xfId="12390" xr:uid="{00000000-0005-0000-0000-000054500000}"/>
    <cellStyle name="Currency 10 9 4" xfId="12391" xr:uid="{00000000-0005-0000-0000-000055500000}"/>
    <cellStyle name="Currency 10 9 4 2" xfId="12392" xr:uid="{00000000-0005-0000-0000-000056500000}"/>
    <cellStyle name="Currency 10 9 5" xfId="12393" xr:uid="{00000000-0005-0000-0000-000057500000}"/>
    <cellStyle name="Currency 10 9 5 2" xfId="12394" xr:uid="{00000000-0005-0000-0000-000058500000}"/>
    <cellStyle name="Currency 10 9 6" xfId="12395" xr:uid="{00000000-0005-0000-0000-000059500000}"/>
    <cellStyle name="Currency 10 9 6 2" xfId="12396" xr:uid="{00000000-0005-0000-0000-00005A500000}"/>
    <cellStyle name="Currency 10 9 7" xfId="12397" xr:uid="{00000000-0005-0000-0000-00005B500000}"/>
    <cellStyle name="Currency 10 9 7 2" xfId="12398" xr:uid="{00000000-0005-0000-0000-00005C500000}"/>
    <cellStyle name="Currency 10 9 8" xfId="12399" xr:uid="{00000000-0005-0000-0000-00005D500000}"/>
    <cellStyle name="Currency 10 9 8 2" xfId="12400" xr:uid="{00000000-0005-0000-0000-00005E500000}"/>
    <cellStyle name="Currency 10 9 9" xfId="12401" xr:uid="{00000000-0005-0000-0000-00005F500000}"/>
    <cellStyle name="Currency 100" xfId="12402" xr:uid="{00000000-0005-0000-0000-000060500000}"/>
    <cellStyle name="Currency 101" xfId="12403" xr:uid="{00000000-0005-0000-0000-000061500000}"/>
    <cellStyle name="Currency 102" xfId="32909" xr:uid="{00000000-0005-0000-0000-000062500000}"/>
    <cellStyle name="Currency 103" xfId="41114" xr:uid="{00000000-0005-0000-0000-000063500000}"/>
    <cellStyle name="Currency 103 2" xfId="41115" xr:uid="{00000000-0005-0000-0000-000064500000}"/>
    <cellStyle name="Currency 104" xfId="41116" xr:uid="{00000000-0005-0000-0000-000065500000}"/>
    <cellStyle name="Currency 105" xfId="41117" xr:uid="{00000000-0005-0000-0000-000066500000}"/>
    <cellStyle name="Currency 106" xfId="41118" xr:uid="{00000000-0005-0000-0000-000067500000}"/>
    <cellStyle name="Currency 107" xfId="41119" xr:uid="{00000000-0005-0000-0000-000068500000}"/>
    <cellStyle name="Currency 108" xfId="41120" xr:uid="{00000000-0005-0000-0000-000069500000}"/>
    <cellStyle name="Currency 109" xfId="41121" xr:uid="{00000000-0005-0000-0000-00006A500000}"/>
    <cellStyle name="Currency 11" xfId="12404" xr:uid="{00000000-0005-0000-0000-00006B500000}"/>
    <cellStyle name="Currency 11 2" xfId="41122" xr:uid="{00000000-0005-0000-0000-00006C500000}"/>
    <cellStyle name="Currency 110" xfId="41123" xr:uid="{00000000-0005-0000-0000-00006D500000}"/>
    <cellStyle name="Currency 111" xfId="41124" xr:uid="{00000000-0005-0000-0000-00006E500000}"/>
    <cellStyle name="Currency 112" xfId="41125" xr:uid="{00000000-0005-0000-0000-00006F500000}"/>
    <cellStyle name="Currency 113" xfId="43353" xr:uid="{00000000-0005-0000-0000-000070500000}"/>
    <cellStyle name="Currency 114" xfId="43356" xr:uid="{00000000-0005-0000-0000-000071500000}"/>
    <cellStyle name="Currency 12" xfId="12405" xr:uid="{00000000-0005-0000-0000-000072500000}"/>
    <cellStyle name="Currency 12 2" xfId="12406" xr:uid="{00000000-0005-0000-0000-000073500000}"/>
    <cellStyle name="Currency 12 3" xfId="12407" xr:uid="{00000000-0005-0000-0000-000074500000}"/>
    <cellStyle name="Currency 13" xfId="12408" xr:uid="{00000000-0005-0000-0000-000075500000}"/>
    <cellStyle name="Currency 13 2" xfId="12409" xr:uid="{00000000-0005-0000-0000-000076500000}"/>
    <cellStyle name="Currency 13 3" xfId="12410" xr:uid="{00000000-0005-0000-0000-000077500000}"/>
    <cellStyle name="Currency 14" xfId="12411" xr:uid="{00000000-0005-0000-0000-000078500000}"/>
    <cellStyle name="Currency 14 2" xfId="12412" xr:uid="{00000000-0005-0000-0000-000079500000}"/>
    <cellStyle name="Currency 14 3" xfId="12413" xr:uid="{00000000-0005-0000-0000-00007A500000}"/>
    <cellStyle name="Currency 15" xfId="12414" xr:uid="{00000000-0005-0000-0000-00007B500000}"/>
    <cellStyle name="Currency 15 2" xfId="12415" xr:uid="{00000000-0005-0000-0000-00007C500000}"/>
    <cellStyle name="Currency 15 3" xfId="12416" xr:uid="{00000000-0005-0000-0000-00007D500000}"/>
    <cellStyle name="Currency 15 3 2" xfId="12417" xr:uid="{00000000-0005-0000-0000-00007E500000}"/>
    <cellStyle name="Currency 16" xfId="12418" xr:uid="{00000000-0005-0000-0000-00007F500000}"/>
    <cellStyle name="Currency 16 2" xfId="12419" xr:uid="{00000000-0005-0000-0000-000080500000}"/>
    <cellStyle name="Currency 16 3" xfId="12420" xr:uid="{00000000-0005-0000-0000-000081500000}"/>
    <cellStyle name="Currency 16 3 2" xfId="12421" xr:uid="{00000000-0005-0000-0000-000082500000}"/>
    <cellStyle name="Currency 17" xfId="12422" xr:uid="{00000000-0005-0000-0000-000083500000}"/>
    <cellStyle name="Currency 17 2" xfId="12423" xr:uid="{00000000-0005-0000-0000-000084500000}"/>
    <cellStyle name="Currency 17 3" xfId="12424" xr:uid="{00000000-0005-0000-0000-000085500000}"/>
    <cellStyle name="Currency 17 3 2" xfId="12425" xr:uid="{00000000-0005-0000-0000-000086500000}"/>
    <cellStyle name="Currency 18" xfId="12426" xr:uid="{00000000-0005-0000-0000-000087500000}"/>
    <cellStyle name="Currency 18 2" xfId="12427" xr:uid="{00000000-0005-0000-0000-000088500000}"/>
    <cellStyle name="Currency 18 3" xfId="12428" xr:uid="{00000000-0005-0000-0000-000089500000}"/>
    <cellStyle name="Currency 19" xfId="12429" xr:uid="{00000000-0005-0000-0000-00008A500000}"/>
    <cellStyle name="Currency 19 2" xfId="12430" xr:uid="{00000000-0005-0000-0000-00008B500000}"/>
    <cellStyle name="Currency 19 3" xfId="12431" xr:uid="{00000000-0005-0000-0000-00008C500000}"/>
    <cellStyle name="Currency 2" xfId="33" xr:uid="{00000000-0005-0000-0000-00008D500000}"/>
    <cellStyle name="Currency 2 10" xfId="41126" xr:uid="{00000000-0005-0000-0000-00008E500000}"/>
    <cellStyle name="Currency 2 11" xfId="41127" xr:uid="{00000000-0005-0000-0000-00008F500000}"/>
    <cellStyle name="Currency 2 12" xfId="41128" xr:uid="{00000000-0005-0000-0000-000090500000}"/>
    <cellStyle name="Currency 2 13" xfId="41129" xr:uid="{00000000-0005-0000-0000-000091500000}"/>
    <cellStyle name="Currency 2 14" xfId="41130" xr:uid="{00000000-0005-0000-0000-000092500000}"/>
    <cellStyle name="Currency 2 15" xfId="41131" xr:uid="{00000000-0005-0000-0000-000093500000}"/>
    <cellStyle name="Currency 2 2" xfId="85" xr:uid="{00000000-0005-0000-0000-000094500000}"/>
    <cellStyle name="Currency 2 2 2" xfId="12432" xr:uid="{00000000-0005-0000-0000-000095500000}"/>
    <cellStyle name="Currency 2 2 2 2" xfId="41132" xr:uid="{00000000-0005-0000-0000-000096500000}"/>
    <cellStyle name="Currency 2 2 3" xfId="41133" xr:uid="{00000000-0005-0000-0000-000097500000}"/>
    <cellStyle name="Currency 2 3" xfId="12433" xr:uid="{00000000-0005-0000-0000-000098500000}"/>
    <cellStyle name="Currency 2 3 2" xfId="12434" xr:uid="{00000000-0005-0000-0000-000099500000}"/>
    <cellStyle name="Currency 2 3 2 2" xfId="41134" xr:uid="{00000000-0005-0000-0000-00009A500000}"/>
    <cellStyle name="Currency 2 3 2 3" xfId="41135" xr:uid="{00000000-0005-0000-0000-00009B500000}"/>
    <cellStyle name="Currency 2 3 3" xfId="12435" xr:uid="{00000000-0005-0000-0000-00009C500000}"/>
    <cellStyle name="Currency 2 3 4" xfId="41136" xr:uid="{00000000-0005-0000-0000-00009D500000}"/>
    <cellStyle name="Currency 2 4" xfId="12436" xr:uid="{00000000-0005-0000-0000-00009E500000}"/>
    <cellStyle name="Currency 2 4 2" xfId="12437" xr:uid="{00000000-0005-0000-0000-00009F500000}"/>
    <cellStyle name="Currency 2 4 2 2" xfId="41137" xr:uid="{00000000-0005-0000-0000-0000A0500000}"/>
    <cellStyle name="Currency 2 4 3" xfId="41138" xr:uid="{00000000-0005-0000-0000-0000A1500000}"/>
    <cellStyle name="Currency 2 5" xfId="12438" xr:uid="{00000000-0005-0000-0000-0000A2500000}"/>
    <cellStyle name="Currency 2 5 2" xfId="41139" xr:uid="{00000000-0005-0000-0000-0000A3500000}"/>
    <cellStyle name="Currency 2 6" xfId="41140" xr:uid="{00000000-0005-0000-0000-0000A4500000}"/>
    <cellStyle name="Currency 2 6 2" xfId="41141" xr:uid="{00000000-0005-0000-0000-0000A5500000}"/>
    <cellStyle name="Currency 2 7" xfId="41142" xr:uid="{00000000-0005-0000-0000-0000A6500000}"/>
    <cellStyle name="Currency 2 8" xfId="41143" xr:uid="{00000000-0005-0000-0000-0000A7500000}"/>
    <cellStyle name="Currency 2 9" xfId="41144" xr:uid="{00000000-0005-0000-0000-0000A8500000}"/>
    <cellStyle name="Currency 20" xfId="12439" xr:uid="{00000000-0005-0000-0000-0000A9500000}"/>
    <cellStyle name="Currency 20 2" xfId="12440" xr:uid="{00000000-0005-0000-0000-0000AA500000}"/>
    <cellStyle name="Currency 20 3" xfId="12441" xr:uid="{00000000-0005-0000-0000-0000AB500000}"/>
    <cellStyle name="Currency 21" xfId="12442" xr:uid="{00000000-0005-0000-0000-0000AC500000}"/>
    <cellStyle name="Currency 21 2" xfId="12443" xr:uid="{00000000-0005-0000-0000-0000AD500000}"/>
    <cellStyle name="Currency 21 3" xfId="12444" xr:uid="{00000000-0005-0000-0000-0000AE500000}"/>
    <cellStyle name="Currency 22" xfId="12445" xr:uid="{00000000-0005-0000-0000-0000AF500000}"/>
    <cellStyle name="Currency 22 2" xfId="12446" xr:uid="{00000000-0005-0000-0000-0000B0500000}"/>
    <cellStyle name="Currency 22 3" xfId="12447" xr:uid="{00000000-0005-0000-0000-0000B1500000}"/>
    <cellStyle name="Currency 22 4" xfId="12448" xr:uid="{00000000-0005-0000-0000-0000B2500000}"/>
    <cellStyle name="Currency 23" xfId="12449" xr:uid="{00000000-0005-0000-0000-0000B3500000}"/>
    <cellStyle name="Currency 23 2" xfId="12450" xr:uid="{00000000-0005-0000-0000-0000B4500000}"/>
    <cellStyle name="Currency 23 3" xfId="12451" xr:uid="{00000000-0005-0000-0000-0000B5500000}"/>
    <cellStyle name="Currency 23 4" xfId="12452" xr:uid="{00000000-0005-0000-0000-0000B6500000}"/>
    <cellStyle name="Currency 24" xfId="12453" xr:uid="{00000000-0005-0000-0000-0000B7500000}"/>
    <cellStyle name="Currency 24 2" xfId="12454" xr:uid="{00000000-0005-0000-0000-0000B8500000}"/>
    <cellStyle name="Currency 24 3" xfId="12455" xr:uid="{00000000-0005-0000-0000-0000B9500000}"/>
    <cellStyle name="Currency 24 4" xfId="12456" xr:uid="{00000000-0005-0000-0000-0000BA500000}"/>
    <cellStyle name="Currency 25" xfId="12457" xr:uid="{00000000-0005-0000-0000-0000BB500000}"/>
    <cellStyle name="Currency 25 2" xfId="12458" xr:uid="{00000000-0005-0000-0000-0000BC500000}"/>
    <cellStyle name="Currency 25 3" xfId="12459" xr:uid="{00000000-0005-0000-0000-0000BD500000}"/>
    <cellStyle name="Currency 25 4" xfId="12460" xr:uid="{00000000-0005-0000-0000-0000BE500000}"/>
    <cellStyle name="Currency 26" xfId="12461" xr:uid="{00000000-0005-0000-0000-0000BF500000}"/>
    <cellStyle name="Currency 26 2" xfId="12462" xr:uid="{00000000-0005-0000-0000-0000C0500000}"/>
    <cellStyle name="Currency 26 3" xfId="12463" xr:uid="{00000000-0005-0000-0000-0000C1500000}"/>
    <cellStyle name="Currency 26 4" xfId="12464" xr:uid="{00000000-0005-0000-0000-0000C2500000}"/>
    <cellStyle name="Currency 27" xfId="12465" xr:uid="{00000000-0005-0000-0000-0000C3500000}"/>
    <cellStyle name="Currency 27 2" xfId="12466" xr:uid="{00000000-0005-0000-0000-0000C4500000}"/>
    <cellStyle name="Currency 27 3" xfId="12467" xr:uid="{00000000-0005-0000-0000-0000C5500000}"/>
    <cellStyle name="Currency 27 4" xfId="12468" xr:uid="{00000000-0005-0000-0000-0000C6500000}"/>
    <cellStyle name="Currency 28" xfId="12469" xr:uid="{00000000-0005-0000-0000-0000C7500000}"/>
    <cellStyle name="Currency 28 2" xfId="12470" xr:uid="{00000000-0005-0000-0000-0000C8500000}"/>
    <cellStyle name="Currency 28 3" xfId="12471" xr:uid="{00000000-0005-0000-0000-0000C9500000}"/>
    <cellStyle name="Currency 28 4" xfId="12472" xr:uid="{00000000-0005-0000-0000-0000CA500000}"/>
    <cellStyle name="Currency 29" xfId="12473" xr:uid="{00000000-0005-0000-0000-0000CB500000}"/>
    <cellStyle name="Currency 29 2" xfId="12474" xr:uid="{00000000-0005-0000-0000-0000CC500000}"/>
    <cellStyle name="Currency 29 3" xfId="12475" xr:uid="{00000000-0005-0000-0000-0000CD500000}"/>
    <cellStyle name="Currency 29 4" xfId="12476" xr:uid="{00000000-0005-0000-0000-0000CE500000}"/>
    <cellStyle name="Currency 3" xfId="34" xr:uid="{00000000-0005-0000-0000-0000CF500000}"/>
    <cellStyle name="Currency 3 2" xfId="86" xr:uid="{00000000-0005-0000-0000-0000D0500000}"/>
    <cellStyle name="Currency 3 2 2" xfId="12477" xr:uid="{00000000-0005-0000-0000-0000D1500000}"/>
    <cellStyle name="Currency 3 2 2 2" xfId="41145" xr:uid="{00000000-0005-0000-0000-0000D2500000}"/>
    <cellStyle name="Currency 3 2 3" xfId="41146" xr:uid="{00000000-0005-0000-0000-0000D3500000}"/>
    <cellStyle name="Currency 3 3" xfId="12478" xr:uid="{00000000-0005-0000-0000-0000D4500000}"/>
    <cellStyle name="Currency 3 3 2" xfId="12479" xr:uid="{00000000-0005-0000-0000-0000D5500000}"/>
    <cellStyle name="Currency 3 3 2 2" xfId="41147" xr:uid="{00000000-0005-0000-0000-0000D6500000}"/>
    <cellStyle name="Currency 3 3 3" xfId="41148" xr:uid="{00000000-0005-0000-0000-0000D7500000}"/>
    <cellStyle name="Currency 3 4" xfId="12480" xr:uid="{00000000-0005-0000-0000-0000D8500000}"/>
    <cellStyle name="Currency 3 4 2" xfId="41149" xr:uid="{00000000-0005-0000-0000-0000D9500000}"/>
    <cellStyle name="Currency 3 5" xfId="41150" xr:uid="{00000000-0005-0000-0000-0000DA500000}"/>
    <cellStyle name="Currency 3 6" xfId="41151" xr:uid="{00000000-0005-0000-0000-0000DB500000}"/>
    <cellStyle name="Currency 3 7" xfId="41152" xr:uid="{00000000-0005-0000-0000-0000DC500000}"/>
    <cellStyle name="Currency 30" xfId="12481" xr:uid="{00000000-0005-0000-0000-0000DD500000}"/>
    <cellStyle name="Currency 30 2" xfId="12482" xr:uid="{00000000-0005-0000-0000-0000DE500000}"/>
    <cellStyle name="Currency 30 3" xfId="12483" xr:uid="{00000000-0005-0000-0000-0000DF500000}"/>
    <cellStyle name="Currency 30 4" xfId="12484" xr:uid="{00000000-0005-0000-0000-0000E0500000}"/>
    <cellStyle name="Currency 31" xfId="12485" xr:uid="{00000000-0005-0000-0000-0000E1500000}"/>
    <cellStyle name="Currency 31 2" xfId="12486" xr:uid="{00000000-0005-0000-0000-0000E2500000}"/>
    <cellStyle name="Currency 31 3" xfId="12487" xr:uid="{00000000-0005-0000-0000-0000E3500000}"/>
    <cellStyle name="Currency 31 4" xfId="12488" xr:uid="{00000000-0005-0000-0000-0000E4500000}"/>
    <cellStyle name="Currency 32" xfId="12489" xr:uid="{00000000-0005-0000-0000-0000E5500000}"/>
    <cellStyle name="Currency 32 2" xfId="12490" xr:uid="{00000000-0005-0000-0000-0000E6500000}"/>
    <cellStyle name="Currency 32 3" xfId="12491" xr:uid="{00000000-0005-0000-0000-0000E7500000}"/>
    <cellStyle name="Currency 32 4" xfId="12492" xr:uid="{00000000-0005-0000-0000-0000E8500000}"/>
    <cellStyle name="Currency 33" xfId="12493" xr:uid="{00000000-0005-0000-0000-0000E9500000}"/>
    <cellStyle name="Currency 33 2" xfId="12494" xr:uid="{00000000-0005-0000-0000-0000EA500000}"/>
    <cellStyle name="Currency 33 3" xfId="12495" xr:uid="{00000000-0005-0000-0000-0000EB500000}"/>
    <cellStyle name="Currency 33 4" xfId="12496" xr:uid="{00000000-0005-0000-0000-0000EC500000}"/>
    <cellStyle name="Currency 34" xfId="12497" xr:uid="{00000000-0005-0000-0000-0000ED500000}"/>
    <cellStyle name="Currency 34 2" xfId="12498" xr:uid="{00000000-0005-0000-0000-0000EE500000}"/>
    <cellStyle name="Currency 34 3" xfId="12499" xr:uid="{00000000-0005-0000-0000-0000EF500000}"/>
    <cellStyle name="Currency 34 4" xfId="12500" xr:uid="{00000000-0005-0000-0000-0000F0500000}"/>
    <cellStyle name="Currency 35" xfId="12501" xr:uid="{00000000-0005-0000-0000-0000F1500000}"/>
    <cellStyle name="Currency 35 2" xfId="12502" xr:uid="{00000000-0005-0000-0000-0000F2500000}"/>
    <cellStyle name="Currency 35 3" xfId="12503" xr:uid="{00000000-0005-0000-0000-0000F3500000}"/>
    <cellStyle name="Currency 35 4" xfId="12504" xr:uid="{00000000-0005-0000-0000-0000F4500000}"/>
    <cellStyle name="Currency 36" xfId="12505" xr:uid="{00000000-0005-0000-0000-0000F5500000}"/>
    <cellStyle name="Currency 36 2" xfId="12506" xr:uid="{00000000-0005-0000-0000-0000F6500000}"/>
    <cellStyle name="Currency 36 3" xfId="12507" xr:uid="{00000000-0005-0000-0000-0000F7500000}"/>
    <cellStyle name="Currency 36 4" xfId="12508" xr:uid="{00000000-0005-0000-0000-0000F8500000}"/>
    <cellStyle name="Currency 37" xfId="12509" xr:uid="{00000000-0005-0000-0000-0000F9500000}"/>
    <cellStyle name="Currency 37 2" xfId="12510" xr:uid="{00000000-0005-0000-0000-0000FA500000}"/>
    <cellStyle name="Currency 37 3" xfId="12511" xr:uid="{00000000-0005-0000-0000-0000FB500000}"/>
    <cellStyle name="Currency 37 4" xfId="12512" xr:uid="{00000000-0005-0000-0000-0000FC500000}"/>
    <cellStyle name="Currency 38" xfId="12513" xr:uid="{00000000-0005-0000-0000-0000FD500000}"/>
    <cellStyle name="Currency 38 2" xfId="12514" xr:uid="{00000000-0005-0000-0000-0000FE500000}"/>
    <cellStyle name="Currency 38 3" xfId="12515" xr:uid="{00000000-0005-0000-0000-0000FF500000}"/>
    <cellStyle name="Currency 38 4" xfId="12516" xr:uid="{00000000-0005-0000-0000-000000510000}"/>
    <cellStyle name="Currency 39" xfId="12517" xr:uid="{00000000-0005-0000-0000-000001510000}"/>
    <cellStyle name="Currency 39 2" xfId="12518" xr:uid="{00000000-0005-0000-0000-000002510000}"/>
    <cellStyle name="Currency 39 3" xfId="12519" xr:uid="{00000000-0005-0000-0000-000003510000}"/>
    <cellStyle name="Currency 39 4" xfId="12520" xr:uid="{00000000-0005-0000-0000-000004510000}"/>
    <cellStyle name="Currency 4" xfId="87" xr:uid="{00000000-0005-0000-0000-000005510000}"/>
    <cellStyle name="Currency 4 2" xfId="12521" xr:uid="{00000000-0005-0000-0000-000006510000}"/>
    <cellStyle name="Currency 4 2 2" xfId="12522" xr:uid="{00000000-0005-0000-0000-000007510000}"/>
    <cellStyle name="Currency 4 2 2 2" xfId="41153" xr:uid="{00000000-0005-0000-0000-000008510000}"/>
    <cellStyle name="Currency 4 2 3" xfId="41154" xr:uid="{00000000-0005-0000-0000-000009510000}"/>
    <cellStyle name="Currency 4 3" xfId="12523" xr:uid="{00000000-0005-0000-0000-00000A510000}"/>
    <cellStyle name="Currency 4 3 2" xfId="41155" xr:uid="{00000000-0005-0000-0000-00000B510000}"/>
    <cellStyle name="Currency 4 4" xfId="41156" xr:uid="{00000000-0005-0000-0000-00000C510000}"/>
    <cellStyle name="Currency 4 5" xfId="41157" xr:uid="{00000000-0005-0000-0000-00000D510000}"/>
    <cellStyle name="Currency 4 6" xfId="41158" xr:uid="{00000000-0005-0000-0000-00000E510000}"/>
    <cellStyle name="Currency 40" xfId="12524" xr:uid="{00000000-0005-0000-0000-00000F510000}"/>
    <cellStyle name="Currency 40 2" xfId="12525" xr:uid="{00000000-0005-0000-0000-000010510000}"/>
    <cellStyle name="Currency 40 3" xfId="12526" xr:uid="{00000000-0005-0000-0000-000011510000}"/>
    <cellStyle name="Currency 40 4" xfId="12527" xr:uid="{00000000-0005-0000-0000-000012510000}"/>
    <cellStyle name="Currency 41" xfId="12528" xr:uid="{00000000-0005-0000-0000-000013510000}"/>
    <cellStyle name="Currency 41 2" xfId="12529" xr:uid="{00000000-0005-0000-0000-000014510000}"/>
    <cellStyle name="Currency 41 3" xfId="12530" xr:uid="{00000000-0005-0000-0000-000015510000}"/>
    <cellStyle name="Currency 41 4" xfId="12531" xr:uid="{00000000-0005-0000-0000-000016510000}"/>
    <cellStyle name="Currency 42" xfId="12532" xr:uid="{00000000-0005-0000-0000-000017510000}"/>
    <cellStyle name="Currency 42 2" xfId="12533" xr:uid="{00000000-0005-0000-0000-000018510000}"/>
    <cellStyle name="Currency 42 3" xfId="12534" xr:uid="{00000000-0005-0000-0000-000019510000}"/>
    <cellStyle name="Currency 42 4" xfId="12535" xr:uid="{00000000-0005-0000-0000-00001A510000}"/>
    <cellStyle name="Currency 43" xfId="12536" xr:uid="{00000000-0005-0000-0000-00001B510000}"/>
    <cellStyle name="Currency 43 2" xfId="12537" xr:uid="{00000000-0005-0000-0000-00001C510000}"/>
    <cellStyle name="Currency 43 3" xfId="12538" xr:uid="{00000000-0005-0000-0000-00001D510000}"/>
    <cellStyle name="Currency 43 4" xfId="12539" xr:uid="{00000000-0005-0000-0000-00001E510000}"/>
    <cellStyle name="Currency 44" xfId="12540" xr:uid="{00000000-0005-0000-0000-00001F510000}"/>
    <cellStyle name="Currency 44 2" xfId="12541" xr:uid="{00000000-0005-0000-0000-000020510000}"/>
    <cellStyle name="Currency 44 3" xfId="12542" xr:uid="{00000000-0005-0000-0000-000021510000}"/>
    <cellStyle name="Currency 45" xfId="12543" xr:uid="{00000000-0005-0000-0000-000022510000}"/>
    <cellStyle name="Currency 45 2" xfId="12544" xr:uid="{00000000-0005-0000-0000-000023510000}"/>
    <cellStyle name="Currency 45 3" xfId="12545" xr:uid="{00000000-0005-0000-0000-000024510000}"/>
    <cellStyle name="Currency 46" xfId="12546" xr:uid="{00000000-0005-0000-0000-000025510000}"/>
    <cellStyle name="Currency 46 2" xfId="12547" xr:uid="{00000000-0005-0000-0000-000026510000}"/>
    <cellStyle name="Currency 46 3" xfId="12548" xr:uid="{00000000-0005-0000-0000-000027510000}"/>
    <cellStyle name="Currency 47" xfId="12549" xr:uid="{00000000-0005-0000-0000-000028510000}"/>
    <cellStyle name="Currency 47 2" xfId="12550" xr:uid="{00000000-0005-0000-0000-000029510000}"/>
    <cellStyle name="Currency 47 3" xfId="12551" xr:uid="{00000000-0005-0000-0000-00002A510000}"/>
    <cellStyle name="Currency 48" xfId="12552" xr:uid="{00000000-0005-0000-0000-00002B510000}"/>
    <cellStyle name="Currency 48 2" xfId="12553" xr:uid="{00000000-0005-0000-0000-00002C510000}"/>
    <cellStyle name="Currency 48 3" xfId="12554" xr:uid="{00000000-0005-0000-0000-00002D510000}"/>
    <cellStyle name="Currency 49" xfId="12555" xr:uid="{00000000-0005-0000-0000-00002E510000}"/>
    <cellStyle name="Currency 49 2" xfId="12556" xr:uid="{00000000-0005-0000-0000-00002F510000}"/>
    <cellStyle name="Currency 49 3" xfId="12557" xr:uid="{00000000-0005-0000-0000-000030510000}"/>
    <cellStyle name="Currency 5" xfId="172" xr:uid="{00000000-0005-0000-0000-000031510000}"/>
    <cellStyle name="Currency 5 2" xfId="12558" xr:uid="{00000000-0005-0000-0000-000032510000}"/>
    <cellStyle name="Currency 5 2 2" xfId="12559" xr:uid="{00000000-0005-0000-0000-000033510000}"/>
    <cellStyle name="Currency 5 2 2 2" xfId="41159" xr:uid="{00000000-0005-0000-0000-000034510000}"/>
    <cellStyle name="Currency 5 2 3" xfId="41160" xr:uid="{00000000-0005-0000-0000-000035510000}"/>
    <cellStyle name="Currency 5 3" xfId="12560" xr:uid="{00000000-0005-0000-0000-000036510000}"/>
    <cellStyle name="Currency 5 3 2" xfId="41161" xr:uid="{00000000-0005-0000-0000-000037510000}"/>
    <cellStyle name="Currency 5 4" xfId="41162" xr:uid="{00000000-0005-0000-0000-000038510000}"/>
    <cellStyle name="Currency 50" xfId="12561" xr:uid="{00000000-0005-0000-0000-000039510000}"/>
    <cellStyle name="Currency 50 2" xfId="12562" xr:uid="{00000000-0005-0000-0000-00003A510000}"/>
    <cellStyle name="Currency 50 3" xfId="12563" xr:uid="{00000000-0005-0000-0000-00003B510000}"/>
    <cellStyle name="Currency 51" xfId="12564" xr:uid="{00000000-0005-0000-0000-00003C510000}"/>
    <cellStyle name="Currency 51 2" xfId="12565" xr:uid="{00000000-0005-0000-0000-00003D510000}"/>
    <cellStyle name="Currency 51 3" xfId="12566" xr:uid="{00000000-0005-0000-0000-00003E510000}"/>
    <cellStyle name="Currency 52" xfId="12567" xr:uid="{00000000-0005-0000-0000-00003F510000}"/>
    <cellStyle name="Currency 52 2" xfId="12568" xr:uid="{00000000-0005-0000-0000-000040510000}"/>
    <cellStyle name="Currency 52 3" xfId="12569" xr:uid="{00000000-0005-0000-0000-000041510000}"/>
    <cellStyle name="Currency 53" xfId="12570" xr:uid="{00000000-0005-0000-0000-000042510000}"/>
    <cellStyle name="Currency 53 2" xfId="12571" xr:uid="{00000000-0005-0000-0000-000043510000}"/>
    <cellStyle name="Currency 53 3" xfId="12572" xr:uid="{00000000-0005-0000-0000-000044510000}"/>
    <cellStyle name="Currency 54" xfId="12573" xr:uid="{00000000-0005-0000-0000-000045510000}"/>
    <cellStyle name="Currency 54 2" xfId="12574" xr:uid="{00000000-0005-0000-0000-000046510000}"/>
    <cellStyle name="Currency 54 3" xfId="12575" xr:uid="{00000000-0005-0000-0000-000047510000}"/>
    <cellStyle name="Currency 55" xfId="12576" xr:uid="{00000000-0005-0000-0000-000048510000}"/>
    <cellStyle name="Currency 55 2" xfId="12577" xr:uid="{00000000-0005-0000-0000-000049510000}"/>
    <cellStyle name="Currency 55 3" xfId="12578" xr:uid="{00000000-0005-0000-0000-00004A510000}"/>
    <cellStyle name="Currency 56" xfId="12579" xr:uid="{00000000-0005-0000-0000-00004B510000}"/>
    <cellStyle name="Currency 57" xfId="12580" xr:uid="{00000000-0005-0000-0000-00004C510000}"/>
    <cellStyle name="Currency 58" xfId="12581" xr:uid="{00000000-0005-0000-0000-00004D510000}"/>
    <cellStyle name="Currency 59" xfId="12582" xr:uid="{00000000-0005-0000-0000-00004E510000}"/>
    <cellStyle name="Currency 6" xfId="174" xr:uid="{00000000-0005-0000-0000-00004F510000}"/>
    <cellStyle name="Currency 6 2" xfId="12583" xr:uid="{00000000-0005-0000-0000-000050510000}"/>
    <cellStyle name="Currency 6 2 2" xfId="12584" xr:uid="{00000000-0005-0000-0000-000051510000}"/>
    <cellStyle name="Currency 6 2 2 2" xfId="41163" xr:uid="{00000000-0005-0000-0000-000052510000}"/>
    <cellStyle name="Currency 6 2 3" xfId="41164" xr:uid="{00000000-0005-0000-0000-000053510000}"/>
    <cellStyle name="Currency 6 3" xfId="12585" xr:uid="{00000000-0005-0000-0000-000054510000}"/>
    <cellStyle name="Currency 6 3 2" xfId="41165" xr:uid="{00000000-0005-0000-0000-000055510000}"/>
    <cellStyle name="Currency 6 4" xfId="41166" xr:uid="{00000000-0005-0000-0000-000056510000}"/>
    <cellStyle name="Currency 60" xfId="12586" xr:uid="{00000000-0005-0000-0000-000057510000}"/>
    <cellStyle name="Currency 60 2" xfId="12587" xr:uid="{00000000-0005-0000-0000-000058510000}"/>
    <cellStyle name="Currency 61" xfId="12588" xr:uid="{00000000-0005-0000-0000-000059510000}"/>
    <cellStyle name="Currency 61 2" xfId="12589" xr:uid="{00000000-0005-0000-0000-00005A510000}"/>
    <cellStyle name="Currency 62" xfId="12590" xr:uid="{00000000-0005-0000-0000-00005B510000}"/>
    <cellStyle name="Currency 63" xfId="12591" xr:uid="{00000000-0005-0000-0000-00005C510000}"/>
    <cellStyle name="Currency 64" xfId="12592" xr:uid="{00000000-0005-0000-0000-00005D510000}"/>
    <cellStyle name="Currency 65" xfId="12593" xr:uid="{00000000-0005-0000-0000-00005E510000}"/>
    <cellStyle name="Currency 66" xfId="12594" xr:uid="{00000000-0005-0000-0000-00005F510000}"/>
    <cellStyle name="Currency 67" xfId="12595" xr:uid="{00000000-0005-0000-0000-000060510000}"/>
    <cellStyle name="Currency 68" xfId="12596" xr:uid="{00000000-0005-0000-0000-000061510000}"/>
    <cellStyle name="Currency 69" xfId="12597" xr:uid="{00000000-0005-0000-0000-000062510000}"/>
    <cellStyle name="Currency 7" xfId="12598" xr:uid="{00000000-0005-0000-0000-000063510000}"/>
    <cellStyle name="Currency 7 2" xfId="12599" xr:uid="{00000000-0005-0000-0000-000064510000}"/>
    <cellStyle name="Currency 7 2 2" xfId="41167" xr:uid="{00000000-0005-0000-0000-000065510000}"/>
    <cellStyle name="Currency 7 3" xfId="41168" xr:uid="{00000000-0005-0000-0000-000066510000}"/>
    <cellStyle name="Currency 70" xfId="12600" xr:uid="{00000000-0005-0000-0000-000067510000}"/>
    <cellStyle name="Currency 71" xfId="12601" xr:uid="{00000000-0005-0000-0000-000068510000}"/>
    <cellStyle name="Currency 72" xfId="12602" xr:uid="{00000000-0005-0000-0000-000069510000}"/>
    <cellStyle name="Currency 73" xfId="12603" xr:uid="{00000000-0005-0000-0000-00006A510000}"/>
    <cellStyle name="Currency 74" xfId="12604" xr:uid="{00000000-0005-0000-0000-00006B510000}"/>
    <cellStyle name="Currency 75" xfId="12605" xr:uid="{00000000-0005-0000-0000-00006C510000}"/>
    <cellStyle name="Currency 76" xfId="12606" xr:uid="{00000000-0005-0000-0000-00006D510000}"/>
    <cellStyle name="Currency 77" xfId="12607" xr:uid="{00000000-0005-0000-0000-00006E510000}"/>
    <cellStyle name="Currency 78" xfId="12608" xr:uid="{00000000-0005-0000-0000-00006F510000}"/>
    <cellStyle name="Currency 79" xfId="12609" xr:uid="{00000000-0005-0000-0000-000070510000}"/>
    <cellStyle name="Currency 8" xfId="12610" xr:uid="{00000000-0005-0000-0000-000071510000}"/>
    <cellStyle name="Currency 8 2" xfId="12611" xr:uid="{00000000-0005-0000-0000-000072510000}"/>
    <cellStyle name="Currency 8 2 2" xfId="41169" xr:uid="{00000000-0005-0000-0000-000073510000}"/>
    <cellStyle name="Currency 8 3" xfId="41170" xr:uid="{00000000-0005-0000-0000-000074510000}"/>
    <cellStyle name="Currency 80" xfId="12612" xr:uid="{00000000-0005-0000-0000-000075510000}"/>
    <cellStyle name="Currency 81" xfId="12613" xr:uid="{00000000-0005-0000-0000-000076510000}"/>
    <cellStyle name="Currency 82" xfId="12614" xr:uid="{00000000-0005-0000-0000-000077510000}"/>
    <cellStyle name="Currency 83" xfId="12615" xr:uid="{00000000-0005-0000-0000-000078510000}"/>
    <cellStyle name="Currency 84" xfId="12616" xr:uid="{00000000-0005-0000-0000-000079510000}"/>
    <cellStyle name="Currency 85" xfId="12617" xr:uid="{00000000-0005-0000-0000-00007A510000}"/>
    <cellStyle name="Currency 86" xfId="12618" xr:uid="{00000000-0005-0000-0000-00007B510000}"/>
    <cellStyle name="Currency 87" xfId="12619" xr:uid="{00000000-0005-0000-0000-00007C510000}"/>
    <cellStyle name="Currency 88" xfId="12620" xr:uid="{00000000-0005-0000-0000-00007D510000}"/>
    <cellStyle name="Currency 89" xfId="12621" xr:uid="{00000000-0005-0000-0000-00007E510000}"/>
    <cellStyle name="Currency 9" xfId="12622" xr:uid="{00000000-0005-0000-0000-00007F510000}"/>
    <cellStyle name="Currency 9 2" xfId="12623" xr:uid="{00000000-0005-0000-0000-000080510000}"/>
    <cellStyle name="Currency 9 2 2" xfId="41171" xr:uid="{00000000-0005-0000-0000-000081510000}"/>
    <cellStyle name="Currency 9 3" xfId="41172" xr:uid="{00000000-0005-0000-0000-000082510000}"/>
    <cellStyle name="Currency 90" xfId="12624" xr:uid="{00000000-0005-0000-0000-000083510000}"/>
    <cellStyle name="Currency 91" xfId="12625" xr:uid="{00000000-0005-0000-0000-000084510000}"/>
    <cellStyle name="Currency 92" xfId="12626" xr:uid="{00000000-0005-0000-0000-000085510000}"/>
    <cellStyle name="Currency 93" xfId="12627" xr:uid="{00000000-0005-0000-0000-000086510000}"/>
    <cellStyle name="Currency 94" xfId="12628" xr:uid="{00000000-0005-0000-0000-000087510000}"/>
    <cellStyle name="Currency 95" xfId="12629" xr:uid="{00000000-0005-0000-0000-000088510000}"/>
    <cellStyle name="Currency 96" xfId="12630" xr:uid="{00000000-0005-0000-0000-000089510000}"/>
    <cellStyle name="Currency 97" xfId="12631" xr:uid="{00000000-0005-0000-0000-00008A510000}"/>
    <cellStyle name="Currency 98" xfId="12632" xr:uid="{00000000-0005-0000-0000-00008B510000}"/>
    <cellStyle name="Currency 99" xfId="12633" xr:uid="{00000000-0005-0000-0000-00008C510000}"/>
    <cellStyle name="Currency0" xfId="88" xr:uid="{00000000-0005-0000-0000-00008D510000}"/>
    <cellStyle name="Currency0 2" xfId="12634" xr:uid="{00000000-0005-0000-0000-00008E510000}"/>
    <cellStyle name="Currency0 2 10" xfId="12635" xr:uid="{00000000-0005-0000-0000-00008F510000}"/>
    <cellStyle name="Currency0 2 11" xfId="12636" xr:uid="{00000000-0005-0000-0000-000090510000}"/>
    <cellStyle name="Currency0 2 12" xfId="12637" xr:uid="{00000000-0005-0000-0000-000091510000}"/>
    <cellStyle name="Currency0 2 13" xfId="12638" xr:uid="{00000000-0005-0000-0000-000092510000}"/>
    <cellStyle name="Currency0 2 14" xfId="12639" xr:uid="{00000000-0005-0000-0000-000093510000}"/>
    <cellStyle name="Currency0 2 15" xfId="12640" xr:uid="{00000000-0005-0000-0000-000094510000}"/>
    <cellStyle name="Currency0 2 16" xfId="12641" xr:uid="{00000000-0005-0000-0000-000095510000}"/>
    <cellStyle name="Currency0 2 17" xfId="12642" xr:uid="{00000000-0005-0000-0000-000096510000}"/>
    <cellStyle name="Currency0 2 18" xfId="12643" xr:uid="{00000000-0005-0000-0000-000097510000}"/>
    <cellStyle name="Currency0 2 19" xfId="12644" xr:uid="{00000000-0005-0000-0000-000098510000}"/>
    <cellStyle name="Currency0 2 2" xfId="12645" xr:uid="{00000000-0005-0000-0000-000099510000}"/>
    <cellStyle name="Currency0 2 2 2" xfId="12646" xr:uid="{00000000-0005-0000-0000-00009A510000}"/>
    <cellStyle name="Currency0 2 2 3" xfId="12647" xr:uid="{00000000-0005-0000-0000-00009B510000}"/>
    <cellStyle name="Currency0 2 2 4" xfId="12648" xr:uid="{00000000-0005-0000-0000-00009C510000}"/>
    <cellStyle name="Currency0 2 20" xfId="12649" xr:uid="{00000000-0005-0000-0000-00009D510000}"/>
    <cellStyle name="Currency0 2 21" xfId="12650" xr:uid="{00000000-0005-0000-0000-00009E510000}"/>
    <cellStyle name="Currency0 2 22" xfId="12651" xr:uid="{00000000-0005-0000-0000-00009F510000}"/>
    <cellStyle name="Currency0 2 23" xfId="12652" xr:uid="{00000000-0005-0000-0000-0000A0510000}"/>
    <cellStyle name="Currency0 2 24" xfId="12653" xr:uid="{00000000-0005-0000-0000-0000A1510000}"/>
    <cellStyle name="Currency0 2 25" xfId="12654" xr:uid="{00000000-0005-0000-0000-0000A2510000}"/>
    <cellStyle name="Currency0 2 26" xfId="12655" xr:uid="{00000000-0005-0000-0000-0000A3510000}"/>
    <cellStyle name="Currency0 2 27" xfId="12656" xr:uid="{00000000-0005-0000-0000-0000A4510000}"/>
    <cellStyle name="Currency0 2 3" xfId="12657" xr:uid="{00000000-0005-0000-0000-0000A5510000}"/>
    <cellStyle name="Currency0 2 3 2" xfId="12658" xr:uid="{00000000-0005-0000-0000-0000A6510000}"/>
    <cellStyle name="Currency0 2 3 3" xfId="12659" xr:uid="{00000000-0005-0000-0000-0000A7510000}"/>
    <cellStyle name="Currency0 2 3 4" xfId="12660" xr:uid="{00000000-0005-0000-0000-0000A8510000}"/>
    <cellStyle name="Currency0 2 4" xfId="12661" xr:uid="{00000000-0005-0000-0000-0000A9510000}"/>
    <cellStyle name="Currency0 2 4 2" xfId="12662" xr:uid="{00000000-0005-0000-0000-0000AA510000}"/>
    <cellStyle name="Currency0 2 4 3" xfId="12663" xr:uid="{00000000-0005-0000-0000-0000AB510000}"/>
    <cellStyle name="Currency0 2 4 4" xfId="12664" xr:uid="{00000000-0005-0000-0000-0000AC510000}"/>
    <cellStyle name="Currency0 2 5" xfId="12665" xr:uid="{00000000-0005-0000-0000-0000AD510000}"/>
    <cellStyle name="Currency0 2 5 2" xfId="12666" xr:uid="{00000000-0005-0000-0000-0000AE510000}"/>
    <cellStyle name="Currency0 2 5 3" xfId="12667" xr:uid="{00000000-0005-0000-0000-0000AF510000}"/>
    <cellStyle name="Currency0 2 5 4" xfId="12668" xr:uid="{00000000-0005-0000-0000-0000B0510000}"/>
    <cellStyle name="Currency0 2 6" xfId="12669" xr:uid="{00000000-0005-0000-0000-0000B1510000}"/>
    <cellStyle name="Currency0 2 7" xfId="12670" xr:uid="{00000000-0005-0000-0000-0000B2510000}"/>
    <cellStyle name="Currency0 2 8" xfId="12671" xr:uid="{00000000-0005-0000-0000-0000B3510000}"/>
    <cellStyle name="Currency0 2 9" xfId="12672" xr:uid="{00000000-0005-0000-0000-0000B4510000}"/>
    <cellStyle name="Currency0 3" xfId="12673" xr:uid="{00000000-0005-0000-0000-0000B5510000}"/>
    <cellStyle name="Currency0 4" xfId="12674" xr:uid="{00000000-0005-0000-0000-0000B6510000}"/>
    <cellStyle name="Currency0 5" xfId="41173" xr:uid="{00000000-0005-0000-0000-0000B7510000}"/>
    <cellStyle name="CVSTYLE1" xfId="41174" xr:uid="{00000000-0005-0000-0000-0000B8510000}"/>
    <cellStyle name="CVSTYLE2" xfId="41175" xr:uid="{00000000-0005-0000-0000-0000B9510000}"/>
    <cellStyle name="Date" xfId="89" xr:uid="{00000000-0005-0000-0000-0000BA510000}"/>
    <cellStyle name="Date - m/d" xfId="12675" xr:uid="{00000000-0005-0000-0000-0000BB510000}"/>
    <cellStyle name="Date - m/d 10" xfId="12676" xr:uid="{00000000-0005-0000-0000-0000BC510000}"/>
    <cellStyle name="Date - m/d 10 10" xfId="12677" xr:uid="{00000000-0005-0000-0000-0000BD510000}"/>
    <cellStyle name="Date - m/d 10 11" xfId="12678" xr:uid="{00000000-0005-0000-0000-0000BE510000}"/>
    <cellStyle name="Date - m/d 10 12" xfId="12679" xr:uid="{00000000-0005-0000-0000-0000BF510000}"/>
    <cellStyle name="Date - m/d 10 13" xfId="12680" xr:uid="{00000000-0005-0000-0000-0000C0510000}"/>
    <cellStyle name="Date - m/d 10 14" xfId="12681" xr:uid="{00000000-0005-0000-0000-0000C1510000}"/>
    <cellStyle name="Date - m/d 10 15" xfId="12682" xr:uid="{00000000-0005-0000-0000-0000C2510000}"/>
    <cellStyle name="Date - m/d 10 16" xfId="12683" xr:uid="{00000000-0005-0000-0000-0000C3510000}"/>
    <cellStyle name="Date - m/d 10 17" xfId="12684" xr:uid="{00000000-0005-0000-0000-0000C4510000}"/>
    <cellStyle name="Date - m/d 10 18" xfId="12685" xr:uid="{00000000-0005-0000-0000-0000C5510000}"/>
    <cellStyle name="Date - m/d 10 19" xfId="12686" xr:uid="{00000000-0005-0000-0000-0000C6510000}"/>
    <cellStyle name="Date - m/d 10 2" xfId="12687" xr:uid="{00000000-0005-0000-0000-0000C7510000}"/>
    <cellStyle name="Date - m/d 10 20" xfId="12688" xr:uid="{00000000-0005-0000-0000-0000C8510000}"/>
    <cellStyle name="Date - m/d 10 21" xfId="12689" xr:uid="{00000000-0005-0000-0000-0000C9510000}"/>
    <cellStyle name="Date - m/d 10 22" xfId="12690" xr:uid="{00000000-0005-0000-0000-0000CA510000}"/>
    <cellStyle name="Date - m/d 10 23" xfId="12691" xr:uid="{00000000-0005-0000-0000-0000CB510000}"/>
    <cellStyle name="Date - m/d 10 3" xfId="12692" xr:uid="{00000000-0005-0000-0000-0000CC510000}"/>
    <cellStyle name="Date - m/d 10 4" xfId="12693" xr:uid="{00000000-0005-0000-0000-0000CD510000}"/>
    <cellStyle name="Date - m/d 10 5" xfId="12694" xr:uid="{00000000-0005-0000-0000-0000CE510000}"/>
    <cellStyle name="Date - m/d 10 6" xfId="12695" xr:uid="{00000000-0005-0000-0000-0000CF510000}"/>
    <cellStyle name="Date - m/d 10 7" xfId="12696" xr:uid="{00000000-0005-0000-0000-0000D0510000}"/>
    <cellStyle name="Date - m/d 10 8" xfId="12697" xr:uid="{00000000-0005-0000-0000-0000D1510000}"/>
    <cellStyle name="Date - m/d 10 9" xfId="12698" xr:uid="{00000000-0005-0000-0000-0000D2510000}"/>
    <cellStyle name="Date - m/d 11" xfId="12699" xr:uid="{00000000-0005-0000-0000-0000D3510000}"/>
    <cellStyle name="Date - m/d 11 10" xfId="12700" xr:uid="{00000000-0005-0000-0000-0000D4510000}"/>
    <cellStyle name="Date - m/d 11 11" xfId="12701" xr:uid="{00000000-0005-0000-0000-0000D5510000}"/>
    <cellStyle name="Date - m/d 11 12" xfId="12702" xr:uid="{00000000-0005-0000-0000-0000D6510000}"/>
    <cellStyle name="Date - m/d 11 13" xfId="12703" xr:uid="{00000000-0005-0000-0000-0000D7510000}"/>
    <cellStyle name="Date - m/d 11 14" xfId="12704" xr:uid="{00000000-0005-0000-0000-0000D8510000}"/>
    <cellStyle name="Date - m/d 11 15" xfId="12705" xr:uid="{00000000-0005-0000-0000-0000D9510000}"/>
    <cellStyle name="Date - m/d 11 16" xfId="12706" xr:uid="{00000000-0005-0000-0000-0000DA510000}"/>
    <cellStyle name="Date - m/d 11 17" xfId="12707" xr:uid="{00000000-0005-0000-0000-0000DB510000}"/>
    <cellStyle name="Date - m/d 11 18" xfId="12708" xr:uid="{00000000-0005-0000-0000-0000DC510000}"/>
    <cellStyle name="Date - m/d 11 19" xfId="12709" xr:uid="{00000000-0005-0000-0000-0000DD510000}"/>
    <cellStyle name="Date - m/d 11 2" xfId="12710" xr:uid="{00000000-0005-0000-0000-0000DE510000}"/>
    <cellStyle name="Date - m/d 11 20" xfId="12711" xr:uid="{00000000-0005-0000-0000-0000DF510000}"/>
    <cellStyle name="Date - m/d 11 21" xfId="12712" xr:uid="{00000000-0005-0000-0000-0000E0510000}"/>
    <cellStyle name="Date - m/d 11 22" xfId="12713" xr:uid="{00000000-0005-0000-0000-0000E1510000}"/>
    <cellStyle name="Date - m/d 11 23" xfId="12714" xr:uid="{00000000-0005-0000-0000-0000E2510000}"/>
    <cellStyle name="Date - m/d 11 3" xfId="12715" xr:uid="{00000000-0005-0000-0000-0000E3510000}"/>
    <cellStyle name="Date - m/d 11 4" xfId="12716" xr:uid="{00000000-0005-0000-0000-0000E4510000}"/>
    <cellStyle name="Date - m/d 11 5" xfId="12717" xr:uid="{00000000-0005-0000-0000-0000E5510000}"/>
    <cellStyle name="Date - m/d 11 6" xfId="12718" xr:uid="{00000000-0005-0000-0000-0000E6510000}"/>
    <cellStyle name="Date - m/d 11 7" xfId="12719" xr:uid="{00000000-0005-0000-0000-0000E7510000}"/>
    <cellStyle name="Date - m/d 11 8" xfId="12720" xr:uid="{00000000-0005-0000-0000-0000E8510000}"/>
    <cellStyle name="Date - m/d 11 9" xfId="12721" xr:uid="{00000000-0005-0000-0000-0000E9510000}"/>
    <cellStyle name="Date - m/d 12" xfId="12722" xr:uid="{00000000-0005-0000-0000-0000EA510000}"/>
    <cellStyle name="Date - m/d 12 2" xfId="12723" xr:uid="{00000000-0005-0000-0000-0000EB510000}"/>
    <cellStyle name="Date - m/d 12 3" xfId="12724" xr:uid="{00000000-0005-0000-0000-0000EC510000}"/>
    <cellStyle name="Date - m/d 12 4" xfId="12725" xr:uid="{00000000-0005-0000-0000-0000ED510000}"/>
    <cellStyle name="Date - m/d 13" xfId="12726" xr:uid="{00000000-0005-0000-0000-0000EE510000}"/>
    <cellStyle name="Date - m/d 14" xfId="12727" xr:uid="{00000000-0005-0000-0000-0000EF510000}"/>
    <cellStyle name="Date - m/d 15" xfId="12728" xr:uid="{00000000-0005-0000-0000-0000F0510000}"/>
    <cellStyle name="Date - m/d 16" xfId="12729" xr:uid="{00000000-0005-0000-0000-0000F1510000}"/>
    <cellStyle name="Date - m/d 2" xfId="12730" xr:uid="{00000000-0005-0000-0000-0000F2510000}"/>
    <cellStyle name="Date - m/d 2 10" xfId="12731" xr:uid="{00000000-0005-0000-0000-0000F3510000}"/>
    <cellStyle name="Date - m/d 2 11" xfId="12732" xr:uid="{00000000-0005-0000-0000-0000F4510000}"/>
    <cellStyle name="Date - m/d 2 12" xfId="12733" xr:uid="{00000000-0005-0000-0000-0000F5510000}"/>
    <cellStyle name="Date - m/d 2 13" xfId="12734" xr:uid="{00000000-0005-0000-0000-0000F6510000}"/>
    <cellStyle name="Date - m/d 2 14" xfId="12735" xr:uid="{00000000-0005-0000-0000-0000F7510000}"/>
    <cellStyle name="Date - m/d 2 15" xfId="12736" xr:uid="{00000000-0005-0000-0000-0000F8510000}"/>
    <cellStyle name="Date - m/d 2 16" xfId="12737" xr:uid="{00000000-0005-0000-0000-0000F9510000}"/>
    <cellStyle name="Date - m/d 2 17" xfId="12738" xr:uid="{00000000-0005-0000-0000-0000FA510000}"/>
    <cellStyle name="Date - m/d 2 18" xfId="12739" xr:uid="{00000000-0005-0000-0000-0000FB510000}"/>
    <cellStyle name="Date - m/d 2 19" xfId="12740" xr:uid="{00000000-0005-0000-0000-0000FC510000}"/>
    <cellStyle name="Date - m/d 2 2" xfId="12741" xr:uid="{00000000-0005-0000-0000-0000FD510000}"/>
    <cellStyle name="Date - m/d 2 2 10" xfId="12742" xr:uid="{00000000-0005-0000-0000-0000FE510000}"/>
    <cellStyle name="Date - m/d 2 2 11" xfId="12743" xr:uid="{00000000-0005-0000-0000-0000FF510000}"/>
    <cellStyle name="Date - m/d 2 2 12" xfId="12744" xr:uid="{00000000-0005-0000-0000-000000520000}"/>
    <cellStyle name="Date - m/d 2 2 13" xfId="12745" xr:uid="{00000000-0005-0000-0000-000001520000}"/>
    <cellStyle name="Date - m/d 2 2 14" xfId="12746" xr:uid="{00000000-0005-0000-0000-000002520000}"/>
    <cellStyle name="Date - m/d 2 2 15" xfId="12747" xr:uid="{00000000-0005-0000-0000-000003520000}"/>
    <cellStyle name="Date - m/d 2 2 16" xfId="12748" xr:uid="{00000000-0005-0000-0000-000004520000}"/>
    <cellStyle name="Date - m/d 2 2 17" xfId="12749" xr:uid="{00000000-0005-0000-0000-000005520000}"/>
    <cellStyle name="Date - m/d 2 2 18" xfId="12750" xr:uid="{00000000-0005-0000-0000-000006520000}"/>
    <cellStyle name="Date - m/d 2 2 19" xfId="12751" xr:uid="{00000000-0005-0000-0000-000007520000}"/>
    <cellStyle name="Date - m/d 2 2 2" xfId="12752" xr:uid="{00000000-0005-0000-0000-000008520000}"/>
    <cellStyle name="Date - m/d 2 2 20" xfId="12753" xr:uid="{00000000-0005-0000-0000-000009520000}"/>
    <cellStyle name="Date - m/d 2 2 21" xfId="12754" xr:uid="{00000000-0005-0000-0000-00000A520000}"/>
    <cellStyle name="Date - m/d 2 2 22" xfId="12755" xr:uid="{00000000-0005-0000-0000-00000B520000}"/>
    <cellStyle name="Date - m/d 2 2 23" xfId="12756" xr:uid="{00000000-0005-0000-0000-00000C520000}"/>
    <cellStyle name="Date - m/d 2 2 3" xfId="12757" xr:uid="{00000000-0005-0000-0000-00000D520000}"/>
    <cellStyle name="Date - m/d 2 2 4" xfId="12758" xr:uid="{00000000-0005-0000-0000-00000E520000}"/>
    <cellStyle name="Date - m/d 2 2 5" xfId="12759" xr:uid="{00000000-0005-0000-0000-00000F520000}"/>
    <cellStyle name="Date - m/d 2 2 6" xfId="12760" xr:uid="{00000000-0005-0000-0000-000010520000}"/>
    <cellStyle name="Date - m/d 2 2 7" xfId="12761" xr:uid="{00000000-0005-0000-0000-000011520000}"/>
    <cellStyle name="Date - m/d 2 2 8" xfId="12762" xr:uid="{00000000-0005-0000-0000-000012520000}"/>
    <cellStyle name="Date - m/d 2 2 9" xfId="12763" xr:uid="{00000000-0005-0000-0000-000013520000}"/>
    <cellStyle name="Date - m/d 2 20" xfId="12764" xr:uid="{00000000-0005-0000-0000-000014520000}"/>
    <cellStyle name="Date - m/d 2 21" xfId="12765" xr:uid="{00000000-0005-0000-0000-000015520000}"/>
    <cellStyle name="Date - m/d 2 22" xfId="12766" xr:uid="{00000000-0005-0000-0000-000016520000}"/>
    <cellStyle name="Date - m/d 2 23" xfId="12767" xr:uid="{00000000-0005-0000-0000-000017520000}"/>
    <cellStyle name="Date - m/d 2 24" xfId="12768" xr:uid="{00000000-0005-0000-0000-000018520000}"/>
    <cellStyle name="Date - m/d 2 25" xfId="12769" xr:uid="{00000000-0005-0000-0000-000019520000}"/>
    <cellStyle name="Date - m/d 2 26" xfId="12770" xr:uid="{00000000-0005-0000-0000-00001A520000}"/>
    <cellStyle name="Date - m/d 2 27" xfId="12771" xr:uid="{00000000-0005-0000-0000-00001B520000}"/>
    <cellStyle name="Date - m/d 2 3" xfId="12772" xr:uid="{00000000-0005-0000-0000-00001C520000}"/>
    <cellStyle name="Date - m/d 2 3 10" xfId="12773" xr:uid="{00000000-0005-0000-0000-00001D520000}"/>
    <cellStyle name="Date - m/d 2 3 11" xfId="12774" xr:uid="{00000000-0005-0000-0000-00001E520000}"/>
    <cellStyle name="Date - m/d 2 3 12" xfId="12775" xr:uid="{00000000-0005-0000-0000-00001F520000}"/>
    <cellStyle name="Date - m/d 2 3 13" xfId="12776" xr:uid="{00000000-0005-0000-0000-000020520000}"/>
    <cellStyle name="Date - m/d 2 3 14" xfId="12777" xr:uid="{00000000-0005-0000-0000-000021520000}"/>
    <cellStyle name="Date - m/d 2 3 15" xfId="12778" xr:uid="{00000000-0005-0000-0000-000022520000}"/>
    <cellStyle name="Date - m/d 2 3 16" xfId="12779" xr:uid="{00000000-0005-0000-0000-000023520000}"/>
    <cellStyle name="Date - m/d 2 3 17" xfId="12780" xr:uid="{00000000-0005-0000-0000-000024520000}"/>
    <cellStyle name="Date - m/d 2 3 18" xfId="12781" xr:uid="{00000000-0005-0000-0000-000025520000}"/>
    <cellStyle name="Date - m/d 2 3 19" xfId="12782" xr:uid="{00000000-0005-0000-0000-000026520000}"/>
    <cellStyle name="Date - m/d 2 3 2" xfId="12783" xr:uid="{00000000-0005-0000-0000-000027520000}"/>
    <cellStyle name="Date - m/d 2 3 20" xfId="12784" xr:uid="{00000000-0005-0000-0000-000028520000}"/>
    <cellStyle name="Date - m/d 2 3 21" xfId="12785" xr:uid="{00000000-0005-0000-0000-000029520000}"/>
    <cellStyle name="Date - m/d 2 3 22" xfId="12786" xr:uid="{00000000-0005-0000-0000-00002A520000}"/>
    <cellStyle name="Date - m/d 2 3 23" xfId="12787" xr:uid="{00000000-0005-0000-0000-00002B520000}"/>
    <cellStyle name="Date - m/d 2 3 3" xfId="12788" xr:uid="{00000000-0005-0000-0000-00002C520000}"/>
    <cellStyle name="Date - m/d 2 3 4" xfId="12789" xr:uid="{00000000-0005-0000-0000-00002D520000}"/>
    <cellStyle name="Date - m/d 2 3 5" xfId="12790" xr:uid="{00000000-0005-0000-0000-00002E520000}"/>
    <cellStyle name="Date - m/d 2 3 6" xfId="12791" xr:uid="{00000000-0005-0000-0000-00002F520000}"/>
    <cellStyle name="Date - m/d 2 3 7" xfId="12792" xr:uid="{00000000-0005-0000-0000-000030520000}"/>
    <cellStyle name="Date - m/d 2 3 8" xfId="12793" xr:uid="{00000000-0005-0000-0000-000031520000}"/>
    <cellStyle name="Date - m/d 2 3 9" xfId="12794" xr:uid="{00000000-0005-0000-0000-000032520000}"/>
    <cellStyle name="Date - m/d 2 4" xfId="12795" xr:uid="{00000000-0005-0000-0000-000033520000}"/>
    <cellStyle name="Date - m/d 2 4 10" xfId="12796" xr:uid="{00000000-0005-0000-0000-000034520000}"/>
    <cellStyle name="Date - m/d 2 4 11" xfId="12797" xr:uid="{00000000-0005-0000-0000-000035520000}"/>
    <cellStyle name="Date - m/d 2 4 12" xfId="12798" xr:uid="{00000000-0005-0000-0000-000036520000}"/>
    <cellStyle name="Date - m/d 2 4 13" xfId="12799" xr:uid="{00000000-0005-0000-0000-000037520000}"/>
    <cellStyle name="Date - m/d 2 4 14" xfId="12800" xr:uid="{00000000-0005-0000-0000-000038520000}"/>
    <cellStyle name="Date - m/d 2 4 15" xfId="12801" xr:uid="{00000000-0005-0000-0000-000039520000}"/>
    <cellStyle name="Date - m/d 2 4 16" xfId="12802" xr:uid="{00000000-0005-0000-0000-00003A520000}"/>
    <cellStyle name="Date - m/d 2 4 17" xfId="12803" xr:uid="{00000000-0005-0000-0000-00003B520000}"/>
    <cellStyle name="Date - m/d 2 4 18" xfId="12804" xr:uid="{00000000-0005-0000-0000-00003C520000}"/>
    <cellStyle name="Date - m/d 2 4 19" xfId="12805" xr:uid="{00000000-0005-0000-0000-00003D520000}"/>
    <cellStyle name="Date - m/d 2 4 2" xfId="12806" xr:uid="{00000000-0005-0000-0000-00003E520000}"/>
    <cellStyle name="Date - m/d 2 4 20" xfId="12807" xr:uid="{00000000-0005-0000-0000-00003F520000}"/>
    <cellStyle name="Date - m/d 2 4 21" xfId="12808" xr:uid="{00000000-0005-0000-0000-000040520000}"/>
    <cellStyle name="Date - m/d 2 4 22" xfId="12809" xr:uid="{00000000-0005-0000-0000-000041520000}"/>
    <cellStyle name="Date - m/d 2 4 23" xfId="12810" xr:uid="{00000000-0005-0000-0000-000042520000}"/>
    <cellStyle name="Date - m/d 2 4 3" xfId="12811" xr:uid="{00000000-0005-0000-0000-000043520000}"/>
    <cellStyle name="Date - m/d 2 4 4" xfId="12812" xr:uid="{00000000-0005-0000-0000-000044520000}"/>
    <cellStyle name="Date - m/d 2 4 5" xfId="12813" xr:uid="{00000000-0005-0000-0000-000045520000}"/>
    <cellStyle name="Date - m/d 2 4 6" xfId="12814" xr:uid="{00000000-0005-0000-0000-000046520000}"/>
    <cellStyle name="Date - m/d 2 4 7" xfId="12815" xr:uid="{00000000-0005-0000-0000-000047520000}"/>
    <cellStyle name="Date - m/d 2 4 8" xfId="12816" xr:uid="{00000000-0005-0000-0000-000048520000}"/>
    <cellStyle name="Date - m/d 2 4 9" xfId="12817" xr:uid="{00000000-0005-0000-0000-000049520000}"/>
    <cellStyle name="Date - m/d 2 5" xfId="12818" xr:uid="{00000000-0005-0000-0000-00004A520000}"/>
    <cellStyle name="Date - m/d 2 5 10" xfId="12819" xr:uid="{00000000-0005-0000-0000-00004B520000}"/>
    <cellStyle name="Date - m/d 2 5 11" xfId="12820" xr:uid="{00000000-0005-0000-0000-00004C520000}"/>
    <cellStyle name="Date - m/d 2 5 12" xfId="12821" xr:uid="{00000000-0005-0000-0000-00004D520000}"/>
    <cellStyle name="Date - m/d 2 5 13" xfId="12822" xr:uid="{00000000-0005-0000-0000-00004E520000}"/>
    <cellStyle name="Date - m/d 2 5 14" xfId="12823" xr:uid="{00000000-0005-0000-0000-00004F520000}"/>
    <cellStyle name="Date - m/d 2 5 15" xfId="12824" xr:uid="{00000000-0005-0000-0000-000050520000}"/>
    <cellStyle name="Date - m/d 2 5 16" xfId="12825" xr:uid="{00000000-0005-0000-0000-000051520000}"/>
    <cellStyle name="Date - m/d 2 5 17" xfId="12826" xr:uid="{00000000-0005-0000-0000-000052520000}"/>
    <cellStyle name="Date - m/d 2 5 18" xfId="12827" xr:uid="{00000000-0005-0000-0000-000053520000}"/>
    <cellStyle name="Date - m/d 2 5 19" xfId="12828" xr:uid="{00000000-0005-0000-0000-000054520000}"/>
    <cellStyle name="Date - m/d 2 5 2" xfId="12829" xr:uid="{00000000-0005-0000-0000-000055520000}"/>
    <cellStyle name="Date - m/d 2 5 20" xfId="12830" xr:uid="{00000000-0005-0000-0000-000056520000}"/>
    <cellStyle name="Date - m/d 2 5 21" xfId="12831" xr:uid="{00000000-0005-0000-0000-000057520000}"/>
    <cellStyle name="Date - m/d 2 5 22" xfId="12832" xr:uid="{00000000-0005-0000-0000-000058520000}"/>
    <cellStyle name="Date - m/d 2 5 23" xfId="12833" xr:uid="{00000000-0005-0000-0000-000059520000}"/>
    <cellStyle name="Date - m/d 2 5 3" xfId="12834" xr:uid="{00000000-0005-0000-0000-00005A520000}"/>
    <cellStyle name="Date - m/d 2 5 4" xfId="12835" xr:uid="{00000000-0005-0000-0000-00005B520000}"/>
    <cellStyle name="Date - m/d 2 5 5" xfId="12836" xr:uid="{00000000-0005-0000-0000-00005C520000}"/>
    <cellStyle name="Date - m/d 2 5 6" xfId="12837" xr:uid="{00000000-0005-0000-0000-00005D520000}"/>
    <cellStyle name="Date - m/d 2 5 7" xfId="12838" xr:uid="{00000000-0005-0000-0000-00005E520000}"/>
    <cellStyle name="Date - m/d 2 5 8" xfId="12839" xr:uid="{00000000-0005-0000-0000-00005F520000}"/>
    <cellStyle name="Date - m/d 2 5 9" xfId="12840" xr:uid="{00000000-0005-0000-0000-000060520000}"/>
    <cellStyle name="Date - m/d 2 6" xfId="12841" xr:uid="{00000000-0005-0000-0000-000061520000}"/>
    <cellStyle name="Date - m/d 2 7" xfId="12842" xr:uid="{00000000-0005-0000-0000-000062520000}"/>
    <cellStyle name="Date - m/d 2 8" xfId="12843" xr:uid="{00000000-0005-0000-0000-000063520000}"/>
    <cellStyle name="Date - m/d 2 9" xfId="12844" xr:uid="{00000000-0005-0000-0000-000064520000}"/>
    <cellStyle name="Date - m/d 3" xfId="12845" xr:uid="{00000000-0005-0000-0000-000065520000}"/>
    <cellStyle name="Date - m/d 3 10" xfId="12846" xr:uid="{00000000-0005-0000-0000-000066520000}"/>
    <cellStyle name="Date - m/d 3 11" xfId="12847" xr:uid="{00000000-0005-0000-0000-000067520000}"/>
    <cellStyle name="Date - m/d 3 12" xfId="12848" xr:uid="{00000000-0005-0000-0000-000068520000}"/>
    <cellStyle name="Date - m/d 3 13" xfId="12849" xr:uid="{00000000-0005-0000-0000-000069520000}"/>
    <cellStyle name="Date - m/d 3 14" xfId="12850" xr:uid="{00000000-0005-0000-0000-00006A520000}"/>
    <cellStyle name="Date - m/d 3 15" xfId="12851" xr:uid="{00000000-0005-0000-0000-00006B520000}"/>
    <cellStyle name="Date - m/d 3 16" xfId="12852" xr:uid="{00000000-0005-0000-0000-00006C520000}"/>
    <cellStyle name="Date - m/d 3 17" xfId="12853" xr:uid="{00000000-0005-0000-0000-00006D520000}"/>
    <cellStyle name="Date - m/d 3 18" xfId="12854" xr:uid="{00000000-0005-0000-0000-00006E520000}"/>
    <cellStyle name="Date - m/d 3 19" xfId="12855" xr:uid="{00000000-0005-0000-0000-00006F520000}"/>
    <cellStyle name="Date - m/d 3 2" xfId="12856" xr:uid="{00000000-0005-0000-0000-000070520000}"/>
    <cellStyle name="Date - m/d 3 20" xfId="12857" xr:uid="{00000000-0005-0000-0000-000071520000}"/>
    <cellStyle name="Date - m/d 3 21" xfId="12858" xr:uid="{00000000-0005-0000-0000-000072520000}"/>
    <cellStyle name="Date - m/d 3 22" xfId="12859" xr:uid="{00000000-0005-0000-0000-000073520000}"/>
    <cellStyle name="Date - m/d 3 23" xfId="12860" xr:uid="{00000000-0005-0000-0000-000074520000}"/>
    <cellStyle name="Date - m/d 3 3" xfId="12861" xr:uid="{00000000-0005-0000-0000-000075520000}"/>
    <cellStyle name="Date - m/d 3 4" xfId="12862" xr:uid="{00000000-0005-0000-0000-000076520000}"/>
    <cellStyle name="Date - m/d 3 5" xfId="12863" xr:uid="{00000000-0005-0000-0000-000077520000}"/>
    <cellStyle name="Date - m/d 3 6" xfId="12864" xr:uid="{00000000-0005-0000-0000-000078520000}"/>
    <cellStyle name="Date - m/d 3 7" xfId="12865" xr:uid="{00000000-0005-0000-0000-000079520000}"/>
    <cellStyle name="Date - m/d 3 8" xfId="12866" xr:uid="{00000000-0005-0000-0000-00007A520000}"/>
    <cellStyle name="Date - m/d 3 9" xfId="12867" xr:uid="{00000000-0005-0000-0000-00007B520000}"/>
    <cellStyle name="Date - m/d 4" xfId="12868" xr:uid="{00000000-0005-0000-0000-00007C520000}"/>
    <cellStyle name="Date - m/d 4 10" xfId="12869" xr:uid="{00000000-0005-0000-0000-00007D520000}"/>
    <cellStyle name="Date - m/d 4 11" xfId="12870" xr:uid="{00000000-0005-0000-0000-00007E520000}"/>
    <cellStyle name="Date - m/d 4 12" xfId="12871" xr:uid="{00000000-0005-0000-0000-00007F520000}"/>
    <cellStyle name="Date - m/d 4 13" xfId="12872" xr:uid="{00000000-0005-0000-0000-000080520000}"/>
    <cellStyle name="Date - m/d 4 14" xfId="12873" xr:uid="{00000000-0005-0000-0000-000081520000}"/>
    <cellStyle name="Date - m/d 4 15" xfId="12874" xr:uid="{00000000-0005-0000-0000-000082520000}"/>
    <cellStyle name="Date - m/d 4 16" xfId="12875" xr:uid="{00000000-0005-0000-0000-000083520000}"/>
    <cellStyle name="Date - m/d 4 17" xfId="12876" xr:uid="{00000000-0005-0000-0000-000084520000}"/>
    <cellStyle name="Date - m/d 4 18" xfId="12877" xr:uid="{00000000-0005-0000-0000-000085520000}"/>
    <cellStyle name="Date - m/d 4 19" xfId="12878" xr:uid="{00000000-0005-0000-0000-000086520000}"/>
    <cellStyle name="Date - m/d 4 2" xfId="12879" xr:uid="{00000000-0005-0000-0000-000087520000}"/>
    <cellStyle name="Date - m/d 4 20" xfId="12880" xr:uid="{00000000-0005-0000-0000-000088520000}"/>
    <cellStyle name="Date - m/d 4 21" xfId="12881" xr:uid="{00000000-0005-0000-0000-000089520000}"/>
    <cellStyle name="Date - m/d 4 22" xfId="12882" xr:uid="{00000000-0005-0000-0000-00008A520000}"/>
    <cellStyle name="Date - m/d 4 23" xfId="12883" xr:uid="{00000000-0005-0000-0000-00008B520000}"/>
    <cellStyle name="Date - m/d 4 3" xfId="12884" xr:uid="{00000000-0005-0000-0000-00008C520000}"/>
    <cellStyle name="Date - m/d 4 4" xfId="12885" xr:uid="{00000000-0005-0000-0000-00008D520000}"/>
    <cellStyle name="Date - m/d 4 5" xfId="12886" xr:uid="{00000000-0005-0000-0000-00008E520000}"/>
    <cellStyle name="Date - m/d 4 6" xfId="12887" xr:uid="{00000000-0005-0000-0000-00008F520000}"/>
    <cellStyle name="Date - m/d 4 7" xfId="12888" xr:uid="{00000000-0005-0000-0000-000090520000}"/>
    <cellStyle name="Date - m/d 4 8" xfId="12889" xr:uid="{00000000-0005-0000-0000-000091520000}"/>
    <cellStyle name="Date - m/d 4 9" xfId="12890" xr:uid="{00000000-0005-0000-0000-000092520000}"/>
    <cellStyle name="Date - m/d 5" xfId="12891" xr:uid="{00000000-0005-0000-0000-000093520000}"/>
    <cellStyle name="Date - m/d 5 10" xfId="12892" xr:uid="{00000000-0005-0000-0000-000094520000}"/>
    <cellStyle name="Date - m/d 5 11" xfId="12893" xr:uid="{00000000-0005-0000-0000-000095520000}"/>
    <cellStyle name="Date - m/d 5 12" xfId="12894" xr:uid="{00000000-0005-0000-0000-000096520000}"/>
    <cellStyle name="Date - m/d 5 13" xfId="12895" xr:uid="{00000000-0005-0000-0000-000097520000}"/>
    <cellStyle name="Date - m/d 5 14" xfId="12896" xr:uid="{00000000-0005-0000-0000-000098520000}"/>
    <cellStyle name="Date - m/d 5 15" xfId="12897" xr:uid="{00000000-0005-0000-0000-000099520000}"/>
    <cellStyle name="Date - m/d 5 16" xfId="12898" xr:uid="{00000000-0005-0000-0000-00009A520000}"/>
    <cellStyle name="Date - m/d 5 17" xfId="12899" xr:uid="{00000000-0005-0000-0000-00009B520000}"/>
    <cellStyle name="Date - m/d 5 18" xfId="12900" xr:uid="{00000000-0005-0000-0000-00009C520000}"/>
    <cellStyle name="Date - m/d 5 19" xfId="12901" xr:uid="{00000000-0005-0000-0000-00009D520000}"/>
    <cellStyle name="Date - m/d 5 2" xfId="12902" xr:uid="{00000000-0005-0000-0000-00009E520000}"/>
    <cellStyle name="Date - m/d 5 20" xfId="12903" xr:uid="{00000000-0005-0000-0000-00009F520000}"/>
    <cellStyle name="Date - m/d 5 21" xfId="12904" xr:uid="{00000000-0005-0000-0000-0000A0520000}"/>
    <cellStyle name="Date - m/d 5 22" xfId="12905" xr:uid="{00000000-0005-0000-0000-0000A1520000}"/>
    <cellStyle name="Date - m/d 5 23" xfId="12906" xr:uid="{00000000-0005-0000-0000-0000A2520000}"/>
    <cellStyle name="Date - m/d 5 3" xfId="12907" xr:uid="{00000000-0005-0000-0000-0000A3520000}"/>
    <cellStyle name="Date - m/d 5 4" xfId="12908" xr:uid="{00000000-0005-0000-0000-0000A4520000}"/>
    <cellStyle name="Date - m/d 5 5" xfId="12909" xr:uid="{00000000-0005-0000-0000-0000A5520000}"/>
    <cellStyle name="Date - m/d 5 6" xfId="12910" xr:uid="{00000000-0005-0000-0000-0000A6520000}"/>
    <cellStyle name="Date - m/d 5 7" xfId="12911" xr:uid="{00000000-0005-0000-0000-0000A7520000}"/>
    <cellStyle name="Date - m/d 5 8" xfId="12912" xr:uid="{00000000-0005-0000-0000-0000A8520000}"/>
    <cellStyle name="Date - m/d 5 9" xfId="12913" xr:uid="{00000000-0005-0000-0000-0000A9520000}"/>
    <cellStyle name="Date - m/d 6" xfId="12914" xr:uid="{00000000-0005-0000-0000-0000AA520000}"/>
    <cellStyle name="Date - m/d 6 10" xfId="12915" xr:uid="{00000000-0005-0000-0000-0000AB520000}"/>
    <cellStyle name="Date - m/d 6 11" xfId="12916" xr:uid="{00000000-0005-0000-0000-0000AC520000}"/>
    <cellStyle name="Date - m/d 6 12" xfId="12917" xr:uid="{00000000-0005-0000-0000-0000AD520000}"/>
    <cellStyle name="Date - m/d 6 13" xfId="12918" xr:uid="{00000000-0005-0000-0000-0000AE520000}"/>
    <cellStyle name="Date - m/d 6 14" xfId="12919" xr:uid="{00000000-0005-0000-0000-0000AF520000}"/>
    <cellStyle name="Date - m/d 6 15" xfId="12920" xr:uid="{00000000-0005-0000-0000-0000B0520000}"/>
    <cellStyle name="Date - m/d 6 16" xfId="12921" xr:uid="{00000000-0005-0000-0000-0000B1520000}"/>
    <cellStyle name="Date - m/d 6 17" xfId="12922" xr:uid="{00000000-0005-0000-0000-0000B2520000}"/>
    <cellStyle name="Date - m/d 6 18" xfId="12923" xr:uid="{00000000-0005-0000-0000-0000B3520000}"/>
    <cellStyle name="Date - m/d 6 19" xfId="12924" xr:uid="{00000000-0005-0000-0000-0000B4520000}"/>
    <cellStyle name="Date - m/d 6 2" xfId="12925" xr:uid="{00000000-0005-0000-0000-0000B5520000}"/>
    <cellStyle name="Date - m/d 6 20" xfId="12926" xr:uid="{00000000-0005-0000-0000-0000B6520000}"/>
    <cellStyle name="Date - m/d 6 21" xfId="12927" xr:uid="{00000000-0005-0000-0000-0000B7520000}"/>
    <cellStyle name="Date - m/d 6 22" xfId="12928" xr:uid="{00000000-0005-0000-0000-0000B8520000}"/>
    <cellStyle name="Date - m/d 6 23" xfId="12929" xr:uid="{00000000-0005-0000-0000-0000B9520000}"/>
    <cellStyle name="Date - m/d 6 3" xfId="12930" xr:uid="{00000000-0005-0000-0000-0000BA520000}"/>
    <cellStyle name="Date - m/d 6 4" xfId="12931" xr:uid="{00000000-0005-0000-0000-0000BB520000}"/>
    <cellStyle name="Date - m/d 6 5" xfId="12932" xr:uid="{00000000-0005-0000-0000-0000BC520000}"/>
    <cellStyle name="Date - m/d 6 6" xfId="12933" xr:uid="{00000000-0005-0000-0000-0000BD520000}"/>
    <cellStyle name="Date - m/d 6 7" xfId="12934" xr:uid="{00000000-0005-0000-0000-0000BE520000}"/>
    <cellStyle name="Date - m/d 6 8" xfId="12935" xr:uid="{00000000-0005-0000-0000-0000BF520000}"/>
    <cellStyle name="Date - m/d 6 9" xfId="12936" xr:uid="{00000000-0005-0000-0000-0000C0520000}"/>
    <cellStyle name="Date - m/d 7" xfId="12937" xr:uid="{00000000-0005-0000-0000-0000C1520000}"/>
    <cellStyle name="Date - m/d 7 10" xfId="12938" xr:uid="{00000000-0005-0000-0000-0000C2520000}"/>
    <cellStyle name="Date - m/d 7 11" xfId="12939" xr:uid="{00000000-0005-0000-0000-0000C3520000}"/>
    <cellStyle name="Date - m/d 7 12" xfId="12940" xr:uid="{00000000-0005-0000-0000-0000C4520000}"/>
    <cellStyle name="Date - m/d 7 13" xfId="12941" xr:uid="{00000000-0005-0000-0000-0000C5520000}"/>
    <cellStyle name="Date - m/d 7 14" xfId="12942" xr:uid="{00000000-0005-0000-0000-0000C6520000}"/>
    <cellStyle name="Date - m/d 7 15" xfId="12943" xr:uid="{00000000-0005-0000-0000-0000C7520000}"/>
    <cellStyle name="Date - m/d 7 16" xfId="12944" xr:uid="{00000000-0005-0000-0000-0000C8520000}"/>
    <cellStyle name="Date - m/d 7 17" xfId="12945" xr:uid="{00000000-0005-0000-0000-0000C9520000}"/>
    <cellStyle name="Date - m/d 7 18" xfId="12946" xr:uid="{00000000-0005-0000-0000-0000CA520000}"/>
    <cellStyle name="Date - m/d 7 19" xfId="12947" xr:uid="{00000000-0005-0000-0000-0000CB520000}"/>
    <cellStyle name="Date - m/d 7 2" xfId="12948" xr:uid="{00000000-0005-0000-0000-0000CC520000}"/>
    <cellStyle name="Date - m/d 7 20" xfId="12949" xr:uid="{00000000-0005-0000-0000-0000CD520000}"/>
    <cellStyle name="Date - m/d 7 21" xfId="12950" xr:uid="{00000000-0005-0000-0000-0000CE520000}"/>
    <cellStyle name="Date - m/d 7 22" xfId="12951" xr:uid="{00000000-0005-0000-0000-0000CF520000}"/>
    <cellStyle name="Date - m/d 7 23" xfId="12952" xr:uid="{00000000-0005-0000-0000-0000D0520000}"/>
    <cellStyle name="Date - m/d 7 3" xfId="12953" xr:uid="{00000000-0005-0000-0000-0000D1520000}"/>
    <cellStyle name="Date - m/d 7 4" xfId="12954" xr:uid="{00000000-0005-0000-0000-0000D2520000}"/>
    <cellStyle name="Date - m/d 7 5" xfId="12955" xr:uid="{00000000-0005-0000-0000-0000D3520000}"/>
    <cellStyle name="Date - m/d 7 6" xfId="12956" xr:uid="{00000000-0005-0000-0000-0000D4520000}"/>
    <cellStyle name="Date - m/d 7 7" xfId="12957" xr:uid="{00000000-0005-0000-0000-0000D5520000}"/>
    <cellStyle name="Date - m/d 7 8" xfId="12958" xr:uid="{00000000-0005-0000-0000-0000D6520000}"/>
    <cellStyle name="Date - m/d 7 9" xfId="12959" xr:uid="{00000000-0005-0000-0000-0000D7520000}"/>
    <cellStyle name="Date - m/d 8" xfId="12960" xr:uid="{00000000-0005-0000-0000-0000D8520000}"/>
    <cellStyle name="Date - m/d 8 10" xfId="12961" xr:uid="{00000000-0005-0000-0000-0000D9520000}"/>
    <cellStyle name="Date - m/d 8 11" xfId="12962" xr:uid="{00000000-0005-0000-0000-0000DA520000}"/>
    <cellStyle name="Date - m/d 8 12" xfId="12963" xr:uid="{00000000-0005-0000-0000-0000DB520000}"/>
    <cellStyle name="Date - m/d 8 13" xfId="12964" xr:uid="{00000000-0005-0000-0000-0000DC520000}"/>
    <cellStyle name="Date - m/d 8 14" xfId="12965" xr:uid="{00000000-0005-0000-0000-0000DD520000}"/>
    <cellStyle name="Date - m/d 8 15" xfId="12966" xr:uid="{00000000-0005-0000-0000-0000DE520000}"/>
    <cellStyle name="Date - m/d 8 16" xfId="12967" xr:uid="{00000000-0005-0000-0000-0000DF520000}"/>
    <cellStyle name="Date - m/d 8 17" xfId="12968" xr:uid="{00000000-0005-0000-0000-0000E0520000}"/>
    <cellStyle name="Date - m/d 8 18" xfId="12969" xr:uid="{00000000-0005-0000-0000-0000E1520000}"/>
    <cellStyle name="Date - m/d 8 19" xfId="12970" xr:uid="{00000000-0005-0000-0000-0000E2520000}"/>
    <cellStyle name="Date - m/d 8 2" xfId="12971" xr:uid="{00000000-0005-0000-0000-0000E3520000}"/>
    <cellStyle name="Date - m/d 8 20" xfId="12972" xr:uid="{00000000-0005-0000-0000-0000E4520000}"/>
    <cellStyle name="Date - m/d 8 21" xfId="12973" xr:uid="{00000000-0005-0000-0000-0000E5520000}"/>
    <cellStyle name="Date - m/d 8 22" xfId="12974" xr:uid="{00000000-0005-0000-0000-0000E6520000}"/>
    <cellStyle name="Date - m/d 8 23" xfId="12975" xr:uid="{00000000-0005-0000-0000-0000E7520000}"/>
    <cellStyle name="Date - m/d 8 3" xfId="12976" xr:uid="{00000000-0005-0000-0000-0000E8520000}"/>
    <cellStyle name="Date - m/d 8 4" xfId="12977" xr:uid="{00000000-0005-0000-0000-0000E9520000}"/>
    <cellStyle name="Date - m/d 8 5" xfId="12978" xr:uid="{00000000-0005-0000-0000-0000EA520000}"/>
    <cellStyle name="Date - m/d 8 6" xfId="12979" xr:uid="{00000000-0005-0000-0000-0000EB520000}"/>
    <cellStyle name="Date - m/d 8 7" xfId="12980" xr:uid="{00000000-0005-0000-0000-0000EC520000}"/>
    <cellStyle name="Date - m/d 8 8" xfId="12981" xr:uid="{00000000-0005-0000-0000-0000ED520000}"/>
    <cellStyle name="Date - m/d 8 9" xfId="12982" xr:uid="{00000000-0005-0000-0000-0000EE520000}"/>
    <cellStyle name="Date - m/d 9" xfId="12983" xr:uid="{00000000-0005-0000-0000-0000EF520000}"/>
    <cellStyle name="Date - m/d 9 10" xfId="12984" xr:uid="{00000000-0005-0000-0000-0000F0520000}"/>
    <cellStyle name="Date - m/d 9 11" xfId="12985" xr:uid="{00000000-0005-0000-0000-0000F1520000}"/>
    <cellStyle name="Date - m/d 9 12" xfId="12986" xr:uid="{00000000-0005-0000-0000-0000F2520000}"/>
    <cellStyle name="Date - m/d 9 13" xfId="12987" xr:uid="{00000000-0005-0000-0000-0000F3520000}"/>
    <cellStyle name="Date - m/d 9 14" xfId="12988" xr:uid="{00000000-0005-0000-0000-0000F4520000}"/>
    <cellStyle name="Date - m/d 9 15" xfId="12989" xr:uid="{00000000-0005-0000-0000-0000F5520000}"/>
    <cellStyle name="Date - m/d 9 16" xfId="12990" xr:uid="{00000000-0005-0000-0000-0000F6520000}"/>
    <cellStyle name="Date - m/d 9 17" xfId="12991" xr:uid="{00000000-0005-0000-0000-0000F7520000}"/>
    <cellStyle name="Date - m/d 9 18" xfId="12992" xr:uid="{00000000-0005-0000-0000-0000F8520000}"/>
    <cellStyle name="Date - m/d 9 19" xfId="12993" xr:uid="{00000000-0005-0000-0000-0000F9520000}"/>
    <cellStyle name="Date - m/d 9 2" xfId="12994" xr:uid="{00000000-0005-0000-0000-0000FA520000}"/>
    <cellStyle name="Date - m/d 9 20" xfId="12995" xr:uid="{00000000-0005-0000-0000-0000FB520000}"/>
    <cellStyle name="Date - m/d 9 21" xfId="12996" xr:uid="{00000000-0005-0000-0000-0000FC520000}"/>
    <cellStyle name="Date - m/d 9 22" xfId="12997" xr:uid="{00000000-0005-0000-0000-0000FD520000}"/>
    <cellStyle name="Date - m/d 9 23" xfId="12998" xr:uid="{00000000-0005-0000-0000-0000FE520000}"/>
    <cellStyle name="Date - m/d 9 3" xfId="12999" xr:uid="{00000000-0005-0000-0000-0000FF520000}"/>
    <cellStyle name="Date - m/d 9 4" xfId="13000" xr:uid="{00000000-0005-0000-0000-000000530000}"/>
    <cellStyle name="Date - m/d 9 5" xfId="13001" xr:uid="{00000000-0005-0000-0000-000001530000}"/>
    <cellStyle name="Date - m/d 9 6" xfId="13002" xr:uid="{00000000-0005-0000-0000-000002530000}"/>
    <cellStyle name="Date - m/d 9 7" xfId="13003" xr:uid="{00000000-0005-0000-0000-000003530000}"/>
    <cellStyle name="Date - m/d 9 8" xfId="13004" xr:uid="{00000000-0005-0000-0000-000004530000}"/>
    <cellStyle name="Date - m/d 9 9" xfId="13005" xr:uid="{00000000-0005-0000-0000-000005530000}"/>
    <cellStyle name="Date 10" xfId="41176" xr:uid="{00000000-0005-0000-0000-000006530000}"/>
    <cellStyle name="Date 11" xfId="41177" xr:uid="{00000000-0005-0000-0000-000007530000}"/>
    <cellStyle name="Date 12" xfId="41178" xr:uid="{00000000-0005-0000-0000-000008530000}"/>
    <cellStyle name="Date 13" xfId="41179" xr:uid="{00000000-0005-0000-0000-000009530000}"/>
    <cellStyle name="Date 14" xfId="41180" xr:uid="{00000000-0005-0000-0000-00000A530000}"/>
    <cellStyle name="Date 2" xfId="13006" xr:uid="{00000000-0005-0000-0000-00000B530000}"/>
    <cellStyle name="Date 2 10" xfId="13007" xr:uid="{00000000-0005-0000-0000-00000C530000}"/>
    <cellStyle name="Date 2 11" xfId="13008" xr:uid="{00000000-0005-0000-0000-00000D530000}"/>
    <cellStyle name="Date 2 12" xfId="13009" xr:uid="{00000000-0005-0000-0000-00000E530000}"/>
    <cellStyle name="Date 2 13" xfId="13010" xr:uid="{00000000-0005-0000-0000-00000F530000}"/>
    <cellStyle name="Date 2 14" xfId="13011" xr:uid="{00000000-0005-0000-0000-000010530000}"/>
    <cellStyle name="Date 2 15" xfId="13012" xr:uid="{00000000-0005-0000-0000-000011530000}"/>
    <cellStyle name="Date 2 16" xfId="13013" xr:uid="{00000000-0005-0000-0000-000012530000}"/>
    <cellStyle name="Date 2 17" xfId="13014" xr:uid="{00000000-0005-0000-0000-000013530000}"/>
    <cellStyle name="Date 2 18" xfId="13015" xr:uid="{00000000-0005-0000-0000-000014530000}"/>
    <cellStyle name="Date 2 19" xfId="13016" xr:uid="{00000000-0005-0000-0000-000015530000}"/>
    <cellStyle name="Date 2 2" xfId="13017" xr:uid="{00000000-0005-0000-0000-000016530000}"/>
    <cellStyle name="Date 2 2 2" xfId="13018" xr:uid="{00000000-0005-0000-0000-000017530000}"/>
    <cellStyle name="Date 2 2 3" xfId="13019" xr:uid="{00000000-0005-0000-0000-000018530000}"/>
    <cellStyle name="Date 2 2 4" xfId="13020" xr:uid="{00000000-0005-0000-0000-000019530000}"/>
    <cellStyle name="Date 2 20" xfId="13021" xr:uid="{00000000-0005-0000-0000-00001A530000}"/>
    <cellStyle name="Date 2 21" xfId="13022" xr:uid="{00000000-0005-0000-0000-00001B530000}"/>
    <cellStyle name="Date 2 22" xfId="13023" xr:uid="{00000000-0005-0000-0000-00001C530000}"/>
    <cellStyle name="Date 2 23" xfId="13024" xr:uid="{00000000-0005-0000-0000-00001D530000}"/>
    <cellStyle name="Date 2 24" xfId="13025" xr:uid="{00000000-0005-0000-0000-00001E530000}"/>
    <cellStyle name="Date 2 25" xfId="13026" xr:uid="{00000000-0005-0000-0000-00001F530000}"/>
    <cellStyle name="Date 2 26" xfId="13027" xr:uid="{00000000-0005-0000-0000-000020530000}"/>
    <cellStyle name="Date 2 27" xfId="13028" xr:uid="{00000000-0005-0000-0000-000021530000}"/>
    <cellStyle name="Date 2 3" xfId="13029" xr:uid="{00000000-0005-0000-0000-000022530000}"/>
    <cellStyle name="Date 2 3 2" xfId="13030" xr:uid="{00000000-0005-0000-0000-000023530000}"/>
    <cellStyle name="Date 2 3 3" xfId="13031" xr:uid="{00000000-0005-0000-0000-000024530000}"/>
    <cellStyle name="Date 2 3 4" xfId="13032" xr:uid="{00000000-0005-0000-0000-000025530000}"/>
    <cellStyle name="Date 2 4" xfId="13033" xr:uid="{00000000-0005-0000-0000-000026530000}"/>
    <cellStyle name="Date 2 4 2" xfId="13034" xr:uid="{00000000-0005-0000-0000-000027530000}"/>
    <cellStyle name="Date 2 4 3" xfId="13035" xr:uid="{00000000-0005-0000-0000-000028530000}"/>
    <cellStyle name="Date 2 4 4" xfId="13036" xr:uid="{00000000-0005-0000-0000-000029530000}"/>
    <cellStyle name="Date 2 5" xfId="13037" xr:uid="{00000000-0005-0000-0000-00002A530000}"/>
    <cellStyle name="Date 2 5 2" xfId="13038" xr:uid="{00000000-0005-0000-0000-00002B530000}"/>
    <cellStyle name="Date 2 5 3" xfId="13039" xr:uid="{00000000-0005-0000-0000-00002C530000}"/>
    <cellStyle name="Date 2 5 4" xfId="13040" xr:uid="{00000000-0005-0000-0000-00002D530000}"/>
    <cellStyle name="Date 2 6" xfId="13041" xr:uid="{00000000-0005-0000-0000-00002E530000}"/>
    <cellStyle name="Date 2 7" xfId="13042" xr:uid="{00000000-0005-0000-0000-00002F530000}"/>
    <cellStyle name="Date 2 8" xfId="13043" xr:uid="{00000000-0005-0000-0000-000030530000}"/>
    <cellStyle name="Date 2 9" xfId="13044" xr:uid="{00000000-0005-0000-0000-000031530000}"/>
    <cellStyle name="Date 3" xfId="13045" xr:uid="{00000000-0005-0000-0000-000032530000}"/>
    <cellStyle name="Date 4" xfId="13046" xr:uid="{00000000-0005-0000-0000-000033530000}"/>
    <cellStyle name="Date 5" xfId="41181" xr:uid="{00000000-0005-0000-0000-000034530000}"/>
    <cellStyle name="Date 6" xfId="41182" xr:uid="{00000000-0005-0000-0000-000035530000}"/>
    <cellStyle name="Date 7" xfId="41183" xr:uid="{00000000-0005-0000-0000-000036530000}"/>
    <cellStyle name="Date 8" xfId="41184" xr:uid="{00000000-0005-0000-0000-000037530000}"/>
    <cellStyle name="Date 9" xfId="41185" xr:uid="{00000000-0005-0000-0000-000038530000}"/>
    <cellStyle name="Date-day" xfId="13047" xr:uid="{00000000-0005-0000-0000-000039530000}"/>
    <cellStyle name="Date-month" xfId="13048" xr:uid="{00000000-0005-0000-0000-00003A530000}"/>
    <cellStyle name="Date-time" xfId="13049" xr:uid="{00000000-0005-0000-0000-00003B530000}"/>
    <cellStyle name="Date-time 2" xfId="13050" xr:uid="{00000000-0005-0000-0000-00003C530000}"/>
    <cellStyle name="Date-time 2 10" xfId="13051" xr:uid="{00000000-0005-0000-0000-00003D530000}"/>
    <cellStyle name="Date-time 2 11" xfId="13052" xr:uid="{00000000-0005-0000-0000-00003E530000}"/>
    <cellStyle name="Date-time 2 12" xfId="13053" xr:uid="{00000000-0005-0000-0000-00003F530000}"/>
    <cellStyle name="Date-time 2 13" xfId="13054" xr:uid="{00000000-0005-0000-0000-000040530000}"/>
    <cellStyle name="Date-time 2 14" xfId="13055" xr:uid="{00000000-0005-0000-0000-000041530000}"/>
    <cellStyle name="Date-time 2 15" xfId="13056" xr:uid="{00000000-0005-0000-0000-000042530000}"/>
    <cellStyle name="Date-time 2 16" xfId="13057" xr:uid="{00000000-0005-0000-0000-000043530000}"/>
    <cellStyle name="Date-time 2 17" xfId="13058" xr:uid="{00000000-0005-0000-0000-000044530000}"/>
    <cellStyle name="Date-time 2 18" xfId="13059" xr:uid="{00000000-0005-0000-0000-000045530000}"/>
    <cellStyle name="Date-time 2 19" xfId="13060" xr:uid="{00000000-0005-0000-0000-000046530000}"/>
    <cellStyle name="Date-time 2 2" xfId="13061" xr:uid="{00000000-0005-0000-0000-000047530000}"/>
    <cellStyle name="Date-time 2 2 2" xfId="13062" xr:uid="{00000000-0005-0000-0000-000048530000}"/>
    <cellStyle name="Date-time 2 2 3" xfId="13063" xr:uid="{00000000-0005-0000-0000-000049530000}"/>
    <cellStyle name="Date-time 2 2 4" xfId="13064" xr:uid="{00000000-0005-0000-0000-00004A530000}"/>
    <cellStyle name="Date-time 2 20" xfId="13065" xr:uid="{00000000-0005-0000-0000-00004B530000}"/>
    <cellStyle name="Date-time 2 21" xfId="13066" xr:uid="{00000000-0005-0000-0000-00004C530000}"/>
    <cellStyle name="Date-time 2 22" xfId="13067" xr:uid="{00000000-0005-0000-0000-00004D530000}"/>
    <cellStyle name="Date-time 2 23" xfId="13068" xr:uid="{00000000-0005-0000-0000-00004E530000}"/>
    <cellStyle name="Date-time 2 24" xfId="13069" xr:uid="{00000000-0005-0000-0000-00004F530000}"/>
    <cellStyle name="Date-time 2 25" xfId="13070" xr:uid="{00000000-0005-0000-0000-000050530000}"/>
    <cellStyle name="Date-time 2 26" xfId="13071" xr:uid="{00000000-0005-0000-0000-000051530000}"/>
    <cellStyle name="Date-time 2 27" xfId="13072" xr:uid="{00000000-0005-0000-0000-000052530000}"/>
    <cellStyle name="Date-time 2 3" xfId="13073" xr:uid="{00000000-0005-0000-0000-000053530000}"/>
    <cellStyle name="Date-time 2 3 2" xfId="13074" xr:uid="{00000000-0005-0000-0000-000054530000}"/>
    <cellStyle name="Date-time 2 3 3" xfId="13075" xr:uid="{00000000-0005-0000-0000-000055530000}"/>
    <cellStyle name="Date-time 2 3 4" xfId="13076" xr:uid="{00000000-0005-0000-0000-000056530000}"/>
    <cellStyle name="Date-time 2 4" xfId="13077" xr:uid="{00000000-0005-0000-0000-000057530000}"/>
    <cellStyle name="Date-time 2 4 2" xfId="13078" xr:uid="{00000000-0005-0000-0000-000058530000}"/>
    <cellStyle name="Date-time 2 4 3" xfId="13079" xr:uid="{00000000-0005-0000-0000-000059530000}"/>
    <cellStyle name="Date-time 2 4 4" xfId="13080" xr:uid="{00000000-0005-0000-0000-00005A530000}"/>
    <cellStyle name="Date-time 2 5" xfId="13081" xr:uid="{00000000-0005-0000-0000-00005B530000}"/>
    <cellStyle name="Date-time 2 5 2" xfId="13082" xr:uid="{00000000-0005-0000-0000-00005C530000}"/>
    <cellStyle name="Date-time 2 5 3" xfId="13083" xr:uid="{00000000-0005-0000-0000-00005D530000}"/>
    <cellStyle name="Date-time 2 5 4" xfId="13084" xr:uid="{00000000-0005-0000-0000-00005E530000}"/>
    <cellStyle name="Date-time 2 6" xfId="13085" xr:uid="{00000000-0005-0000-0000-00005F530000}"/>
    <cellStyle name="Date-time 2 7" xfId="13086" xr:uid="{00000000-0005-0000-0000-000060530000}"/>
    <cellStyle name="Date-time 2 8" xfId="13087" xr:uid="{00000000-0005-0000-0000-000061530000}"/>
    <cellStyle name="Date-time 2 9" xfId="13088" xr:uid="{00000000-0005-0000-0000-000062530000}"/>
    <cellStyle name="Date-time 3" xfId="13089" xr:uid="{00000000-0005-0000-0000-000063530000}"/>
    <cellStyle name="Date-time 3 2" xfId="13090" xr:uid="{00000000-0005-0000-0000-000064530000}"/>
    <cellStyle name="Date-time 3 3" xfId="13091" xr:uid="{00000000-0005-0000-0000-000065530000}"/>
    <cellStyle name="Date-time 3 4" xfId="13092" xr:uid="{00000000-0005-0000-0000-000066530000}"/>
    <cellStyle name="Date-time 4" xfId="13093" xr:uid="{00000000-0005-0000-0000-000067530000}"/>
    <cellStyle name="Date-time 4 2" xfId="13094" xr:uid="{00000000-0005-0000-0000-000068530000}"/>
    <cellStyle name="Date-time 4 3" xfId="13095" xr:uid="{00000000-0005-0000-0000-000069530000}"/>
    <cellStyle name="Date-time 4 4" xfId="13096" xr:uid="{00000000-0005-0000-0000-00006A530000}"/>
    <cellStyle name="Date-time 5" xfId="13097" xr:uid="{00000000-0005-0000-0000-00006B530000}"/>
    <cellStyle name="Date-time 6" xfId="13098" xr:uid="{00000000-0005-0000-0000-00006C530000}"/>
    <cellStyle name="Emphasis 1" xfId="13099" xr:uid="{00000000-0005-0000-0000-00006D530000}"/>
    <cellStyle name="Emphasis 2" xfId="13100" xr:uid="{00000000-0005-0000-0000-00006E530000}"/>
    <cellStyle name="Emphasis 3" xfId="13101" xr:uid="{00000000-0005-0000-0000-00006F530000}"/>
    <cellStyle name="Euro" xfId="13102" xr:uid="{00000000-0005-0000-0000-000070530000}"/>
    <cellStyle name="Euro 10" xfId="13103" xr:uid="{00000000-0005-0000-0000-000071530000}"/>
    <cellStyle name="Euro 10 10" xfId="13104" xr:uid="{00000000-0005-0000-0000-000072530000}"/>
    <cellStyle name="Euro 10 11" xfId="13105" xr:uid="{00000000-0005-0000-0000-000073530000}"/>
    <cellStyle name="Euro 10 12" xfId="13106" xr:uid="{00000000-0005-0000-0000-000074530000}"/>
    <cellStyle name="Euro 10 13" xfId="13107" xr:uid="{00000000-0005-0000-0000-000075530000}"/>
    <cellStyle name="Euro 10 14" xfId="13108" xr:uid="{00000000-0005-0000-0000-000076530000}"/>
    <cellStyle name="Euro 10 15" xfId="13109" xr:uid="{00000000-0005-0000-0000-000077530000}"/>
    <cellStyle name="Euro 10 16" xfId="13110" xr:uid="{00000000-0005-0000-0000-000078530000}"/>
    <cellStyle name="Euro 10 17" xfId="13111" xr:uid="{00000000-0005-0000-0000-000079530000}"/>
    <cellStyle name="Euro 10 18" xfId="13112" xr:uid="{00000000-0005-0000-0000-00007A530000}"/>
    <cellStyle name="Euro 10 19" xfId="13113" xr:uid="{00000000-0005-0000-0000-00007B530000}"/>
    <cellStyle name="Euro 10 2" xfId="13114" xr:uid="{00000000-0005-0000-0000-00007C530000}"/>
    <cellStyle name="Euro 10 20" xfId="13115" xr:uid="{00000000-0005-0000-0000-00007D530000}"/>
    <cellStyle name="Euro 10 21" xfId="13116" xr:uid="{00000000-0005-0000-0000-00007E530000}"/>
    <cellStyle name="Euro 10 22" xfId="13117" xr:uid="{00000000-0005-0000-0000-00007F530000}"/>
    <cellStyle name="Euro 10 23" xfId="13118" xr:uid="{00000000-0005-0000-0000-000080530000}"/>
    <cellStyle name="Euro 10 3" xfId="13119" xr:uid="{00000000-0005-0000-0000-000081530000}"/>
    <cellStyle name="Euro 10 4" xfId="13120" xr:uid="{00000000-0005-0000-0000-000082530000}"/>
    <cellStyle name="Euro 10 5" xfId="13121" xr:uid="{00000000-0005-0000-0000-000083530000}"/>
    <cellStyle name="Euro 10 6" xfId="13122" xr:uid="{00000000-0005-0000-0000-000084530000}"/>
    <cellStyle name="Euro 10 7" xfId="13123" xr:uid="{00000000-0005-0000-0000-000085530000}"/>
    <cellStyle name="Euro 10 8" xfId="13124" xr:uid="{00000000-0005-0000-0000-000086530000}"/>
    <cellStyle name="Euro 10 9" xfId="13125" xr:uid="{00000000-0005-0000-0000-000087530000}"/>
    <cellStyle name="Euro 11" xfId="13126" xr:uid="{00000000-0005-0000-0000-000088530000}"/>
    <cellStyle name="Euro 11 10" xfId="13127" xr:uid="{00000000-0005-0000-0000-000089530000}"/>
    <cellStyle name="Euro 11 11" xfId="13128" xr:uid="{00000000-0005-0000-0000-00008A530000}"/>
    <cellStyle name="Euro 11 12" xfId="13129" xr:uid="{00000000-0005-0000-0000-00008B530000}"/>
    <cellStyle name="Euro 11 13" xfId="13130" xr:uid="{00000000-0005-0000-0000-00008C530000}"/>
    <cellStyle name="Euro 11 14" xfId="13131" xr:uid="{00000000-0005-0000-0000-00008D530000}"/>
    <cellStyle name="Euro 11 15" xfId="13132" xr:uid="{00000000-0005-0000-0000-00008E530000}"/>
    <cellStyle name="Euro 11 16" xfId="13133" xr:uid="{00000000-0005-0000-0000-00008F530000}"/>
    <cellStyle name="Euro 11 17" xfId="13134" xr:uid="{00000000-0005-0000-0000-000090530000}"/>
    <cellStyle name="Euro 11 18" xfId="13135" xr:uid="{00000000-0005-0000-0000-000091530000}"/>
    <cellStyle name="Euro 11 19" xfId="13136" xr:uid="{00000000-0005-0000-0000-000092530000}"/>
    <cellStyle name="Euro 11 2" xfId="13137" xr:uid="{00000000-0005-0000-0000-000093530000}"/>
    <cellStyle name="Euro 11 20" xfId="13138" xr:uid="{00000000-0005-0000-0000-000094530000}"/>
    <cellStyle name="Euro 11 21" xfId="13139" xr:uid="{00000000-0005-0000-0000-000095530000}"/>
    <cellStyle name="Euro 11 22" xfId="13140" xr:uid="{00000000-0005-0000-0000-000096530000}"/>
    <cellStyle name="Euro 11 23" xfId="13141" xr:uid="{00000000-0005-0000-0000-000097530000}"/>
    <cellStyle name="Euro 11 3" xfId="13142" xr:uid="{00000000-0005-0000-0000-000098530000}"/>
    <cellStyle name="Euro 11 4" xfId="13143" xr:uid="{00000000-0005-0000-0000-000099530000}"/>
    <cellStyle name="Euro 11 5" xfId="13144" xr:uid="{00000000-0005-0000-0000-00009A530000}"/>
    <cellStyle name="Euro 11 6" xfId="13145" xr:uid="{00000000-0005-0000-0000-00009B530000}"/>
    <cellStyle name="Euro 11 7" xfId="13146" xr:uid="{00000000-0005-0000-0000-00009C530000}"/>
    <cellStyle name="Euro 11 8" xfId="13147" xr:uid="{00000000-0005-0000-0000-00009D530000}"/>
    <cellStyle name="Euro 11 9" xfId="13148" xr:uid="{00000000-0005-0000-0000-00009E530000}"/>
    <cellStyle name="Euro 12" xfId="13149" xr:uid="{00000000-0005-0000-0000-00009F530000}"/>
    <cellStyle name="Euro 12 2" xfId="13150" xr:uid="{00000000-0005-0000-0000-0000A0530000}"/>
    <cellStyle name="Euro 12 3" xfId="13151" xr:uid="{00000000-0005-0000-0000-0000A1530000}"/>
    <cellStyle name="Euro 12 4" xfId="13152" xr:uid="{00000000-0005-0000-0000-0000A2530000}"/>
    <cellStyle name="Euro 13" xfId="13153" xr:uid="{00000000-0005-0000-0000-0000A3530000}"/>
    <cellStyle name="Euro 14" xfId="13154" xr:uid="{00000000-0005-0000-0000-0000A4530000}"/>
    <cellStyle name="Euro 15" xfId="13155" xr:uid="{00000000-0005-0000-0000-0000A5530000}"/>
    <cellStyle name="Euro 16" xfId="13156" xr:uid="{00000000-0005-0000-0000-0000A6530000}"/>
    <cellStyle name="Euro 2" xfId="13157" xr:uid="{00000000-0005-0000-0000-0000A7530000}"/>
    <cellStyle name="Euro 2 10" xfId="13158" xr:uid="{00000000-0005-0000-0000-0000A8530000}"/>
    <cellStyle name="Euro 2 11" xfId="13159" xr:uid="{00000000-0005-0000-0000-0000A9530000}"/>
    <cellStyle name="Euro 2 12" xfId="13160" xr:uid="{00000000-0005-0000-0000-0000AA530000}"/>
    <cellStyle name="Euro 2 13" xfId="13161" xr:uid="{00000000-0005-0000-0000-0000AB530000}"/>
    <cellStyle name="Euro 2 14" xfId="13162" xr:uid="{00000000-0005-0000-0000-0000AC530000}"/>
    <cellStyle name="Euro 2 15" xfId="13163" xr:uid="{00000000-0005-0000-0000-0000AD530000}"/>
    <cellStyle name="Euro 2 16" xfId="13164" xr:uid="{00000000-0005-0000-0000-0000AE530000}"/>
    <cellStyle name="Euro 2 17" xfId="13165" xr:uid="{00000000-0005-0000-0000-0000AF530000}"/>
    <cellStyle name="Euro 2 18" xfId="13166" xr:uid="{00000000-0005-0000-0000-0000B0530000}"/>
    <cellStyle name="Euro 2 19" xfId="13167" xr:uid="{00000000-0005-0000-0000-0000B1530000}"/>
    <cellStyle name="Euro 2 2" xfId="13168" xr:uid="{00000000-0005-0000-0000-0000B2530000}"/>
    <cellStyle name="Euro 2 2 10" xfId="13169" xr:uid="{00000000-0005-0000-0000-0000B3530000}"/>
    <cellStyle name="Euro 2 2 11" xfId="13170" xr:uid="{00000000-0005-0000-0000-0000B4530000}"/>
    <cellStyle name="Euro 2 2 12" xfId="13171" xr:uid="{00000000-0005-0000-0000-0000B5530000}"/>
    <cellStyle name="Euro 2 2 13" xfId="13172" xr:uid="{00000000-0005-0000-0000-0000B6530000}"/>
    <cellStyle name="Euro 2 2 14" xfId="13173" xr:uid="{00000000-0005-0000-0000-0000B7530000}"/>
    <cellStyle name="Euro 2 2 15" xfId="13174" xr:uid="{00000000-0005-0000-0000-0000B8530000}"/>
    <cellStyle name="Euro 2 2 16" xfId="13175" xr:uid="{00000000-0005-0000-0000-0000B9530000}"/>
    <cellStyle name="Euro 2 2 17" xfId="13176" xr:uid="{00000000-0005-0000-0000-0000BA530000}"/>
    <cellStyle name="Euro 2 2 18" xfId="13177" xr:uid="{00000000-0005-0000-0000-0000BB530000}"/>
    <cellStyle name="Euro 2 2 19" xfId="13178" xr:uid="{00000000-0005-0000-0000-0000BC530000}"/>
    <cellStyle name="Euro 2 2 2" xfId="13179" xr:uid="{00000000-0005-0000-0000-0000BD530000}"/>
    <cellStyle name="Euro 2 2 20" xfId="13180" xr:uid="{00000000-0005-0000-0000-0000BE530000}"/>
    <cellStyle name="Euro 2 2 21" xfId="13181" xr:uid="{00000000-0005-0000-0000-0000BF530000}"/>
    <cellStyle name="Euro 2 2 22" xfId="13182" xr:uid="{00000000-0005-0000-0000-0000C0530000}"/>
    <cellStyle name="Euro 2 2 23" xfId="13183" xr:uid="{00000000-0005-0000-0000-0000C1530000}"/>
    <cellStyle name="Euro 2 2 3" xfId="13184" xr:uid="{00000000-0005-0000-0000-0000C2530000}"/>
    <cellStyle name="Euro 2 2 4" xfId="13185" xr:uid="{00000000-0005-0000-0000-0000C3530000}"/>
    <cellStyle name="Euro 2 2 5" xfId="13186" xr:uid="{00000000-0005-0000-0000-0000C4530000}"/>
    <cellStyle name="Euro 2 2 6" xfId="13187" xr:uid="{00000000-0005-0000-0000-0000C5530000}"/>
    <cellStyle name="Euro 2 2 7" xfId="13188" xr:uid="{00000000-0005-0000-0000-0000C6530000}"/>
    <cellStyle name="Euro 2 2 8" xfId="13189" xr:uid="{00000000-0005-0000-0000-0000C7530000}"/>
    <cellStyle name="Euro 2 2 9" xfId="13190" xr:uid="{00000000-0005-0000-0000-0000C8530000}"/>
    <cellStyle name="Euro 2 20" xfId="13191" xr:uid="{00000000-0005-0000-0000-0000C9530000}"/>
    <cellStyle name="Euro 2 21" xfId="13192" xr:uid="{00000000-0005-0000-0000-0000CA530000}"/>
    <cellStyle name="Euro 2 22" xfId="13193" xr:uid="{00000000-0005-0000-0000-0000CB530000}"/>
    <cellStyle name="Euro 2 23" xfId="13194" xr:uid="{00000000-0005-0000-0000-0000CC530000}"/>
    <cellStyle name="Euro 2 24" xfId="13195" xr:uid="{00000000-0005-0000-0000-0000CD530000}"/>
    <cellStyle name="Euro 2 25" xfId="13196" xr:uid="{00000000-0005-0000-0000-0000CE530000}"/>
    <cellStyle name="Euro 2 26" xfId="13197" xr:uid="{00000000-0005-0000-0000-0000CF530000}"/>
    <cellStyle name="Euro 2 27" xfId="13198" xr:uid="{00000000-0005-0000-0000-0000D0530000}"/>
    <cellStyle name="Euro 2 3" xfId="13199" xr:uid="{00000000-0005-0000-0000-0000D1530000}"/>
    <cellStyle name="Euro 2 3 10" xfId="13200" xr:uid="{00000000-0005-0000-0000-0000D2530000}"/>
    <cellStyle name="Euro 2 3 11" xfId="13201" xr:uid="{00000000-0005-0000-0000-0000D3530000}"/>
    <cellStyle name="Euro 2 3 12" xfId="13202" xr:uid="{00000000-0005-0000-0000-0000D4530000}"/>
    <cellStyle name="Euro 2 3 13" xfId="13203" xr:uid="{00000000-0005-0000-0000-0000D5530000}"/>
    <cellStyle name="Euro 2 3 14" xfId="13204" xr:uid="{00000000-0005-0000-0000-0000D6530000}"/>
    <cellStyle name="Euro 2 3 15" xfId="13205" xr:uid="{00000000-0005-0000-0000-0000D7530000}"/>
    <cellStyle name="Euro 2 3 16" xfId="13206" xr:uid="{00000000-0005-0000-0000-0000D8530000}"/>
    <cellStyle name="Euro 2 3 17" xfId="13207" xr:uid="{00000000-0005-0000-0000-0000D9530000}"/>
    <cellStyle name="Euro 2 3 18" xfId="13208" xr:uid="{00000000-0005-0000-0000-0000DA530000}"/>
    <cellStyle name="Euro 2 3 19" xfId="13209" xr:uid="{00000000-0005-0000-0000-0000DB530000}"/>
    <cellStyle name="Euro 2 3 2" xfId="13210" xr:uid="{00000000-0005-0000-0000-0000DC530000}"/>
    <cellStyle name="Euro 2 3 20" xfId="13211" xr:uid="{00000000-0005-0000-0000-0000DD530000}"/>
    <cellStyle name="Euro 2 3 21" xfId="13212" xr:uid="{00000000-0005-0000-0000-0000DE530000}"/>
    <cellStyle name="Euro 2 3 22" xfId="13213" xr:uid="{00000000-0005-0000-0000-0000DF530000}"/>
    <cellStyle name="Euro 2 3 23" xfId="13214" xr:uid="{00000000-0005-0000-0000-0000E0530000}"/>
    <cellStyle name="Euro 2 3 3" xfId="13215" xr:uid="{00000000-0005-0000-0000-0000E1530000}"/>
    <cellStyle name="Euro 2 3 4" xfId="13216" xr:uid="{00000000-0005-0000-0000-0000E2530000}"/>
    <cellStyle name="Euro 2 3 5" xfId="13217" xr:uid="{00000000-0005-0000-0000-0000E3530000}"/>
    <cellStyle name="Euro 2 3 6" xfId="13218" xr:uid="{00000000-0005-0000-0000-0000E4530000}"/>
    <cellStyle name="Euro 2 3 7" xfId="13219" xr:uid="{00000000-0005-0000-0000-0000E5530000}"/>
    <cellStyle name="Euro 2 3 8" xfId="13220" xr:uid="{00000000-0005-0000-0000-0000E6530000}"/>
    <cellStyle name="Euro 2 3 9" xfId="13221" xr:uid="{00000000-0005-0000-0000-0000E7530000}"/>
    <cellStyle name="Euro 2 4" xfId="13222" xr:uid="{00000000-0005-0000-0000-0000E8530000}"/>
    <cellStyle name="Euro 2 4 10" xfId="13223" xr:uid="{00000000-0005-0000-0000-0000E9530000}"/>
    <cellStyle name="Euro 2 4 11" xfId="13224" xr:uid="{00000000-0005-0000-0000-0000EA530000}"/>
    <cellStyle name="Euro 2 4 12" xfId="13225" xr:uid="{00000000-0005-0000-0000-0000EB530000}"/>
    <cellStyle name="Euro 2 4 13" xfId="13226" xr:uid="{00000000-0005-0000-0000-0000EC530000}"/>
    <cellStyle name="Euro 2 4 14" xfId="13227" xr:uid="{00000000-0005-0000-0000-0000ED530000}"/>
    <cellStyle name="Euro 2 4 15" xfId="13228" xr:uid="{00000000-0005-0000-0000-0000EE530000}"/>
    <cellStyle name="Euro 2 4 16" xfId="13229" xr:uid="{00000000-0005-0000-0000-0000EF530000}"/>
    <cellStyle name="Euro 2 4 17" xfId="13230" xr:uid="{00000000-0005-0000-0000-0000F0530000}"/>
    <cellStyle name="Euro 2 4 18" xfId="13231" xr:uid="{00000000-0005-0000-0000-0000F1530000}"/>
    <cellStyle name="Euro 2 4 19" xfId="13232" xr:uid="{00000000-0005-0000-0000-0000F2530000}"/>
    <cellStyle name="Euro 2 4 2" xfId="13233" xr:uid="{00000000-0005-0000-0000-0000F3530000}"/>
    <cellStyle name="Euro 2 4 20" xfId="13234" xr:uid="{00000000-0005-0000-0000-0000F4530000}"/>
    <cellStyle name="Euro 2 4 21" xfId="13235" xr:uid="{00000000-0005-0000-0000-0000F5530000}"/>
    <cellStyle name="Euro 2 4 22" xfId="13236" xr:uid="{00000000-0005-0000-0000-0000F6530000}"/>
    <cellStyle name="Euro 2 4 23" xfId="13237" xr:uid="{00000000-0005-0000-0000-0000F7530000}"/>
    <cellStyle name="Euro 2 4 3" xfId="13238" xr:uid="{00000000-0005-0000-0000-0000F8530000}"/>
    <cellStyle name="Euro 2 4 4" xfId="13239" xr:uid="{00000000-0005-0000-0000-0000F9530000}"/>
    <cellStyle name="Euro 2 4 5" xfId="13240" xr:uid="{00000000-0005-0000-0000-0000FA530000}"/>
    <cellStyle name="Euro 2 4 6" xfId="13241" xr:uid="{00000000-0005-0000-0000-0000FB530000}"/>
    <cellStyle name="Euro 2 4 7" xfId="13242" xr:uid="{00000000-0005-0000-0000-0000FC530000}"/>
    <cellStyle name="Euro 2 4 8" xfId="13243" xr:uid="{00000000-0005-0000-0000-0000FD530000}"/>
    <cellStyle name="Euro 2 4 9" xfId="13244" xr:uid="{00000000-0005-0000-0000-0000FE530000}"/>
    <cellStyle name="Euro 2 5" xfId="13245" xr:uid="{00000000-0005-0000-0000-0000FF530000}"/>
    <cellStyle name="Euro 2 5 10" xfId="13246" xr:uid="{00000000-0005-0000-0000-000000540000}"/>
    <cellStyle name="Euro 2 5 11" xfId="13247" xr:uid="{00000000-0005-0000-0000-000001540000}"/>
    <cellStyle name="Euro 2 5 12" xfId="13248" xr:uid="{00000000-0005-0000-0000-000002540000}"/>
    <cellStyle name="Euro 2 5 13" xfId="13249" xr:uid="{00000000-0005-0000-0000-000003540000}"/>
    <cellStyle name="Euro 2 5 14" xfId="13250" xr:uid="{00000000-0005-0000-0000-000004540000}"/>
    <cellStyle name="Euro 2 5 15" xfId="13251" xr:uid="{00000000-0005-0000-0000-000005540000}"/>
    <cellStyle name="Euro 2 5 16" xfId="13252" xr:uid="{00000000-0005-0000-0000-000006540000}"/>
    <cellStyle name="Euro 2 5 17" xfId="13253" xr:uid="{00000000-0005-0000-0000-000007540000}"/>
    <cellStyle name="Euro 2 5 18" xfId="13254" xr:uid="{00000000-0005-0000-0000-000008540000}"/>
    <cellStyle name="Euro 2 5 19" xfId="13255" xr:uid="{00000000-0005-0000-0000-000009540000}"/>
    <cellStyle name="Euro 2 5 2" xfId="13256" xr:uid="{00000000-0005-0000-0000-00000A540000}"/>
    <cellStyle name="Euro 2 5 20" xfId="13257" xr:uid="{00000000-0005-0000-0000-00000B540000}"/>
    <cellStyle name="Euro 2 5 21" xfId="13258" xr:uid="{00000000-0005-0000-0000-00000C540000}"/>
    <cellStyle name="Euro 2 5 22" xfId="13259" xr:uid="{00000000-0005-0000-0000-00000D540000}"/>
    <cellStyle name="Euro 2 5 23" xfId="13260" xr:uid="{00000000-0005-0000-0000-00000E540000}"/>
    <cellStyle name="Euro 2 5 3" xfId="13261" xr:uid="{00000000-0005-0000-0000-00000F540000}"/>
    <cellStyle name="Euro 2 5 4" xfId="13262" xr:uid="{00000000-0005-0000-0000-000010540000}"/>
    <cellStyle name="Euro 2 5 5" xfId="13263" xr:uid="{00000000-0005-0000-0000-000011540000}"/>
    <cellStyle name="Euro 2 5 6" xfId="13264" xr:uid="{00000000-0005-0000-0000-000012540000}"/>
    <cellStyle name="Euro 2 5 7" xfId="13265" xr:uid="{00000000-0005-0000-0000-000013540000}"/>
    <cellStyle name="Euro 2 5 8" xfId="13266" xr:uid="{00000000-0005-0000-0000-000014540000}"/>
    <cellStyle name="Euro 2 5 9" xfId="13267" xr:uid="{00000000-0005-0000-0000-000015540000}"/>
    <cellStyle name="Euro 2 6" xfId="13268" xr:uid="{00000000-0005-0000-0000-000016540000}"/>
    <cellStyle name="Euro 2 7" xfId="13269" xr:uid="{00000000-0005-0000-0000-000017540000}"/>
    <cellStyle name="Euro 2 8" xfId="13270" xr:uid="{00000000-0005-0000-0000-000018540000}"/>
    <cellStyle name="Euro 2 9" xfId="13271" xr:uid="{00000000-0005-0000-0000-000019540000}"/>
    <cellStyle name="Euro 3" xfId="13272" xr:uid="{00000000-0005-0000-0000-00001A540000}"/>
    <cellStyle name="Euro 3 10" xfId="13273" xr:uid="{00000000-0005-0000-0000-00001B540000}"/>
    <cellStyle name="Euro 3 11" xfId="13274" xr:uid="{00000000-0005-0000-0000-00001C540000}"/>
    <cellStyle name="Euro 3 12" xfId="13275" xr:uid="{00000000-0005-0000-0000-00001D540000}"/>
    <cellStyle name="Euro 3 13" xfId="13276" xr:uid="{00000000-0005-0000-0000-00001E540000}"/>
    <cellStyle name="Euro 3 14" xfId="13277" xr:uid="{00000000-0005-0000-0000-00001F540000}"/>
    <cellStyle name="Euro 3 15" xfId="13278" xr:uid="{00000000-0005-0000-0000-000020540000}"/>
    <cellStyle name="Euro 3 16" xfId="13279" xr:uid="{00000000-0005-0000-0000-000021540000}"/>
    <cellStyle name="Euro 3 17" xfId="13280" xr:uid="{00000000-0005-0000-0000-000022540000}"/>
    <cellStyle name="Euro 3 18" xfId="13281" xr:uid="{00000000-0005-0000-0000-000023540000}"/>
    <cellStyle name="Euro 3 19" xfId="13282" xr:uid="{00000000-0005-0000-0000-000024540000}"/>
    <cellStyle name="Euro 3 2" xfId="13283" xr:uid="{00000000-0005-0000-0000-000025540000}"/>
    <cellStyle name="Euro 3 20" xfId="13284" xr:uid="{00000000-0005-0000-0000-000026540000}"/>
    <cellStyle name="Euro 3 21" xfId="13285" xr:uid="{00000000-0005-0000-0000-000027540000}"/>
    <cellStyle name="Euro 3 22" xfId="13286" xr:uid="{00000000-0005-0000-0000-000028540000}"/>
    <cellStyle name="Euro 3 23" xfId="13287" xr:uid="{00000000-0005-0000-0000-000029540000}"/>
    <cellStyle name="Euro 3 3" xfId="13288" xr:uid="{00000000-0005-0000-0000-00002A540000}"/>
    <cellStyle name="Euro 3 4" xfId="13289" xr:uid="{00000000-0005-0000-0000-00002B540000}"/>
    <cellStyle name="Euro 3 5" xfId="13290" xr:uid="{00000000-0005-0000-0000-00002C540000}"/>
    <cellStyle name="Euro 3 6" xfId="13291" xr:uid="{00000000-0005-0000-0000-00002D540000}"/>
    <cellStyle name="Euro 3 7" xfId="13292" xr:uid="{00000000-0005-0000-0000-00002E540000}"/>
    <cellStyle name="Euro 3 8" xfId="13293" xr:uid="{00000000-0005-0000-0000-00002F540000}"/>
    <cellStyle name="Euro 3 9" xfId="13294" xr:uid="{00000000-0005-0000-0000-000030540000}"/>
    <cellStyle name="Euro 4" xfId="13295" xr:uid="{00000000-0005-0000-0000-000031540000}"/>
    <cellStyle name="Euro 4 10" xfId="13296" xr:uid="{00000000-0005-0000-0000-000032540000}"/>
    <cellStyle name="Euro 4 11" xfId="13297" xr:uid="{00000000-0005-0000-0000-000033540000}"/>
    <cellStyle name="Euro 4 12" xfId="13298" xr:uid="{00000000-0005-0000-0000-000034540000}"/>
    <cellStyle name="Euro 4 13" xfId="13299" xr:uid="{00000000-0005-0000-0000-000035540000}"/>
    <cellStyle name="Euro 4 14" xfId="13300" xr:uid="{00000000-0005-0000-0000-000036540000}"/>
    <cellStyle name="Euro 4 15" xfId="13301" xr:uid="{00000000-0005-0000-0000-000037540000}"/>
    <cellStyle name="Euro 4 16" xfId="13302" xr:uid="{00000000-0005-0000-0000-000038540000}"/>
    <cellStyle name="Euro 4 17" xfId="13303" xr:uid="{00000000-0005-0000-0000-000039540000}"/>
    <cellStyle name="Euro 4 18" xfId="13304" xr:uid="{00000000-0005-0000-0000-00003A540000}"/>
    <cellStyle name="Euro 4 19" xfId="13305" xr:uid="{00000000-0005-0000-0000-00003B540000}"/>
    <cellStyle name="Euro 4 2" xfId="13306" xr:uid="{00000000-0005-0000-0000-00003C540000}"/>
    <cellStyle name="Euro 4 20" xfId="13307" xr:uid="{00000000-0005-0000-0000-00003D540000}"/>
    <cellStyle name="Euro 4 21" xfId="13308" xr:uid="{00000000-0005-0000-0000-00003E540000}"/>
    <cellStyle name="Euro 4 22" xfId="13309" xr:uid="{00000000-0005-0000-0000-00003F540000}"/>
    <cellStyle name="Euro 4 23" xfId="13310" xr:uid="{00000000-0005-0000-0000-000040540000}"/>
    <cellStyle name="Euro 4 3" xfId="13311" xr:uid="{00000000-0005-0000-0000-000041540000}"/>
    <cellStyle name="Euro 4 4" xfId="13312" xr:uid="{00000000-0005-0000-0000-000042540000}"/>
    <cellStyle name="Euro 4 5" xfId="13313" xr:uid="{00000000-0005-0000-0000-000043540000}"/>
    <cellStyle name="Euro 4 6" xfId="13314" xr:uid="{00000000-0005-0000-0000-000044540000}"/>
    <cellStyle name="Euro 4 7" xfId="13315" xr:uid="{00000000-0005-0000-0000-000045540000}"/>
    <cellStyle name="Euro 4 8" xfId="13316" xr:uid="{00000000-0005-0000-0000-000046540000}"/>
    <cellStyle name="Euro 4 9" xfId="13317" xr:uid="{00000000-0005-0000-0000-000047540000}"/>
    <cellStyle name="Euro 5" xfId="13318" xr:uid="{00000000-0005-0000-0000-000048540000}"/>
    <cellStyle name="Euro 5 10" xfId="13319" xr:uid="{00000000-0005-0000-0000-000049540000}"/>
    <cellStyle name="Euro 5 11" xfId="13320" xr:uid="{00000000-0005-0000-0000-00004A540000}"/>
    <cellStyle name="Euro 5 12" xfId="13321" xr:uid="{00000000-0005-0000-0000-00004B540000}"/>
    <cellStyle name="Euro 5 13" xfId="13322" xr:uid="{00000000-0005-0000-0000-00004C540000}"/>
    <cellStyle name="Euro 5 14" xfId="13323" xr:uid="{00000000-0005-0000-0000-00004D540000}"/>
    <cellStyle name="Euro 5 15" xfId="13324" xr:uid="{00000000-0005-0000-0000-00004E540000}"/>
    <cellStyle name="Euro 5 16" xfId="13325" xr:uid="{00000000-0005-0000-0000-00004F540000}"/>
    <cellStyle name="Euro 5 17" xfId="13326" xr:uid="{00000000-0005-0000-0000-000050540000}"/>
    <cellStyle name="Euro 5 18" xfId="13327" xr:uid="{00000000-0005-0000-0000-000051540000}"/>
    <cellStyle name="Euro 5 19" xfId="13328" xr:uid="{00000000-0005-0000-0000-000052540000}"/>
    <cellStyle name="Euro 5 2" xfId="13329" xr:uid="{00000000-0005-0000-0000-000053540000}"/>
    <cellStyle name="Euro 5 20" xfId="13330" xr:uid="{00000000-0005-0000-0000-000054540000}"/>
    <cellStyle name="Euro 5 21" xfId="13331" xr:uid="{00000000-0005-0000-0000-000055540000}"/>
    <cellStyle name="Euro 5 22" xfId="13332" xr:uid="{00000000-0005-0000-0000-000056540000}"/>
    <cellStyle name="Euro 5 23" xfId="13333" xr:uid="{00000000-0005-0000-0000-000057540000}"/>
    <cellStyle name="Euro 5 3" xfId="13334" xr:uid="{00000000-0005-0000-0000-000058540000}"/>
    <cellStyle name="Euro 5 4" xfId="13335" xr:uid="{00000000-0005-0000-0000-000059540000}"/>
    <cellStyle name="Euro 5 5" xfId="13336" xr:uid="{00000000-0005-0000-0000-00005A540000}"/>
    <cellStyle name="Euro 5 6" xfId="13337" xr:uid="{00000000-0005-0000-0000-00005B540000}"/>
    <cellStyle name="Euro 5 7" xfId="13338" xr:uid="{00000000-0005-0000-0000-00005C540000}"/>
    <cellStyle name="Euro 5 8" xfId="13339" xr:uid="{00000000-0005-0000-0000-00005D540000}"/>
    <cellStyle name="Euro 5 9" xfId="13340" xr:uid="{00000000-0005-0000-0000-00005E540000}"/>
    <cellStyle name="Euro 6" xfId="13341" xr:uid="{00000000-0005-0000-0000-00005F540000}"/>
    <cellStyle name="Euro 6 10" xfId="13342" xr:uid="{00000000-0005-0000-0000-000060540000}"/>
    <cellStyle name="Euro 6 11" xfId="13343" xr:uid="{00000000-0005-0000-0000-000061540000}"/>
    <cellStyle name="Euro 6 12" xfId="13344" xr:uid="{00000000-0005-0000-0000-000062540000}"/>
    <cellStyle name="Euro 6 13" xfId="13345" xr:uid="{00000000-0005-0000-0000-000063540000}"/>
    <cellStyle name="Euro 6 14" xfId="13346" xr:uid="{00000000-0005-0000-0000-000064540000}"/>
    <cellStyle name="Euro 6 15" xfId="13347" xr:uid="{00000000-0005-0000-0000-000065540000}"/>
    <cellStyle name="Euro 6 16" xfId="13348" xr:uid="{00000000-0005-0000-0000-000066540000}"/>
    <cellStyle name="Euro 6 17" xfId="13349" xr:uid="{00000000-0005-0000-0000-000067540000}"/>
    <cellStyle name="Euro 6 18" xfId="13350" xr:uid="{00000000-0005-0000-0000-000068540000}"/>
    <cellStyle name="Euro 6 19" xfId="13351" xr:uid="{00000000-0005-0000-0000-000069540000}"/>
    <cellStyle name="Euro 6 2" xfId="13352" xr:uid="{00000000-0005-0000-0000-00006A540000}"/>
    <cellStyle name="Euro 6 20" xfId="13353" xr:uid="{00000000-0005-0000-0000-00006B540000}"/>
    <cellStyle name="Euro 6 21" xfId="13354" xr:uid="{00000000-0005-0000-0000-00006C540000}"/>
    <cellStyle name="Euro 6 22" xfId="13355" xr:uid="{00000000-0005-0000-0000-00006D540000}"/>
    <cellStyle name="Euro 6 23" xfId="13356" xr:uid="{00000000-0005-0000-0000-00006E540000}"/>
    <cellStyle name="Euro 6 3" xfId="13357" xr:uid="{00000000-0005-0000-0000-00006F540000}"/>
    <cellStyle name="Euro 6 4" xfId="13358" xr:uid="{00000000-0005-0000-0000-000070540000}"/>
    <cellStyle name="Euro 6 5" xfId="13359" xr:uid="{00000000-0005-0000-0000-000071540000}"/>
    <cellStyle name="Euro 6 6" xfId="13360" xr:uid="{00000000-0005-0000-0000-000072540000}"/>
    <cellStyle name="Euro 6 7" xfId="13361" xr:uid="{00000000-0005-0000-0000-000073540000}"/>
    <cellStyle name="Euro 6 8" xfId="13362" xr:uid="{00000000-0005-0000-0000-000074540000}"/>
    <cellStyle name="Euro 6 9" xfId="13363" xr:uid="{00000000-0005-0000-0000-000075540000}"/>
    <cellStyle name="Euro 7" xfId="13364" xr:uid="{00000000-0005-0000-0000-000076540000}"/>
    <cellStyle name="Euro 7 10" xfId="13365" xr:uid="{00000000-0005-0000-0000-000077540000}"/>
    <cellStyle name="Euro 7 11" xfId="13366" xr:uid="{00000000-0005-0000-0000-000078540000}"/>
    <cellStyle name="Euro 7 12" xfId="13367" xr:uid="{00000000-0005-0000-0000-000079540000}"/>
    <cellStyle name="Euro 7 13" xfId="13368" xr:uid="{00000000-0005-0000-0000-00007A540000}"/>
    <cellStyle name="Euro 7 14" xfId="13369" xr:uid="{00000000-0005-0000-0000-00007B540000}"/>
    <cellStyle name="Euro 7 15" xfId="13370" xr:uid="{00000000-0005-0000-0000-00007C540000}"/>
    <cellStyle name="Euro 7 16" xfId="13371" xr:uid="{00000000-0005-0000-0000-00007D540000}"/>
    <cellStyle name="Euro 7 17" xfId="13372" xr:uid="{00000000-0005-0000-0000-00007E540000}"/>
    <cellStyle name="Euro 7 18" xfId="13373" xr:uid="{00000000-0005-0000-0000-00007F540000}"/>
    <cellStyle name="Euro 7 19" xfId="13374" xr:uid="{00000000-0005-0000-0000-000080540000}"/>
    <cellStyle name="Euro 7 2" xfId="13375" xr:uid="{00000000-0005-0000-0000-000081540000}"/>
    <cellStyle name="Euro 7 20" xfId="13376" xr:uid="{00000000-0005-0000-0000-000082540000}"/>
    <cellStyle name="Euro 7 21" xfId="13377" xr:uid="{00000000-0005-0000-0000-000083540000}"/>
    <cellStyle name="Euro 7 22" xfId="13378" xr:uid="{00000000-0005-0000-0000-000084540000}"/>
    <cellStyle name="Euro 7 23" xfId="13379" xr:uid="{00000000-0005-0000-0000-000085540000}"/>
    <cellStyle name="Euro 7 3" xfId="13380" xr:uid="{00000000-0005-0000-0000-000086540000}"/>
    <cellStyle name="Euro 7 4" xfId="13381" xr:uid="{00000000-0005-0000-0000-000087540000}"/>
    <cellStyle name="Euro 7 5" xfId="13382" xr:uid="{00000000-0005-0000-0000-000088540000}"/>
    <cellStyle name="Euro 7 6" xfId="13383" xr:uid="{00000000-0005-0000-0000-000089540000}"/>
    <cellStyle name="Euro 7 7" xfId="13384" xr:uid="{00000000-0005-0000-0000-00008A540000}"/>
    <cellStyle name="Euro 7 8" xfId="13385" xr:uid="{00000000-0005-0000-0000-00008B540000}"/>
    <cellStyle name="Euro 7 9" xfId="13386" xr:uid="{00000000-0005-0000-0000-00008C540000}"/>
    <cellStyle name="Euro 8" xfId="13387" xr:uid="{00000000-0005-0000-0000-00008D540000}"/>
    <cellStyle name="Euro 8 10" xfId="13388" xr:uid="{00000000-0005-0000-0000-00008E540000}"/>
    <cellStyle name="Euro 8 11" xfId="13389" xr:uid="{00000000-0005-0000-0000-00008F540000}"/>
    <cellStyle name="Euro 8 12" xfId="13390" xr:uid="{00000000-0005-0000-0000-000090540000}"/>
    <cellStyle name="Euro 8 13" xfId="13391" xr:uid="{00000000-0005-0000-0000-000091540000}"/>
    <cellStyle name="Euro 8 14" xfId="13392" xr:uid="{00000000-0005-0000-0000-000092540000}"/>
    <cellStyle name="Euro 8 15" xfId="13393" xr:uid="{00000000-0005-0000-0000-000093540000}"/>
    <cellStyle name="Euro 8 16" xfId="13394" xr:uid="{00000000-0005-0000-0000-000094540000}"/>
    <cellStyle name="Euro 8 17" xfId="13395" xr:uid="{00000000-0005-0000-0000-000095540000}"/>
    <cellStyle name="Euro 8 18" xfId="13396" xr:uid="{00000000-0005-0000-0000-000096540000}"/>
    <cellStyle name="Euro 8 19" xfId="13397" xr:uid="{00000000-0005-0000-0000-000097540000}"/>
    <cellStyle name="Euro 8 2" xfId="13398" xr:uid="{00000000-0005-0000-0000-000098540000}"/>
    <cellStyle name="Euro 8 20" xfId="13399" xr:uid="{00000000-0005-0000-0000-000099540000}"/>
    <cellStyle name="Euro 8 21" xfId="13400" xr:uid="{00000000-0005-0000-0000-00009A540000}"/>
    <cellStyle name="Euro 8 22" xfId="13401" xr:uid="{00000000-0005-0000-0000-00009B540000}"/>
    <cellStyle name="Euro 8 23" xfId="13402" xr:uid="{00000000-0005-0000-0000-00009C540000}"/>
    <cellStyle name="Euro 8 3" xfId="13403" xr:uid="{00000000-0005-0000-0000-00009D540000}"/>
    <cellStyle name="Euro 8 4" xfId="13404" xr:uid="{00000000-0005-0000-0000-00009E540000}"/>
    <cellStyle name="Euro 8 5" xfId="13405" xr:uid="{00000000-0005-0000-0000-00009F540000}"/>
    <cellStyle name="Euro 8 6" xfId="13406" xr:uid="{00000000-0005-0000-0000-0000A0540000}"/>
    <cellStyle name="Euro 8 7" xfId="13407" xr:uid="{00000000-0005-0000-0000-0000A1540000}"/>
    <cellStyle name="Euro 8 8" xfId="13408" xr:uid="{00000000-0005-0000-0000-0000A2540000}"/>
    <cellStyle name="Euro 8 9" xfId="13409" xr:uid="{00000000-0005-0000-0000-0000A3540000}"/>
    <cellStyle name="Euro 9" xfId="13410" xr:uid="{00000000-0005-0000-0000-0000A4540000}"/>
    <cellStyle name="Euro 9 10" xfId="13411" xr:uid="{00000000-0005-0000-0000-0000A5540000}"/>
    <cellStyle name="Euro 9 11" xfId="13412" xr:uid="{00000000-0005-0000-0000-0000A6540000}"/>
    <cellStyle name="Euro 9 12" xfId="13413" xr:uid="{00000000-0005-0000-0000-0000A7540000}"/>
    <cellStyle name="Euro 9 13" xfId="13414" xr:uid="{00000000-0005-0000-0000-0000A8540000}"/>
    <cellStyle name="Euro 9 14" xfId="13415" xr:uid="{00000000-0005-0000-0000-0000A9540000}"/>
    <cellStyle name="Euro 9 15" xfId="13416" xr:uid="{00000000-0005-0000-0000-0000AA540000}"/>
    <cellStyle name="Euro 9 16" xfId="13417" xr:uid="{00000000-0005-0000-0000-0000AB540000}"/>
    <cellStyle name="Euro 9 17" xfId="13418" xr:uid="{00000000-0005-0000-0000-0000AC540000}"/>
    <cellStyle name="Euro 9 18" xfId="13419" xr:uid="{00000000-0005-0000-0000-0000AD540000}"/>
    <cellStyle name="Euro 9 19" xfId="13420" xr:uid="{00000000-0005-0000-0000-0000AE540000}"/>
    <cellStyle name="Euro 9 2" xfId="13421" xr:uid="{00000000-0005-0000-0000-0000AF540000}"/>
    <cellStyle name="Euro 9 20" xfId="13422" xr:uid="{00000000-0005-0000-0000-0000B0540000}"/>
    <cellStyle name="Euro 9 21" xfId="13423" xr:uid="{00000000-0005-0000-0000-0000B1540000}"/>
    <cellStyle name="Euro 9 22" xfId="13424" xr:uid="{00000000-0005-0000-0000-0000B2540000}"/>
    <cellStyle name="Euro 9 23" xfId="13425" xr:uid="{00000000-0005-0000-0000-0000B3540000}"/>
    <cellStyle name="Euro 9 3" xfId="13426" xr:uid="{00000000-0005-0000-0000-0000B4540000}"/>
    <cellStyle name="Euro 9 4" xfId="13427" xr:uid="{00000000-0005-0000-0000-0000B5540000}"/>
    <cellStyle name="Euro 9 5" xfId="13428" xr:uid="{00000000-0005-0000-0000-0000B6540000}"/>
    <cellStyle name="Euro 9 6" xfId="13429" xr:uid="{00000000-0005-0000-0000-0000B7540000}"/>
    <cellStyle name="Euro 9 7" xfId="13430" xr:uid="{00000000-0005-0000-0000-0000B8540000}"/>
    <cellStyle name="Euro 9 8" xfId="13431" xr:uid="{00000000-0005-0000-0000-0000B9540000}"/>
    <cellStyle name="Euro 9 9" xfId="13432" xr:uid="{00000000-0005-0000-0000-0000BA540000}"/>
    <cellStyle name="EXPFORMAT" xfId="13433" xr:uid="{00000000-0005-0000-0000-0000BB540000}"/>
    <cellStyle name="Explanatory Text" xfId="35" builtinId="53" customBuiltin="1"/>
    <cellStyle name="Explanatory Text 10" xfId="13434" xr:uid="{00000000-0005-0000-0000-0000BD540000}"/>
    <cellStyle name="Explanatory Text 10 2" xfId="13435" xr:uid="{00000000-0005-0000-0000-0000BE540000}"/>
    <cellStyle name="Explanatory Text 10 3" xfId="13436" xr:uid="{00000000-0005-0000-0000-0000BF540000}"/>
    <cellStyle name="Explanatory Text 11" xfId="13437" xr:uid="{00000000-0005-0000-0000-0000C0540000}"/>
    <cellStyle name="Explanatory Text 11 2" xfId="13438" xr:uid="{00000000-0005-0000-0000-0000C1540000}"/>
    <cellStyle name="Explanatory Text 11 3" xfId="13439" xr:uid="{00000000-0005-0000-0000-0000C2540000}"/>
    <cellStyle name="Explanatory Text 12" xfId="13440" xr:uid="{00000000-0005-0000-0000-0000C3540000}"/>
    <cellStyle name="Explanatory Text 12 2" xfId="13441" xr:uid="{00000000-0005-0000-0000-0000C4540000}"/>
    <cellStyle name="Explanatory Text 13" xfId="13442" xr:uid="{00000000-0005-0000-0000-0000C5540000}"/>
    <cellStyle name="Explanatory Text 13 2" xfId="13443" xr:uid="{00000000-0005-0000-0000-0000C6540000}"/>
    <cellStyle name="Explanatory Text 14" xfId="13444" xr:uid="{00000000-0005-0000-0000-0000C7540000}"/>
    <cellStyle name="Explanatory Text 14 2" xfId="13445" xr:uid="{00000000-0005-0000-0000-0000C8540000}"/>
    <cellStyle name="Explanatory Text 15" xfId="13446" xr:uid="{00000000-0005-0000-0000-0000C9540000}"/>
    <cellStyle name="Explanatory Text 15 2" xfId="13447" xr:uid="{00000000-0005-0000-0000-0000CA540000}"/>
    <cellStyle name="Explanatory Text 16" xfId="13448" xr:uid="{00000000-0005-0000-0000-0000CB540000}"/>
    <cellStyle name="Explanatory Text 16 2" xfId="13449" xr:uid="{00000000-0005-0000-0000-0000CC540000}"/>
    <cellStyle name="Explanatory Text 17" xfId="13450" xr:uid="{00000000-0005-0000-0000-0000CD540000}"/>
    <cellStyle name="Explanatory Text 17 2" xfId="13451" xr:uid="{00000000-0005-0000-0000-0000CE540000}"/>
    <cellStyle name="Explanatory Text 18" xfId="13452" xr:uid="{00000000-0005-0000-0000-0000CF540000}"/>
    <cellStyle name="Explanatory Text 18 2" xfId="13453" xr:uid="{00000000-0005-0000-0000-0000D0540000}"/>
    <cellStyle name="Explanatory Text 19" xfId="13454" xr:uid="{00000000-0005-0000-0000-0000D1540000}"/>
    <cellStyle name="Explanatory Text 19 2" xfId="13455" xr:uid="{00000000-0005-0000-0000-0000D2540000}"/>
    <cellStyle name="Explanatory Text 2" xfId="13456" xr:uid="{00000000-0005-0000-0000-0000D3540000}"/>
    <cellStyle name="Explanatory Text 2 2" xfId="13457" xr:uid="{00000000-0005-0000-0000-0000D4540000}"/>
    <cellStyle name="Explanatory Text 2 3" xfId="13458" xr:uid="{00000000-0005-0000-0000-0000D5540000}"/>
    <cellStyle name="Explanatory Text 2 3 2" xfId="13459" xr:uid="{00000000-0005-0000-0000-0000D6540000}"/>
    <cellStyle name="Explanatory Text 2 3 3" xfId="13460" xr:uid="{00000000-0005-0000-0000-0000D7540000}"/>
    <cellStyle name="Explanatory Text 2 4" xfId="41186" xr:uid="{00000000-0005-0000-0000-0000D8540000}"/>
    <cellStyle name="Explanatory Text 2_PwrTax 51040" xfId="13461" xr:uid="{00000000-0005-0000-0000-0000D9540000}"/>
    <cellStyle name="Explanatory Text 20" xfId="13462" xr:uid="{00000000-0005-0000-0000-0000DA540000}"/>
    <cellStyle name="Explanatory Text 21" xfId="13463" xr:uid="{00000000-0005-0000-0000-0000DB540000}"/>
    <cellStyle name="Explanatory Text 22" xfId="13464" xr:uid="{00000000-0005-0000-0000-0000DC540000}"/>
    <cellStyle name="Explanatory Text 23" xfId="13465" xr:uid="{00000000-0005-0000-0000-0000DD540000}"/>
    <cellStyle name="Explanatory Text 24" xfId="13466" xr:uid="{00000000-0005-0000-0000-0000DE540000}"/>
    <cellStyle name="Explanatory Text 25" xfId="13467" xr:uid="{00000000-0005-0000-0000-0000DF540000}"/>
    <cellStyle name="Explanatory Text 26" xfId="13468" xr:uid="{00000000-0005-0000-0000-0000E0540000}"/>
    <cellStyle name="Explanatory Text 27" xfId="13469" xr:uid="{00000000-0005-0000-0000-0000E1540000}"/>
    <cellStyle name="Explanatory Text 28" xfId="13470" xr:uid="{00000000-0005-0000-0000-0000E2540000}"/>
    <cellStyle name="Explanatory Text 29" xfId="13471" xr:uid="{00000000-0005-0000-0000-0000E3540000}"/>
    <cellStyle name="Explanatory Text 3" xfId="13472" xr:uid="{00000000-0005-0000-0000-0000E4540000}"/>
    <cellStyle name="Explanatory Text 3 2" xfId="13473" xr:uid="{00000000-0005-0000-0000-0000E5540000}"/>
    <cellStyle name="Explanatory Text 3 3" xfId="13474" xr:uid="{00000000-0005-0000-0000-0000E6540000}"/>
    <cellStyle name="Explanatory Text 3 3 2" xfId="13475" xr:uid="{00000000-0005-0000-0000-0000E7540000}"/>
    <cellStyle name="Explanatory Text 3 3 3" xfId="13476" xr:uid="{00000000-0005-0000-0000-0000E8540000}"/>
    <cellStyle name="Explanatory Text 3 4" xfId="41187" xr:uid="{00000000-0005-0000-0000-0000E9540000}"/>
    <cellStyle name="Explanatory Text 30" xfId="13477" xr:uid="{00000000-0005-0000-0000-0000EA540000}"/>
    <cellStyle name="Explanatory Text 31" xfId="13478" xr:uid="{00000000-0005-0000-0000-0000EB540000}"/>
    <cellStyle name="Explanatory Text 32" xfId="13479" xr:uid="{00000000-0005-0000-0000-0000EC540000}"/>
    <cellStyle name="Explanatory Text 33" xfId="13480" xr:uid="{00000000-0005-0000-0000-0000ED540000}"/>
    <cellStyle name="Explanatory Text 34" xfId="13481" xr:uid="{00000000-0005-0000-0000-0000EE540000}"/>
    <cellStyle name="Explanatory Text 35" xfId="13482" xr:uid="{00000000-0005-0000-0000-0000EF540000}"/>
    <cellStyle name="Explanatory Text 36" xfId="13483" xr:uid="{00000000-0005-0000-0000-0000F0540000}"/>
    <cellStyle name="Explanatory Text 37" xfId="41188" xr:uid="{00000000-0005-0000-0000-0000F1540000}"/>
    <cellStyle name="Explanatory Text 4" xfId="13484" xr:uid="{00000000-0005-0000-0000-0000F2540000}"/>
    <cellStyle name="Explanatory Text 4 2" xfId="13485" xr:uid="{00000000-0005-0000-0000-0000F3540000}"/>
    <cellStyle name="Explanatory Text 4 3" xfId="13486" xr:uid="{00000000-0005-0000-0000-0000F4540000}"/>
    <cellStyle name="Explanatory Text 5" xfId="13487" xr:uid="{00000000-0005-0000-0000-0000F5540000}"/>
    <cellStyle name="Explanatory Text 5 2" xfId="13488" xr:uid="{00000000-0005-0000-0000-0000F6540000}"/>
    <cellStyle name="Explanatory Text 5 3" xfId="13489" xr:uid="{00000000-0005-0000-0000-0000F7540000}"/>
    <cellStyle name="Explanatory Text 6" xfId="13490" xr:uid="{00000000-0005-0000-0000-0000F8540000}"/>
    <cellStyle name="Explanatory Text 6 2" xfId="13491" xr:uid="{00000000-0005-0000-0000-0000F9540000}"/>
    <cellStyle name="Explanatory Text 6 3" xfId="13492" xr:uid="{00000000-0005-0000-0000-0000FA540000}"/>
    <cellStyle name="Explanatory Text 7" xfId="13493" xr:uid="{00000000-0005-0000-0000-0000FB540000}"/>
    <cellStyle name="Explanatory Text 7 2" xfId="13494" xr:uid="{00000000-0005-0000-0000-0000FC540000}"/>
    <cellStyle name="Explanatory Text 7 3" xfId="13495" xr:uid="{00000000-0005-0000-0000-0000FD540000}"/>
    <cellStyle name="Explanatory Text 8" xfId="13496" xr:uid="{00000000-0005-0000-0000-0000FE540000}"/>
    <cellStyle name="Explanatory Text 8 2" xfId="13497" xr:uid="{00000000-0005-0000-0000-0000FF540000}"/>
    <cellStyle name="Explanatory Text 8 3" xfId="13498" xr:uid="{00000000-0005-0000-0000-000000550000}"/>
    <cellStyle name="Explanatory Text 9" xfId="13499" xr:uid="{00000000-0005-0000-0000-000001550000}"/>
    <cellStyle name="Explanatory Text 9 2" xfId="13500" xr:uid="{00000000-0005-0000-0000-000002550000}"/>
    <cellStyle name="Explanatory Text 9 3" xfId="13501" xr:uid="{00000000-0005-0000-0000-000003550000}"/>
    <cellStyle name="Exponent" xfId="13502" xr:uid="{00000000-0005-0000-0000-000004550000}"/>
    <cellStyle name="Exponent 10" xfId="13503" xr:uid="{00000000-0005-0000-0000-000005550000}"/>
    <cellStyle name="Exponent 10 10" xfId="13504" xr:uid="{00000000-0005-0000-0000-000006550000}"/>
    <cellStyle name="Exponent 10 11" xfId="13505" xr:uid="{00000000-0005-0000-0000-000007550000}"/>
    <cellStyle name="Exponent 10 12" xfId="13506" xr:uid="{00000000-0005-0000-0000-000008550000}"/>
    <cellStyle name="Exponent 10 13" xfId="13507" xr:uid="{00000000-0005-0000-0000-000009550000}"/>
    <cellStyle name="Exponent 10 14" xfId="13508" xr:uid="{00000000-0005-0000-0000-00000A550000}"/>
    <cellStyle name="Exponent 10 15" xfId="13509" xr:uid="{00000000-0005-0000-0000-00000B550000}"/>
    <cellStyle name="Exponent 10 16" xfId="13510" xr:uid="{00000000-0005-0000-0000-00000C550000}"/>
    <cellStyle name="Exponent 10 17" xfId="13511" xr:uid="{00000000-0005-0000-0000-00000D550000}"/>
    <cellStyle name="Exponent 10 18" xfId="13512" xr:uid="{00000000-0005-0000-0000-00000E550000}"/>
    <cellStyle name="Exponent 10 19" xfId="13513" xr:uid="{00000000-0005-0000-0000-00000F550000}"/>
    <cellStyle name="Exponent 10 2" xfId="13514" xr:uid="{00000000-0005-0000-0000-000010550000}"/>
    <cellStyle name="Exponent 10 20" xfId="13515" xr:uid="{00000000-0005-0000-0000-000011550000}"/>
    <cellStyle name="Exponent 10 21" xfId="13516" xr:uid="{00000000-0005-0000-0000-000012550000}"/>
    <cellStyle name="Exponent 10 22" xfId="13517" xr:uid="{00000000-0005-0000-0000-000013550000}"/>
    <cellStyle name="Exponent 10 23" xfId="13518" xr:uid="{00000000-0005-0000-0000-000014550000}"/>
    <cellStyle name="Exponent 10 3" xfId="13519" xr:uid="{00000000-0005-0000-0000-000015550000}"/>
    <cellStyle name="Exponent 10 4" xfId="13520" xr:uid="{00000000-0005-0000-0000-000016550000}"/>
    <cellStyle name="Exponent 10 5" xfId="13521" xr:uid="{00000000-0005-0000-0000-000017550000}"/>
    <cellStyle name="Exponent 10 6" xfId="13522" xr:uid="{00000000-0005-0000-0000-000018550000}"/>
    <cellStyle name="Exponent 10 7" xfId="13523" xr:uid="{00000000-0005-0000-0000-000019550000}"/>
    <cellStyle name="Exponent 10 8" xfId="13524" xr:uid="{00000000-0005-0000-0000-00001A550000}"/>
    <cellStyle name="Exponent 10 9" xfId="13525" xr:uid="{00000000-0005-0000-0000-00001B550000}"/>
    <cellStyle name="Exponent 11" xfId="13526" xr:uid="{00000000-0005-0000-0000-00001C550000}"/>
    <cellStyle name="Exponent 11 10" xfId="13527" xr:uid="{00000000-0005-0000-0000-00001D550000}"/>
    <cellStyle name="Exponent 11 11" xfId="13528" xr:uid="{00000000-0005-0000-0000-00001E550000}"/>
    <cellStyle name="Exponent 11 12" xfId="13529" xr:uid="{00000000-0005-0000-0000-00001F550000}"/>
    <cellStyle name="Exponent 11 13" xfId="13530" xr:uid="{00000000-0005-0000-0000-000020550000}"/>
    <cellStyle name="Exponent 11 14" xfId="13531" xr:uid="{00000000-0005-0000-0000-000021550000}"/>
    <cellStyle name="Exponent 11 15" xfId="13532" xr:uid="{00000000-0005-0000-0000-000022550000}"/>
    <cellStyle name="Exponent 11 16" xfId="13533" xr:uid="{00000000-0005-0000-0000-000023550000}"/>
    <cellStyle name="Exponent 11 17" xfId="13534" xr:uid="{00000000-0005-0000-0000-000024550000}"/>
    <cellStyle name="Exponent 11 18" xfId="13535" xr:uid="{00000000-0005-0000-0000-000025550000}"/>
    <cellStyle name="Exponent 11 19" xfId="13536" xr:uid="{00000000-0005-0000-0000-000026550000}"/>
    <cellStyle name="Exponent 11 2" xfId="13537" xr:uid="{00000000-0005-0000-0000-000027550000}"/>
    <cellStyle name="Exponent 11 20" xfId="13538" xr:uid="{00000000-0005-0000-0000-000028550000}"/>
    <cellStyle name="Exponent 11 21" xfId="13539" xr:uid="{00000000-0005-0000-0000-000029550000}"/>
    <cellStyle name="Exponent 11 22" xfId="13540" xr:uid="{00000000-0005-0000-0000-00002A550000}"/>
    <cellStyle name="Exponent 11 23" xfId="13541" xr:uid="{00000000-0005-0000-0000-00002B550000}"/>
    <cellStyle name="Exponent 11 3" xfId="13542" xr:uid="{00000000-0005-0000-0000-00002C550000}"/>
    <cellStyle name="Exponent 11 4" xfId="13543" xr:uid="{00000000-0005-0000-0000-00002D550000}"/>
    <cellStyle name="Exponent 11 5" xfId="13544" xr:uid="{00000000-0005-0000-0000-00002E550000}"/>
    <cellStyle name="Exponent 11 6" xfId="13545" xr:uid="{00000000-0005-0000-0000-00002F550000}"/>
    <cellStyle name="Exponent 11 7" xfId="13546" xr:uid="{00000000-0005-0000-0000-000030550000}"/>
    <cellStyle name="Exponent 11 8" xfId="13547" xr:uid="{00000000-0005-0000-0000-000031550000}"/>
    <cellStyle name="Exponent 11 9" xfId="13548" xr:uid="{00000000-0005-0000-0000-000032550000}"/>
    <cellStyle name="Exponent 12" xfId="13549" xr:uid="{00000000-0005-0000-0000-000033550000}"/>
    <cellStyle name="Exponent 12 2" xfId="13550" xr:uid="{00000000-0005-0000-0000-000034550000}"/>
    <cellStyle name="Exponent 12 3" xfId="13551" xr:uid="{00000000-0005-0000-0000-000035550000}"/>
    <cellStyle name="Exponent 12 4" xfId="13552" xr:uid="{00000000-0005-0000-0000-000036550000}"/>
    <cellStyle name="Exponent 13" xfId="13553" xr:uid="{00000000-0005-0000-0000-000037550000}"/>
    <cellStyle name="Exponent 14" xfId="13554" xr:uid="{00000000-0005-0000-0000-000038550000}"/>
    <cellStyle name="Exponent 15" xfId="13555" xr:uid="{00000000-0005-0000-0000-000039550000}"/>
    <cellStyle name="Exponent 16" xfId="13556" xr:uid="{00000000-0005-0000-0000-00003A550000}"/>
    <cellStyle name="Exponent 2" xfId="13557" xr:uid="{00000000-0005-0000-0000-00003B550000}"/>
    <cellStyle name="Exponent 2 10" xfId="13558" xr:uid="{00000000-0005-0000-0000-00003C550000}"/>
    <cellStyle name="Exponent 2 11" xfId="13559" xr:uid="{00000000-0005-0000-0000-00003D550000}"/>
    <cellStyle name="Exponent 2 12" xfId="13560" xr:uid="{00000000-0005-0000-0000-00003E550000}"/>
    <cellStyle name="Exponent 2 13" xfId="13561" xr:uid="{00000000-0005-0000-0000-00003F550000}"/>
    <cellStyle name="Exponent 2 14" xfId="13562" xr:uid="{00000000-0005-0000-0000-000040550000}"/>
    <cellStyle name="Exponent 2 15" xfId="13563" xr:uid="{00000000-0005-0000-0000-000041550000}"/>
    <cellStyle name="Exponent 2 16" xfId="13564" xr:uid="{00000000-0005-0000-0000-000042550000}"/>
    <cellStyle name="Exponent 2 17" xfId="13565" xr:uid="{00000000-0005-0000-0000-000043550000}"/>
    <cellStyle name="Exponent 2 18" xfId="13566" xr:uid="{00000000-0005-0000-0000-000044550000}"/>
    <cellStyle name="Exponent 2 19" xfId="13567" xr:uid="{00000000-0005-0000-0000-000045550000}"/>
    <cellStyle name="Exponent 2 2" xfId="13568" xr:uid="{00000000-0005-0000-0000-000046550000}"/>
    <cellStyle name="Exponent 2 2 10" xfId="13569" xr:uid="{00000000-0005-0000-0000-000047550000}"/>
    <cellStyle name="Exponent 2 2 11" xfId="13570" xr:uid="{00000000-0005-0000-0000-000048550000}"/>
    <cellStyle name="Exponent 2 2 12" xfId="13571" xr:uid="{00000000-0005-0000-0000-000049550000}"/>
    <cellStyle name="Exponent 2 2 13" xfId="13572" xr:uid="{00000000-0005-0000-0000-00004A550000}"/>
    <cellStyle name="Exponent 2 2 14" xfId="13573" xr:uid="{00000000-0005-0000-0000-00004B550000}"/>
    <cellStyle name="Exponent 2 2 15" xfId="13574" xr:uid="{00000000-0005-0000-0000-00004C550000}"/>
    <cellStyle name="Exponent 2 2 16" xfId="13575" xr:uid="{00000000-0005-0000-0000-00004D550000}"/>
    <cellStyle name="Exponent 2 2 17" xfId="13576" xr:uid="{00000000-0005-0000-0000-00004E550000}"/>
    <cellStyle name="Exponent 2 2 18" xfId="13577" xr:uid="{00000000-0005-0000-0000-00004F550000}"/>
    <cellStyle name="Exponent 2 2 19" xfId="13578" xr:uid="{00000000-0005-0000-0000-000050550000}"/>
    <cellStyle name="Exponent 2 2 2" xfId="13579" xr:uid="{00000000-0005-0000-0000-000051550000}"/>
    <cellStyle name="Exponent 2 2 20" xfId="13580" xr:uid="{00000000-0005-0000-0000-000052550000}"/>
    <cellStyle name="Exponent 2 2 21" xfId="13581" xr:uid="{00000000-0005-0000-0000-000053550000}"/>
    <cellStyle name="Exponent 2 2 22" xfId="13582" xr:uid="{00000000-0005-0000-0000-000054550000}"/>
    <cellStyle name="Exponent 2 2 23" xfId="13583" xr:uid="{00000000-0005-0000-0000-000055550000}"/>
    <cellStyle name="Exponent 2 2 3" xfId="13584" xr:uid="{00000000-0005-0000-0000-000056550000}"/>
    <cellStyle name="Exponent 2 2 4" xfId="13585" xr:uid="{00000000-0005-0000-0000-000057550000}"/>
    <cellStyle name="Exponent 2 2 5" xfId="13586" xr:uid="{00000000-0005-0000-0000-000058550000}"/>
    <cellStyle name="Exponent 2 2 6" xfId="13587" xr:uid="{00000000-0005-0000-0000-000059550000}"/>
    <cellStyle name="Exponent 2 2 7" xfId="13588" xr:uid="{00000000-0005-0000-0000-00005A550000}"/>
    <cellStyle name="Exponent 2 2 8" xfId="13589" xr:uid="{00000000-0005-0000-0000-00005B550000}"/>
    <cellStyle name="Exponent 2 2 9" xfId="13590" xr:uid="{00000000-0005-0000-0000-00005C550000}"/>
    <cellStyle name="Exponent 2 20" xfId="13591" xr:uid="{00000000-0005-0000-0000-00005D550000}"/>
    <cellStyle name="Exponent 2 21" xfId="13592" xr:uid="{00000000-0005-0000-0000-00005E550000}"/>
    <cellStyle name="Exponent 2 22" xfId="13593" xr:uid="{00000000-0005-0000-0000-00005F550000}"/>
    <cellStyle name="Exponent 2 23" xfId="13594" xr:uid="{00000000-0005-0000-0000-000060550000}"/>
    <cellStyle name="Exponent 2 24" xfId="13595" xr:uid="{00000000-0005-0000-0000-000061550000}"/>
    <cellStyle name="Exponent 2 25" xfId="13596" xr:uid="{00000000-0005-0000-0000-000062550000}"/>
    <cellStyle name="Exponent 2 26" xfId="13597" xr:uid="{00000000-0005-0000-0000-000063550000}"/>
    <cellStyle name="Exponent 2 27" xfId="13598" xr:uid="{00000000-0005-0000-0000-000064550000}"/>
    <cellStyle name="Exponent 2 3" xfId="13599" xr:uid="{00000000-0005-0000-0000-000065550000}"/>
    <cellStyle name="Exponent 2 3 10" xfId="13600" xr:uid="{00000000-0005-0000-0000-000066550000}"/>
    <cellStyle name="Exponent 2 3 11" xfId="13601" xr:uid="{00000000-0005-0000-0000-000067550000}"/>
    <cellStyle name="Exponent 2 3 12" xfId="13602" xr:uid="{00000000-0005-0000-0000-000068550000}"/>
    <cellStyle name="Exponent 2 3 13" xfId="13603" xr:uid="{00000000-0005-0000-0000-000069550000}"/>
    <cellStyle name="Exponent 2 3 14" xfId="13604" xr:uid="{00000000-0005-0000-0000-00006A550000}"/>
    <cellStyle name="Exponent 2 3 15" xfId="13605" xr:uid="{00000000-0005-0000-0000-00006B550000}"/>
    <cellStyle name="Exponent 2 3 16" xfId="13606" xr:uid="{00000000-0005-0000-0000-00006C550000}"/>
    <cellStyle name="Exponent 2 3 17" xfId="13607" xr:uid="{00000000-0005-0000-0000-00006D550000}"/>
    <cellStyle name="Exponent 2 3 18" xfId="13608" xr:uid="{00000000-0005-0000-0000-00006E550000}"/>
    <cellStyle name="Exponent 2 3 19" xfId="13609" xr:uid="{00000000-0005-0000-0000-00006F550000}"/>
    <cellStyle name="Exponent 2 3 2" xfId="13610" xr:uid="{00000000-0005-0000-0000-000070550000}"/>
    <cellStyle name="Exponent 2 3 20" xfId="13611" xr:uid="{00000000-0005-0000-0000-000071550000}"/>
    <cellStyle name="Exponent 2 3 21" xfId="13612" xr:uid="{00000000-0005-0000-0000-000072550000}"/>
    <cellStyle name="Exponent 2 3 22" xfId="13613" xr:uid="{00000000-0005-0000-0000-000073550000}"/>
    <cellStyle name="Exponent 2 3 23" xfId="13614" xr:uid="{00000000-0005-0000-0000-000074550000}"/>
    <cellStyle name="Exponent 2 3 3" xfId="13615" xr:uid="{00000000-0005-0000-0000-000075550000}"/>
    <cellStyle name="Exponent 2 3 4" xfId="13616" xr:uid="{00000000-0005-0000-0000-000076550000}"/>
    <cellStyle name="Exponent 2 3 5" xfId="13617" xr:uid="{00000000-0005-0000-0000-000077550000}"/>
    <cellStyle name="Exponent 2 3 6" xfId="13618" xr:uid="{00000000-0005-0000-0000-000078550000}"/>
    <cellStyle name="Exponent 2 3 7" xfId="13619" xr:uid="{00000000-0005-0000-0000-000079550000}"/>
    <cellStyle name="Exponent 2 3 8" xfId="13620" xr:uid="{00000000-0005-0000-0000-00007A550000}"/>
    <cellStyle name="Exponent 2 3 9" xfId="13621" xr:uid="{00000000-0005-0000-0000-00007B550000}"/>
    <cellStyle name="Exponent 2 4" xfId="13622" xr:uid="{00000000-0005-0000-0000-00007C550000}"/>
    <cellStyle name="Exponent 2 4 10" xfId="13623" xr:uid="{00000000-0005-0000-0000-00007D550000}"/>
    <cellStyle name="Exponent 2 4 11" xfId="13624" xr:uid="{00000000-0005-0000-0000-00007E550000}"/>
    <cellStyle name="Exponent 2 4 12" xfId="13625" xr:uid="{00000000-0005-0000-0000-00007F550000}"/>
    <cellStyle name="Exponent 2 4 13" xfId="13626" xr:uid="{00000000-0005-0000-0000-000080550000}"/>
    <cellStyle name="Exponent 2 4 14" xfId="13627" xr:uid="{00000000-0005-0000-0000-000081550000}"/>
    <cellStyle name="Exponent 2 4 15" xfId="13628" xr:uid="{00000000-0005-0000-0000-000082550000}"/>
    <cellStyle name="Exponent 2 4 16" xfId="13629" xr:uid="{00000000-0005-0000-0000-000083550000}"/>
    <cellStyle name="Exponent 2 4 17" xfId="13630" xr:uid="{00000000-0005-0000-0000-000084550000}"/>
    <cellStyle name="Exponent 2 4 18" xfId="13631" xr:uid="{00000000-0005-0000-0000-000085550000}"/>
    <cellStyle name="Exponent 2 4 19" xfId="13632" xr:uid="{00000000-0005-0000-0000-000086550000}"/>
    <cellStyle name="Exponent 2 4 2" xfId="13633" xr:uid="{00000000-0005-0000-0000-000087550000}"/>
    <cellStyle name="Exponent 2 4 20" xfId="13634" xr:uid="{00000000-0005-0000-0000-000088550000}"/>
    <cellStyle name="Exponent 2 4 21" xfId="13635" xr:uid="{00000000-0005-0000-0000-000089550000}"/>
    <cellStyle name="Exponent 2 4 22" xfId="13636" xr:uid="{00000000-0005-0000-0000-00008A550000}"/>
    <cellStyle name="Exponent 2 4 23" xfId="13637" xr:uid="{00000000-0005-0000-0000-00008B550000}"/>
    <cellStyle name="Exponent 2 4 3" xfId="13638" xr:uid="{00000000-0005-0000-0000-00008C550000}"/>
    <cellStyle name="Exponent 2 4 4" xfId="13639" xr:uid="{00000000-0005-0000-0000-00008D550000}"/>
    <cellStyle name="Exponent 2 4 5" xfId="13640" xr:uid="{00000000-0005-0000-0000-00008E550000}"/>
    <cellStyle name="Exponent 2 4 6" xfId="13641" xr:uid="{00000000-0005-0000-0000-00008F550000}"/>
    <cellStyle name="Exponent 2 4 7" xfId="13642" xr:uid="{00000000-0005-0000-0000-000090550000}"/>
    <cellStyle name="Exponent 2 4 8" xfId="13643" xr:uid="{00000000-0005-0000-0000-000091550000}"/>
    <cellStyle name="Exponent 2 4 9" xfId="13644" xr:uid="{00000000-0005-0000-0000-000092550000}"/>
    <cellStyle name="Exponent 2 5" xfId="13645" xr:uid="{00000000-0005-0000-0000-000093550000}"/>
    <cellStyle name="Exponent 2 5 10" xfId="13646" xr:uid="{00000000-0005-0000-0000-000094550000}"/>
    <cellStyle name="Exponent 2 5 11" xfId="13647" xr:uid="{00000000-0005-0000-0000-000095550000}"/>
    <cellStyle name="Exponent 2 5 12" xfId="13648" xr:uid="{00000000-0005-0000-0000-000096550000}"/>
    <cellStyle name="Exponent 2 5 13" xfId="13649" xr:uid="{00000000-0005-0000-0000-000097550000}"/>
    <cellStyle name="Exponent 2 5 14" xfId="13650" xr:uid="{00000000-0005-0000-0000-000098550000}"/>
    <cellStyle name="Exponent 2 5 15" xfId="13651" xr:uid="{00000000-0005-0000-0000-000099550000}"/>
    <cellStyle name="Exponent 2 5 16" xfId="13652" xr:uid="{00000000-0005-0000-0000-00009A550000}"/>
    <cellStyle name="Exponent 2 5 17" xfId="13653" xr:uid="{00000000-0005-0000-0000-00009B550000}"/>
    <cellStyle name="Exponent 2 5 18" xfId="13654" xr:uid="{00000000-0005-0000-0000-00009C550000}"/>
    <cellStyle name="Exponent 2 5 19" xfId="13655" xr:uid="{00000000-0005-0000-0000-00009D550000}"/>
    <cellStyle name="Exponent 2 5 2" xfId="13656" xr:uid="{00000000-0005-0000-0000-00009E550000}"/>
    <cellStyle name="Exponent 2 5 20" xfId="13657" xr:uid="{00000000-0005-0000-0000-00009F550000}"/>
    <cellStyle name="Exponent 2 5 21" xfId="13658" xr:uid="{00000000-0005-0000-0000-0000A0550000}"/>
    <cellStyle name="Exponent 2 5 22" xfId="13659" xr:uid="{00000000-0005-0000-0000-0000A1550000}"/>
    <cellStyle name="Exponent 2 5 23" xfId="13660" xr:uid="{00000000-0005-0000-0000-0000A2550000}"/>
    <cellStyle name="Exponent 2 5 3" xfId="13661" xr:uid="{00000000-0005-0000-0000-0000A3550000}"/>
    <cellStyle name="Exponent 2 5 4" xfId="13662" xr:uid="{00000000-0005-0000-0000-0000A4550000}"/>
    <cellStyle name="Exponent 2 5 5" xfId="13663" xr:uid="{00000000-0005-0000-0000-0000A5550000}"/>
    <cellStyle name="Exponent 2 5 6" xfId="13664" xr:uid="{00000000-0005-0000-0000-0000A6550000}"/>
    <cellStyle name="Exponent 2 5 7" xfId="13665" xr:uid="{00000000-0005-0000-0000-0000A7550000}"/>
    <cellStyle name="Exponent 2 5 8" xfId="13666" xr:uid="{00000000-0005-0000-0000-0000A8550000}"/>
    <cellStyle name="Exponent 2 5 9" xfId="13667" xr:uid="{00000000-0005-0000-0000-0000A9550000}"/>
    <cellStyle name="Exponent 2 6" xfId="13668" xr:uid="{00000000-0005-0000-0000-0000AA550000}"/>
    <cellStyle name="Exponent 2 7" xfId="13669" xr:uid="{00000000-0005-0000-0000-0000AB550000}"/>
    <cellStyle name="Exponent 2 8" xfId="13670" xr:uid="{00000000-0005-0000-0000-0000AC550000}"/>
    <cellStyle name="Exponent 2 9" xfId="13671" xr:uid="{00000000-0005-0000-0000-0000AD550000}"/>
    <cellStyle name="Exponent 3" xfId="13672" xr:uid="{00000000-0005-0000-0000-0000AE550000}"/>
    <cellStyle name="Exponent 3 10" xfId="13673" xr:uid="{00000000-0005-0000-0000-0000AF550000}"/>
    <cellStyle name="Exponent 3 11" xfId="13674" xr:uid="{00000000-0005-0000-0000-0000B0550000}"/>
    <cellStyle name="Exponent 3 12" xfId="13675" xr:uid="{00000000-0005-0000-0000-0000B1550000}"/>
    <cellStyle name="Exponent 3 13" xfId="13676" xr:uid="{00000000-0005-0000-0000-0000B2550000}"/>
    <cellStyle name="Exponent 3 14" xfId="13677" xr:uid="{00000000-0005-0000-0000-0000B3550000}"/>
    <cellStyle name="Exponent 3 15" xfId="13678" xr:uid="{00000000-0005-0000-0000-0000B4550000}"/>
    <cellStyle name="Exponent 3 16" xfId="13679" xr:uid="{00000000-0005-0000-0000-0000B5550000}"/>
    <cellStyle name="Exponent 3 17" xfId="13680" xr:uid="{00000000-0005-0000-0000-0000B6550000}"/>
    <cellStyle name="Exponent 3 18" xfId="13681" xr:uid="{00000000-0005-0000-0000-0000B7550000}"/>
    <cellStyle name="Exponent 3 19" xfId="13682" xr:uid="{00000000-0005-0000-0000-0000B8550000}"/>
    <cellStyle name="Exponent 3 2" xfId="13683" xr:uid="{00000000-0005-0000-0000-0000B9550000}"/>
    <cellStyle name="Exponent 3 20" xfId="13684" xr:uid="{00000000-0005-0000-0000-0000BA550000}"/>
    <cellStyle name="Exponent 3 21" xfId="13685" xr:uid="{00000000-0005-0000-0000-0000BB550000}"/>
    <cellStyle name="Exponent 3 22" xfId="13686" xr:uid="{00000000-0005-0000-0000-0000BC550000}"/>
    <cellStyle name="Exponent 3 23" xfId="13687" xr:uid="{00000000-0005-0000-0000-0000BD550000}"/>
    <cellStyle name="Exponent 3 3" xfId="13688" xr:uid="{00000000-0005-0000-0000-0000BE550000}"/>
    <cellStyle name="Exponent 3 4" xfId="13689" xr:uid="{00000000-0005-0000-0000-0000BF550000}"/>
    <cellStyle name="Exponent 3 5" xfId="13690" xr:uid="{00000000-0005-0000-0000-0000C0550000}"/>
    <cellStyle name="Exponent 3 6" xfId="13691" xr:uid="{00000000-0005-0000-0000-0000C1550000}"/>
    <cellStyle name="Exponent 3 7" xfId="13692" xr:uid="{00000000-0005-0000-0000-0000C2550000}"/>
    <cellStyle name="Exponent 3 8" xfId="13693" xr:uid="{00000000-0005-0000-0000-0000C3550000}"/>
    <cellStyle name="Exponent 3 9" xfId="13694" xr:uid="{00000000-0005-0000-0000-0000C4550000}"/>
    <cellStyle name="Exponent 4" xfId="13695" xr:uid="{00000000-0005-0000-0000-0000C5550000}"/>
    <cellStyle name="Exponent 4 10" xfId="13696" xr:uid="{00000000-0005-0000-0000-0000C6550000}"/>
    <cellStyle name="Exponent 4 11" xfId="13697" xr:uid="{00000000-0005-0000-0000-0000C7550000}"/>
    <cellStyle name="Exponent 4 12" xfId="13698" xr:uid="{00000000-0005-0000-0000-0000C8550000}"/>
    <cellStyle name="Exponent 4 13" xfId="13699" xr:uid="{00000000-0005-0000-0000-0000C9550000}"/>
    <cellStyle name="Exponent 4 14" xfId="13700" xr:uid="{00000000-0005-0000-0000-0000CA550000}"/>
    <cellStyle name="Exponent 4 15" xfId="13701" xr:uid="{00000000-0005-0000-0000-0000CB550000}"/>
    <cellStyle name="Exponent 4 16" xfId="13702" xr:uid="{00000000-0005-0000-0000-0000CC550000}"/>
    <cellStyle name="Exponent 4 17" xfId="13703" xr:uid="{00000000-0005-0000-0000-0000CD550000}"/>
    <cellStyle name="Exponent 4 18" xfId="13704" xr:uid="{00000000-0005-0000-0000-0000CE550000}"/>
    <cellStyle name="Exponent 4 19" xfId="13705" xr:uid="{00000000-0005-0000-0000-0000CF550000}"/>
    <cellStyle name="Exponent 4 2" xfId="13706" xr:uid="{00000000-0005-0000-0000-0000D0550000}"/>
    <cellStyle name="Exponent 4 20" xfId="13707" xr:uid="{00000000-0005-0000-0000-0000D1550000}"/>
    <cellStyle name="Exponent 4 21" xfId="13708" xr:uid="{00000000-0005-0000-0000-0000D2550000}"/>
    <cellStyle name="Exponent 4 22" xfId="13709" xr:uid="{00000000-0005-0000-0000-0000D3550000}"/>
    <cellStyle name="Exponent 4 23" xfId="13710" xr:uid="{00000000-0005-0000-0000-0000D4550000}"/>
    <cellStyle name="Exponent 4 3" xfId="13711" xr:uid="{00000000-0005-0000-0000-0000D5550000}"/>
    <cellStyle name="Exponent 4 4" xfId="13712" xr:uid="{00000000-0005-0000-0000-0000D6550000}"/>
    <cellStyle name="Exponent 4 5" xfId="13713" xr:uid="{00000000-0005-0000-0000-0000D7550000}"/>
    <cellStyle name="Exponent 4 6" xfId="13714" xr:uid="{00000000-0005-0000-0000-0000D8550000}"/>
    <cellStyle name="Exponent 4 7" xfId="13715" xr:uid="{00000000-0005-0000-0000-0000D9550000}"/>
    <cellStyle name="Exponent 4 8" xfId="13716" xr:uid="{00000000-0005-0000-0000-0000DA550000}"/>
    <cellStyle name="Exponent 4 9" xfId="13717" xr:uid="{00000000-0005-0000-0000-0000DB550000}"/>
    <cellStyle name="Exponent 5" xfId="13718" xr:uid="{00000000-0005-0000-0000-0000DC550000}"/>
    <cellStyle name="Exponent 5 10" xfId="13719" xr:uid="{00000000-0005-0000-0000-0000DD550000}"/>
    <cellStyle name="Exponent 5 11" xfId="13720" xr:uid="{00000000-0005-0000-0000-0000DE550000}"/>
    <cellStyle name="Exponent 5 12" xfId="13721" xr:uid="{00000000-0005-0000-0000-0000DF550000}"/>
    <cellStyle name="Exponent 5 13" xfId="13722" xr:uid="{00000000-0005-0000-0000-0000E0550000}"/>
    <cellStyle name="Exponent 5 14" xfId="13723" xr:uid="{00000000-0005-0000-0000-0000E1550000}"/>
    <cellStyle name="Exponent 5 15" xfId="13724" xr:uid="{00000000-0005-0000-0000-0000E2550000}"/>
    <cellStyle name="Exponent 5 16" xfId="13725" xr:uid="{00000000-0005-0000-0000-0000E3550000}"/>
    <cellStyle name="Exponent 5 17" xfId="13726" xr:uid="{00000000-0005-0000-0000-0000E4550000}"/>
    <cellStyle name="Exponent 5 18" xfId="13727" xr:uid="{00000000-0005-0000-0000-0000E5550000}"/>
    <cellStyle name="Exponent 5 19" xfId="13728" xr:uid="{00000000-0005-0000-0000-0000E6550000}"/>
    <cellStyle name="Exponent 5 2" xfId="13729" xr:uid="{00000000-0005-0000-0000-0000E7550000}"/>
    <cellStyle name="Exponent 5 20" xfId="13730" xr:uid="{00000000-0005-0000-0000-0000E8550000}"/>
    <cellStyle name="Exponent 5 21" xfId="13731" xr:uid="{00000000-0005-0000-0000-0000E9550000}"/>
    <cellStyle name="Exponent 5 22" xfId="13732" xr:uid="{00000000-0005-0000-0000-0000EA550000}"/>
    <cellStyle name="Exponent 5 23" xfId="13733" xr:uid="{00000000-0005-0000-0000-0000EB550000}"/>
    <cellStyle name="Exponent 5 3" xfId="13734" xr:uid="{00000000-0005-0000-0000-0000EC550000}"/>
    <cellStyle name="Exponent 5 4" xfId="13735" xr:uid="{00000000-0005-0000-0000-0000ED550000}"/>
    <cellStyle name="Exponent 5 5" xfId="13736" xr:uid="{00000000-0005-0000-0000-0000EE550000}"/>
    <cellStyle name="Exponent 5 6" xfId="13737" xr:uid="{00000000-0005-0000-0000-0000EF550000}"/>
    <cellStyle name="Exponent 5 7" xfId="13738" xr:uid="{00000000-0005-0000-0000-0000F0550000}"/>
    <cellStyle name="Exponent 5 8" xfId="13739" xr:uid="{00000000-0005-0000-0000-0000F1550000}"/>
    <cellStyle name="Exponent 5 9" xfId="13740" xr:uid="{00000000-0005-0000-0000-0000F2550000}"/>
    <cellStyle name="Exponent 6" xfId="13741" xr:uid="{00000000-0005-0000-0000-0000F3550000}"/>
    <cellStyle name="Exponent 6 10" xfId="13742" xr:uid="{00000000-0005-0000-0000-0000F4550000}"/>
    <cellStyle name="Exponent 6 11" xfId="13743" xr:uid="{00000000-0005-0000-0000-0000F5550000}"/>
    <cellStyle name="Exponent 6 12" xfId="13744" xr:uid="{00000000-0005-0000-0000-0000F6550000}"/>
    <cellStyle name="Exponent 6 13" xfId="13745" xr:uid="{00000000-0005-0000-0000-0000F7550000}"/>
    <cellStyle name="Exponent 6 14" xfId="13746" xr:uid="{00000000-0005-0000-0000-0000F8550000}"/>
    <cellStyle name="Exponent 6 15" xfId="13747" xr:uid="{00000000-0005-0000-0000-0000F9550000}"/>
    <cellStyle name="Exponent 6 16" xfId="13748" xr:uid="{00000000-0005-0000-0000-0000FA550000}"/>
    <cellStyle name="Exponent 6 17" xfId="13749" xr:uid="{00000000-0005-0000-0000-0000FB550000}"/>
    <cellStyle name="Exponent 6 18" xfId="13750" xr:uid="{00000000-0005-0000-0000-0000FC550000}"/>
    <cellStyle name="Exponent 6 19" xfId="13751" xr:uid="{00000000-0005-0000-0000-0000FD550000}"/>
    <cellStyle name="Exponent 6 2" xfId="13752" xr:uid="{00000000-0005-0000-0000-0000FE550000}"/>
    <cellStyle name="Exponent 6 20" xfId="13753" xr:uid="{00000000-0005-0000-0000-0000FF550000}"/>
    <cellStyle name="Exponent 6 21" xfId="13754" xr:uid="{00000000-0005-0000-0000-000000560000}"/>
    <cellStyle name="Exponent 6 22" xfId="13755" xr:uid="{00000000-0005-0000-0000-000001560000}"/>
    <cellStyle name="Exponent 6 23" xfId="13756" xr:uid="{00000000-0005-0000-0000-000002560000}"/>
    <cellStyle name="Exponent 6 3" xfId="13757" xr:uid="{00000000-0005-0000-0000-000003560000}"/>
    <cellStyle name="Exponent 6 4" xfId="13758" xr:uid="{00000000-0005-0000-0000-000004560000}"/>
    <cellStyle name="Exponent 6 5" xfId="13759" xr:uid="{00000000-0005-0000-0000-000005560000}"/>
    <cellStyle name="Exponent 6 6" xfId="13760" xr:uid="{00000000-0005-0000-0000-000006560000}"/>
    <cellStyle name="Exponent 6 7" xfId="13761" xr:uid="{00000000-0005-0000-0000-000007560000}"/>
    <cellStyle name="Exponent 6 8" xfId="13762" xr:uid="{00000000-0005-0000-0000-000008560000}"/>
    <cellStyle name="Exponent 6 9" xfId="13763" xr:uid="{00000000-0005-0000-0000-000009560000}"/>
    <cellStyle name="Exponent 7" xfId="13764" xr:uid="{00000000-0005-0000-0000-00000A560000}"/>
    <cellStyle name="Exponent 7 10" xfId="13765" xr:uid="{00000000-0005-0000-0000-00000B560000}"/>
    <cellStyle name="Exponent 7 11" xfId="13766" xr:uid="{00000000-0005-0000-0000-00000C560000}"/>
    <cellStyle name="Exponent 7 12" xfId="13767" xr:uid="{00000000-0005-0000-0000-00000D560000}"/>
    <cellStyle name="Exponent 7 13" xfId="13768" xr:uid="{00000000-0005-0000-0000-00000E560000}"/>
    <cellStyle name="Exponent 7 14" xfId="13769" xr:uid="{00000000-0005-0000-0000-00000F560000}"/>
    <cellStyle name="Exponent 7 15" xfId="13770" xr:uid="{00000000-0005-0000-0000-000010560000}"/>
    <cellStyle name="Exponent 7 16" xfId="13771" xr:uid="{00000000-0005-0000-0000-000011560000}"/>
    <cellStyle name="Exponent 7 17" xfId="13772" xr:uid="{00000000-0005-0000-0000-000012560000}"/>
    <cellStyle name="Exponent 7 18" xfId="13773" xr:uid="{00000000-0005-0000-0000-000013560000}"/>
    <cellStyle name="Exponent 7 19" xfId="13774" xr:uid="{00000000-0005-0000-0000-000014560000}"/>
    <cellStyle name="Exponent 7 2" xfId="13775" xr:uid="{00000000-0005-0000-0000-000015560000}"/>
    <cellStyle name="Exponent 7 20" xfId="13776" xr:uid="{00000000-0005-0000-0000-000016560000}"/>
    <cellStyle name="Exponent 7 21" xfId="13777" xr:uid="{00000000-0005-0000-0000-000017560000}"/>
    <cellStyle name="Exponent 7 22" xfId="13778" xr:uid="{00000000-0005-0000-0000-000018560000}"/>
    <cellStyle name="Exponent 7 23" xfId="13779" xr:uid="{00000000-0005-0000-0000-000019560000}"/>
    <cellStyle name="Exponent 7 3" xfId="13780" xr:uid="{00000000-0005-0000-0000-00001A560000}"/>
    <cellStyle name="Exponent 7 4" xfId="13781" xr:uid="{00000000-0005-0000-0000-00001B560000}"/>
    <cellStyle name="Exponent 7 5" xfId="13782" xr:uid="{00000000-0005-0000-0000-00001C560000}"/>
    <cellStyle name="Exponent 7 6" xfId="13783" xr:uid="{00000000-0005-0000-0000-00001D560000}"/>
    <cellStyle name="Exponent 7 7" xfId="13784" xr:uid="{00000000-0005-0000-0000-00001E560000}"/>
    <cellStyle name="Exponent 7 8" xfId="13785" xr:uid="{00000000-0005-0000-0000-00001F560000}"/>
    <cellStyle name="Exponent 7 9" xfId="13786" xr:uid="{00000000-0005-0000-0000-000020560000}"/>
    <cellStyle name="Exponent 8" xfId="13787" xr:uid="{00000000-0005-0000-0000-000021560000}"/>
    <cellStyle name="Exponent 8 10" xfId="13788" xr:uid="{00000000-0005-0000-0000-000022560000}"/>
    <cellStyle name="Exponent 8 11" xfId="13789" xr:uid="{00000000-0005-0000-0000-000023560000}"/>
    <cellStyle name="Exponent 8 12" xfId="13790" xr:uid="{00000000-0005-0000-0000-000024560000}"/>
    <cellStyle name="Exponent 8 13" xfId="13791" xr:uid="{00000000-0005-0000-0000-000025560000}"/>
    <cellStyle name="Exponent 8 14" xfId="13792" xr:uid="{00000000-0005-0000-0000-000026560000}"/>
    <cellStyle name="Exponent 8 15" xfId="13793" xr:uid="{00000000-0005-0000-0000-000027560000}"/>
    <cellStyle name="Exponent 8 16" xfId="13794" xr:uid="{00000000-0005-0000-0000-000028560000}"/>
    <cellStyle name="Exponent 8 17" xfId="13795" xr:uid="{00000000-0005-0000-0000-000029560000}"/>
    <cellStyle name="Exponent 8 18" xfId="13796" xr:uid="{00000000-0005-0000-0000-00002A560000}"/>
    <cellStyle name="Exponent 8 19" xfId="13797" xr:uid="{00000000-0005-0000-0000-00002B560000}"/>
    <cellStyle name="Exponent 8 2" xfId="13798" xr:uid="{00000000-0005-0000-0000-00002C560000}"/>
    <cellStyle name="Exponent 8 20" xfId="13799" xr:uid="{00000000-0005-0000-0000-00002D560000}"/>
    <cellStyle name="Exponent 8 21" xfId="13800" xr:uid="{00000000-0005-0000-0000-00002E560000}"/>
    <cellStyle name="Exponent 8 22" xfId="13801" xr:uid="{00000000-0005-0000-0000-00002F560000}"/>
    <cellStyle name="Exponent 8 23" xfId="13802" xr:uid="{00000000-0005-0000-0000-000030560000}"/>
    <cellStyle name="Exponent 8 3" xfId="13803" xr:uid="{00000000-0005-0000-0000-000031560000}"/>
    <cellStyle name="Exponent 8 4" xfId="13804" xr:uid="{00000000-0005-0000-0000-000032560000}"/>
    <cellStyle name="Exponent 8 5" xfId="13805" xr:uid="{00000000-0005-0000-0000-000033560000}"/>
    <cellStyle name="Exponent 8 6" xfId="13806" xr:uid="{00000000-0005-0000-0000-000034560000}"/>
    <cellStyle name="Exponent 8 7" xfId="13807" xr:uid="{00000000-0005-0000-0000-000035560000}"/>
    <cellStyle name="Exponent 8 8" xfId="13808" xr:uid="{00000000-0005-0000-0000-000036560000}"/>
    <cellStyle name="Exponent 8 9" xfId="13809" xr:uid="{00000000-0005-0000-0000-000037560000}"/>
    <cellStyle name="Exponent 9" xfId="13810" xr:uid="{00000000-0005-0000-0000-000038560000}"/>
    <cellStyle name="Exponent 9 10" xfId="13811" xr:uid="{00000000-0005-0000-0000-000039560000}"/>
    <cellStyle name="Exponent 9 11" xfId="13812" xr:uid="{00000000-0005-0000-0000-00003A560000}"/>
    <cellStyle name="Exponent 9 12" xfId="13813" xr:uid="{00000000-0005-0000-0000-00003B560000}"/>
    <cellStyle name="Exponent 9 13" xfId="13814" xr:uid="{00000000-0005-0000-0000-00003C560000}"/>
    <cellStyle name="Exponent 9 14" xfId="13815" xr:uid="{00000000-0005-0000-0000-00003D560000}"/>
    <cellStyle name="Exponent 9 15" xfId="13816" xr:uid="{00000000-0005-0000-0000-00003E560000}"/>
    <cellStyle name="Exponent 9 16" xfId="13817" xr:uid="{00000000-0005-0000-0000-00003F560000}"/>
    <cellStyle name="Exponent 9 17" xfId="13818" xr:uid="{00000000-0005-0000-0000-000040560000}"/>
    <cellStyle name="Exponent 9 18" xfId="13819" xr:uid="{00000000-0005-0000-0000-000041560000}"/>
    <cellStyle name="Exponent 9 19" xfId="13820" xr:uid="{00000000-0005-0000-0000-000042560000}"/>
    <cellStyle name="Exponent 9 2" xfId="13821" xr:uid="{00000000-0005-0000-0000-000043560000}"/>
    <cellStyle name="Exponent 9 20" xfId="13822" xr:uid="{00000000-0005-0000-0000-000044560000}"/>
    <cellStyle name="Exponent 9 21" xfId="13823" xr:uid="{00000000-0005-0000-0000-000045560000}"/>
    <cellStyle name="Exponent 9 22" xfId="13824" xr:uid="{00000000-0005-0000-0000-000046560000}"/>
    <cellStyle name="Exponent 9 23" xfId="13825" xr:uid="{00000000-0005-0000-0000-000047560000}"/>
    <cellStyle name="Exponent 9 3" xfId="13826" xr:uid="{00000000-0005-0000-0000-000048560000}"/>
    <cellStyle name="Exponent 9 4" xfId="13827" xr:uid="{00000000-0005-0000-0000-000049560000}"/>
    <cellStyle name="Exponent 9 5" xfId="13828" xr:uid="{00000000-0005-0000-0000-00004A560000}"/>
    <cellStyle name="Exponent 9 6" xfId="13829" xr:uid="{00000000-0005-0000-0000-00004B560000}"/>
    <cellStyle name="Exponent 9 7" xfId="13830" xr:uid="{00000000-0005-0000-0000-00004C560000}"/>
    <cellStyle name="Exponent 9 8" xfId="13831" xr:uid="{00000000-0005-0000-0000-00004D560000}"/>
    <cellStyle name="Exponent 9 9" xfId="13832" xr:uid="{00000000-0005-0000-0000-00004E560000}"/>
    <cellStyle name="Fixed" xfId="90" xr:uid="{00000000-0005-0000-0000-00004F560000}"/>
    <cellStyle name="Fixed 2" xfId="13833" xr:uid="{00000000-0005-0000-0000-000050560000}"/>
    <cellStyle name="Fixed 2 10" xfId="13834" xr:uid="{00000000-0005-0000-0000-000051560000}"/>
    <cellStyle name="Fixed 2 11" xfId="13835" xr:uid="{00000000-0005-0000-0000-000052560000}"/>
    <cellStyle name="Fixed 2 12" xfId="13836" xr:uid="{00000000-0005-0000-0000-000053560000}"/>
    <cellStyle name="Fixed 2 13" xfId="13837" xr:uid="{00000000-0005-0000-0000-000054560000}"/>
    <cellStyle name="Fixed 2 14" xfId="13838" xr:uid="{00000000-0005-0000-0000-000055560000}"/>
    <cellStyle name="Fixed 2 15" xfId="13839" xr:uid="{00000000-0005-0000-0000-000056560000}"/>
    <cellStyle name="Fixed 2 16" xfId="13840" xr:uid="{00000000-0005-0000-0000-000057560000}"/>
    <cellStyle name="Fixed 2 17" xfId="13841" xr:uid="{00000000-0005-0000-0000-000058560000}"/>
    <cellStyle name="Fixed 2 18" xfId="13842" xr:uid="{00000000-0005-0000-0000-000059560000}"/>
    <cellStyle name="Fixed 2 19" xfId="13843" xr:uid="{00000000-0005-0000-0000-00005A560000}"/>
    <cellStyle name="Fixed 2 2" xfId="13844" xr:uid="{00000000-0005-0000-0000-00005B560000}"/>
    <cellStyle name="Fixed 2 2 2" xfId="13845" xr:uid="{00000000-0005-0000-0000-00005C560000}"/>
    <cellStyle name="Fixed 2 2 3" xfId="13846" xr:uid="{00000000-0005-0000-0000-00005D560000}"/>
    <cellStyle name="Fixed 2 2 4" xfId="13847" xr:uid="{00000000-0005-0000-0000-00005E560000}"/>
    <cellStyle name="Fixed 2 20" xfId="13848" xr:uid="{00000000-0005-0000-0000-00005F560000}"/>
    <cellStyle name="Fixed 2 21" xfId="13849" xr:uid="{00000000-0005-0000-0000-000060560000}"/>
    <cellStyle name="Fixed 2 22" xfId="13850" xr:uid="{00000000-0005-0000-0000-000061560000}"/>
    <cellStyle name="Fixed 2 23" xfId="13851" xr:uid="{00000000-0005-0000-0000-000062560000}"/>
    <cellStyle name="Fixed 2 24" xfId="13852" xr:uid="{00000000-0005-0000-0000-000063560000}"/>
    <cellStyle name="Fixed 2 25" xfId="13853" xr:uid="{00000000-0005-0000-0000-000064560000}"/>
    <cellStyle name="Fixed 2 26" xfId="13854" xr:uid="{00000000-0005-0000-0000-000065560000}"/>
    <cellStyle name="Fixed 2 27" xfId="13855" xr:uid="{00000000-0005-0000-0000-000066560000}"/>
    <cellStyle name="Fixed 2 3" xfId="13856" xr:uid="{00000000-0005-0000-0000-000067560000}"/>
    <cellStyle name="Fixed 2 3 2" xfId="13857" xr:uid="{00000000-0005-0000-0000-000068560000}"/>
    <cellStyle name="Fixed 2 3 3" xfId="13858" xr:uid="{00000000-0005-0000-0000-000069560000}"/>
    <cellStyle name="Fixed 2 3 4" xfId="13859" xr:uid="{00000000-0005-0000-0000-00006A560000}"/>
    <cellStyle name="Fixed 2 4" xfId="13860" xr:uid="{00000000-0005-0000-0000-00006B560000}"/>
    <cellStyle name="Fixed 2 4 2" xfId="13861" xr:uid="{00000000-0005-0000-0000-00006C560000}"/>
    <cellStyle name="Fixed 2 4 3" xfId="13862" xr:uid="{00000000-0005-0000-0000-00006D560000}"/>
    <cellStyle name="Fixed 2 4 4" xfId="13863" xr:uid="{00000000-0005-0000-0000-00006E560000}"/>
    <cellStyle name="Fixed 2 5" xfId="13864" xr:uid="{00000000-0005-0000-0000-00006F560000}"/>
    <cellStyle name="Fixed 2 5 2" xfId="13865" xr:uid="{00000000-0005-0000-0000-000070560000}"/>
    <cellStyle name="Fixed 2 5 3" xfId="13866" xr:uid="{00000000-0005-0000-0000-000071560000}"/>
    <cellStyle name="Fixed 2 5 4" xfId="13867" xr:uid="{00000000-0005-0000-0000-000072560000}"/>
    <cellStyle name="Fixed 2 6" xfId="13868" xr:uid="{00000000-0005-0000-0000-000073560000}"/>
    <cellStyle name="Fixed 2 7" xfId="13869" xr:uid="{00000000-0005-0000-0000-000074560000}"/>
    <cellStyle name="Fixed 2 8" xfId="13870" xr:uid="{00000000-0005-0000-0000-000075560000}"/>
    <cellStyle name="Fixed 2 9" xfId="13871" xr:uid="{00000000-0005-0000-0000-000076560000}"/>
    <cellStyle name="Fixed 3" xfId="13872" xr:uid="{00000000-0005-0000-0000-000077560000}"/>
    <cellStyle name="Fixed 4" xfId="13873" xr:uid="{00000000-0005-0000-0000-000078560000}"/>
    <cellStyle name="Fixed 5" xfId="41189" xr:uid="{00000000-0005-0000-0000-000079560000}"/>
    <cellStyle name="Good" xfId="36" builtinId="26" customBuiltin="1"/>
    <cellStyle name="Good 10" xfId="13874" xr:uid="{00000000-0005-0000-0000-00007B560000}"/>
    <cellStyle name="Good 10 2" xfId="13875" xr:uid="{00000000-0005-0000-0000-00007C560000}"/>
    <cellStyle name="Good 10 3" xfId="13876" xr:uid="{00000000-0005-0000-0000-00007D560000}"/>
    <cellStyle name="Good 11" xfId="13877" xr:uid="{00000000-0005-0000-0000-00007E560000}"/>
    <cellStyle name="Good 11 2" xfId="13878" xr:uid="{00000000-0005-0000-0000-00007F560000}"/>
    <cellStyle name="Good 11 3" xfId="13879" xr:uid="{00000000-0005-0000-0000-000080560000}"/>
    <cellStyle name="Good 12" xfId="13880" xr:uid="{00000000-0005-0000-0000-000081560000}"/>
    <cellStyle name="Good 12 2" xfId="13881" xr:uid="{00000000-0005-0000-0000-000082560000}"/>
    <cellStyle name="Good 13" xfId="13882" xr:uid="{00000000-0005-0000-0000-000083560000}"/>
    <cellStyle name="Good 13 2" xfId="13883" xr:uid="{00000000-0005-0000-0000-000084560000}"/>
    <cellStyle name="Good 14" xfId="13884" xr:uid="{00000000-0005-0000-0000-000085560000}"/>
    <cellStyle name="Good 14 2" xfId="13885" xr:uid="{00000000-0005-0000-0000-000086560000}"/>
    <cellStyle name="Good 15" xfId="13886" xr:uid="{00000000-0005-0000-0000-000087560000}"/>
    <cellStyle name="Good 15 2" xfId="13887" xr:uid="{00000000-0005-0000-0000-000088560000}"/>
    <cellStyle name="Good 16" xfId="13888" xr:uid="{00000000-0005-0000-0000-000089560000}"/>
    <cellStyle name="Good 16 2" xfId="13889" xr:uid="{00000000-0005-0000-0000-00008A560000}"/>
    <cellStyle name="Good 17" xfId="13890" xr:uid="{00000000-0005-0000-0000-00008B560000}"/>
    <cellStyle name="Good 17 2" xfId="13891" xr:uid="{00000000-0005-0000-0000-00008C560000}"/>
    <cellStyle name="Good 18" xfId="13892" xr:uid="{00000000-0005-0000-0000-00008D560000}"/>
    <cellStyle name="Good 18 2" xfId="13893" xr:uid="{00000000-0005-0000-0000-00008E560000}"/>
    <cellStyle name="Good 19" xfId="13894" xr:uid="{00000000-0005-0000-0000-00008F560000}"/>
    <cellStyle name="Good 19 2" xfId="13895" xr:uid="{00000000-0005-0000-0000-000090560000}"/>
    <cellStyle name="Good 2" xfId="13896" xr:uid="{00000000-0005-0000-0000-000091560000}"/>
    <cellStyle name="Good 2 2" xfId="13897" xr:uid="{00000000-0005-0000-0000-000092560000}"/>
    <cellStyle name="Good 2 3" xfId="13898" xr:uid="{00000000-0005-0000-0000-000093560000}"/>
    <cellStyle name="Good 2 3 2" xfId="13899" xr:uid="{00000000-0005-0000-0000-000094560000}"/>
    <cellStyle name="Good 2 3 3" xfId="13900" xr:uid="{00000000-0005-0000-0000-000095560000}"/>
    <cellStyle name="Good 2 4" xfId="41190" xr:uid="{00000000-0005-0000-0000-000096560000}"/>
    <cellStyle name="Good 2_PwrTax 51040" xfId="13901" xr:uid="{00000000-0005-0000-0000-000097560000}"/>
    <cellStyle name="Good 20" xfId="13902" xr:uid="{00000000-0005-0000-0000-000098560000}"/>
    <cellStyle name="Good 21" xfId="13903" xr:uid="{00000000-0005-0000-0000-000099560000}"/>
    <cellStyle name="Good 22" xfId="13904" xr:uid="{00000000-0005-0000-0000-00009A560000}"/>
    <cellStyle name="Good 23" xfId="13905" xr:uid="{00000000-0005-0000-0000-00009B560000}"/>
    <cellStyle name="Good 24" xfId="13906" xr:uid="{00000000-0005-0000-0000-00009C560000}"/>
    <cellStyle name="Good 25" xfId="13907" xr:uid="{00000000-0005-0000-0000-00009D560000}"/>
    <cellStyle name="Good 26" xfId="13908" xr:uid="{00000000-0005-0000-0000-00009E560000}"/>
    <cellStyle name="Good 27" xfId="13909" xr:uid="{00000000-0005-0000-0000-00009F560000}"/>
    <cellStyle name="Good 28" xfId="13910" xr:uid="{00000000-0005-0000-0000-0000A0560000}"/>
    <cellStyle name="Good 29" xfId="13911" xr:uid="{00000000-0005-0000-0000-0000A1560000}"/>
    <cellStyle name="Good 3" xfId="13912" xr:uid="{00000000-0005-0000-0000-0000A2560000}"/>
    <cellStyle name="Good 3 2" xfId="13913" xr:uid="{00000000-0005-0000-0000-0000A3560000}"/>
    <cellStyle name="Good 3 3" xfId="13914" xr:uid="{00000000-0005-0000-0000-0000A4560000}"/>
    <cellStyle name="Good 3 3 2" xfId="13915" xr:uid="{00000000-0005-0000-0000-0000A5560000}"/>
    <cellStyle name="Good 3 3 3" xfId="13916" xr:uid="{00000000-0005-0000-0000-0000A6560000}"/>
    <cellStyle name="Good 3 4" xfId="41191" xr:uid="{00000000-0005-0000-0000-0000A7560000}"/>
    <cellStyle name="Good 30" xfId="13917" xr:uid="{00000000-0005-0000-0000-0000A8560000}"/>
    <cellStyle name="Good 31" xfId="13918" xr:uid="{00000000-0005-0000-0000-0000A9560000}"/>
    <cellStyle name="Good 32" xfId="13919" xr:uid="{00000000-0005-0000-0000-0000AA560000}"/>
    <cellStyle name="Good 33" xfId="13920" xr:uid="{00000000-0005-0000-0000-0000AB560000}"/>
    <cellStyle name="Good 34" xfId="13921" xr:uid="{00000000-0005-0000-0000-0000AC560000}"/>
    <cellStyle name="Good 35" xfId="13922" xr:uid="{00000000-0005-0000-0000-0000AD560000}"/>
    <cellStyle name="Good 36" xfId="13923" xr:uid="{00000000-0005-0000-0000-0000AE560000}"/>
    <cellStyle name="Good 37" xfId="41192" xr:uid="{00000000-0005-0000-0000-0000AF560000}"/>
    <cellStyle name="Good 4" xfId="13924" xr:uid="{00000000-0005-0000-0000-0000B0560000}"/>
    <cellStyle name="Good 4 2" xfId="13925" xr:uid="{00000000-0005-0000-0000-0000B1560000}"/>
    <cellStyle name="Good 4 3" xfId="13926" xr:uid="{00000000-0005-0000-0000-0000B2560000}"/>
    <cellStyle name="Good 5" xfId="13927" xr:uid="{00000000-0005-0000-0000-0000B3560000}"/>
    <cellStyle name="Good 5 2" xfId="13928" xr:uid="{00000000-0005-0000-0000-0000B4560000}"/>
    <cellStyle name="Good 5 3" xfId="13929" xr:uid="{00000000-0005-0000-0000-0000B5560000}"/>
    <cellStyle name="Good 6" xfId="13930" xr:uid="{00000000-0005-0000-0000-0000B6560000}"/>
    <cellStyle name="Good 6 2" xfId="13931" xr:uid="{00000000-0005-0000-0000-0000B7560000}"/>
    <cellStyle name="Good 6 3" xfId="13932" xr:uid="{00000000-0005-0000-0000-0000B8560000}"/>
    <cellStyle name="Good 7" xfId="13933" xr:uid="{00000000-0005-0000-0000-0000B9560000}"/>
    <cellStyle name="Good 7 2" xfId="13934" xr:uid="{00000000-0005-0000-0000-0000BA560000}"/>
    <cellStyle name="Good 7 3" xfId="13935" xr:uid="{00000000-0005-0000-0000-0000BB560000}"/>
    <cellStyle name="Good 8" xfId="13936" xr:uid="{00000000-0005-0000-0000-0000BC560000}"/>
    <cellStyle name="Good 8 2" xfId="13937" xr:uid="{00000000-0005-0000-0000-0000BD560000}"/>
    <cellStyle name="Good 8 3" xfId="13938" xr:uid="{00000000-0005-0000-0000-0000BE560000}"/>
    <cellStyle name="Good 9" xfId="13939" xr:uid="{00000000-0005-0000-0000-0000BF560000}"/>
    <cellStyle name="Good 9 2" xfId="13940" xr:uid="{00000000-0005-0000-0000-0000C0560000}"/>
    <cellStyle name="Good 9 3" xfId="13941" xr:uid="{00000000-0005-0000-0000-0000C1560000}"/>
    <cellStyle name="Grey" xfId="41193" xr:uid="{00000000-0005-0000-0000-0000C2560000}"/>
    <cellStyle name="Heading 1" xfId="37" builtinId="16" customBuiltin="1"/>
    <cellStyle name="Heading 1 10" xfId="13942" xr:uid="{00000000-0005-0000-0000-0000C4560000}"/>
    <cellStyle name="Heading 1 10 2" xfId="13943" xr:uid="{00000000-0005-0000-0000-0000C5560000}"/>
    <cellStyle name="Heading 1 10 3" xfId="13944" xr:uid="{00000000-0005-0000-0000-0000C6560000}"/>
    <cellStyle name="Heading 1 11" xfId="13945" xr:uid="{00000000-0005-0000-0000-0000C7560000}"/>
    <cellStyle name="Heading 1 11 2" xfId="13946" xr:uid="{00000000-0005-0000-0000-0000C8560000}"/>
    <cellStyle name="Heading 1 11 3" xfId="13947" xr:uid="{00000000-0005-0000-0000-0000C9560000}"/>
    <cellStyle name="Heading 1 12" xfId="13948" xr:uid="{00000000-0005-0000-0000-0000CA560000}"/>
    <cellStyle name="Heading 1 12 2" xfId="13949" xr:uid="{00000000-0005-0000-0000-0000CB560000}"/>
    <cellStyle name="Heading 1 13" xfId="13950" xr:uid="{00000000-0005-0000-0000-0000CC560000}"/>
    <cellStyle name="Heading 1 13 2" xfId="13951" xr:uid="{00000000-0005-0000-0000-0000CD560000}"/>
    <cellStyle name="Heading 1 14" xfId="13952" xr:uid="{00000000-0005-0000-0000-0000CE560000}"/>
    <cellStyle name="Heading 1 14 2" xfId="13953" xr:uid="{00000000-0005-0000-0000-0000CF560000}"/>
    <cellStyle name="Heading 1 15" xfId="13954" xr:uid="{00000000-0005-0000-0000-0000D0560000}"/>
    <cellStyle name="Heading 1 15 2" xfId="13955" xr:uid="{00000000-0005-0000-0000-0000D1560000}"/>
    <cellStyle name="Heading 1 16" xfId="13956" xr:uid="{00000000-0005-0000-0000-0000D2560000}"/>
    <cellStyle name="Heading 1 16 2" xfId="13957" xr:uid="{00000000-0005-0000-0000-0000D3560000}"/>
    <cellStyle name="Heading 1 17" xfId="13958" xr:uid="{00000000-0005-0000-0000-0000D4560000}"/>
    <cellStyle name="Heading 1 17 2" xfId="13959" xr:uid="{00000000-0005-0000-0000-0000D5560000}"/>
    <cellStyle name="Heading 1 18" xfId="13960" xr:uid="{00000000-0005-0000-0000-0000D6560000}"/>
    <cellStyle name="Heading 1 18 2" xfId="13961" xr:uid="{00000000-0005-0000-0000-0000D7560000}"/>
    <cellStyle name="Heading 1 19" xfId="13962" xr:uid="{00000000-0005-0000-0000-0000D8560000}"/>
    <cellStyle name="Heading 1 19 2" xfId="13963" xr:uid="{00000000-0005-0000-0000-0000D9560000}"/>
    <cellStyle name="Heading 1 2" xfId="13964" xr:uid="{00000000-0005-0000-0000-0000DA560000}"/>
    <cellStyle name="Heading 1 2 2" xfId="13965" xr:uid="{00000000-0005-0000-0000-0000DB560000}"/>
    <cellStyle name="Heading 1 2 3" xfId="13966" xr:uid="{00000000-0005-0000-0000-0000DC560000}"/>
    <cellStyle name="Heading 1 2 3 2" xfId="13967" xr:uid="{00000000-0005-0000-0000-0000DD560000}"/>
    <cellStyle name="Heading 1 2 3 3" xfId="13968" xr:uid="{00000000-0005-0000-0000-0000DE560000}"/>
    <cellStyle name="Heading 1 2 4" xfId="41194" xr:uid="{00000000-0005-0000-0000-0000DF560000}"/>
    <cellStyle name="Heading 1 2_PwrTax 51040" xfId="13969" xr:uid="{00000000-0005-0000-0000-0000E0560000}"/>
    <cellStyle name="Heading 1 20" xfId="13970" xr:uid="{00000000-0005-0000-0000-0000E1560000}"/>
    <cellStyle name="Heading 1 21" xfId="13971" xr:uid="{00000000-0005-0000-0000-0000E2560000}"/>
    <cellStyle name="Heading 1 22" xfId="13972" xr:uid="{00000000-0005-0000-0000-0000E3560000}"/>
    <cellStyle name="Heading 1 23" xfId="13973" xr:uid="{00000000-0005-0000-0000-0000E4560000}"/>
    <cellStyle name="Heading 1 24" xfId="13974" xr:uid="{00000000-0005-0000-0000-0000E5560000}"/>
    <cellStyle name="Heading 1 25" xfId="13975" xr:uid="{00000000-0005-0000-0000-0000E6560000}"/>
    <cellStyle name="Heading 1 26" xfId="13976" xr:uid="{00000000-0005-0000-0000-0000E7560000}"/>
    <cellStyle name="Heading 1 27" xfId="13977" xr:uid="{00000000-0005-0000-0000-0000E8560000}"/>
    <cellStyle name="Heading 1 28" xfId="13978" xr:uid="{00000000-0005-0000-0000-0000E9560000}"/>
    <cellStyle name="Heading 1 29" xfId="13979" xr:uid="{00000000-0005-0000-0000-0000EA560000}"/>
    <cellStyle name="Heading 1 3" xfId="13980" xr:uid="{00000000-0005-0000-0000-0000EB560000}"/>
    <cellStyle name="Heading 1 3 2" xfId="13981" xr:uid="{00000000-0005-0000-0000-0000EC560000}"/>
    <cellStyle name="Heading 1 3 3" xfId="13982" xr:uid="{00000000-0005-0000-0000-0000ED560000}"/>
    <cellStyle name="Heading 1 3 3 2" xfId="13983" xr:uid="{00000000-0005-0000-0000-0000EE560000}"/>
    <cellStyle name="Heading 1 3 3 3" xfId="13984" xr:uid="{00000000-0005-0000-0000-0000EF560000}"/>
    <cellStyle name="Heading 1 3 4" xfId="41195" xr:uid="{00000000-0005-0000-0000-0000F0560000}"/>
    <cellStyle name="Heading 1 30" xfId="13985" xr:uid="{00000000-0005-0000-0000-0000F1560000}"/>
    <cellStyle name="Heading 1 31" xfId="13986" xr:uid="{00000000-0005-0000-0000-0000F2560000}"/>
    <cellStyle name="Heading 1 32" xfId="13987" xr:uid="{00000000-0005-0000-0000-0000F3560000}"/>
    <cellStyle name="Heading 1 33" xfId="13988" xr:uid="{00000000-0005-0000-0000-0000F4560000}"/>
    <cellStyle name="Heading 1 34" xfId="13989" xr:uid="{00000000-0005-0000-0000-0000F5560000}"/>
    <cellStyle name="Heading 1 35" xfId="13990" xr:uid="{00000000-0005-0000-0000-0000F6560000}"/>
    <cellStyle name="Heading 1 36" xfId="13991" xr:uid="{00000000-0005-0000-0000-0000F7560000}"/>
    <cellStyle name="Heading 1 37" xfId="41196" xr:uid="{00000000-0005-0000-0000-0000F8560000}"/>
    <cellStyle name="Heading 1 4" xfId="13992" xr:uid="{00000000-0005-0000-0000-0000F9560000}"/>
    <cellStyle name="Heading 1 4 2" xfId="13993" xr:uid="{00000000-0005-0000-0000-0000FA560000}"/>
    <cellStyle name="Heading 1 4 3" xfId="13994" xr:uid="{00000000-0005-0000-0000-0000FB560000}"/>
    <cellStyle name="Heading 1 5" xfId="13995" xr:uid="{00000000-0005-0000-0000-0000FC560000}"/>
    <cellStyle name="Heading 1 5 2" xfId="13996" xr:uid="{00000000-0005-0000-0000-0000FD560000}"/>
    <cellStyle name="Heading 1 5 3" xfId="13997" xr:uid="{00000000-0005-0000-0000-0000FE560000}"/>
    <cellStyle name="Heading 1 6" xfId="13998" xr:uid="{00000000-0005-0000-0000-0000FF560000}"/>
    <cellStyle name="Heading 1 6 2" xfId="13999" xr:uid="{00000000-0005-0000-0000-000000570000}"/>
    <cellStyle name="Heading 1 6 3" xfId="14000" xr:uid="{00000000-0005-0000-0000-000001570000}"/>
    <cellStyle name="Heading 1 7" xfId="14001" xr:uid="{00000000-0005-0000-0000-000002570000}"/>
    <cellStyle name="Heading 1 7 2" xfId="14002" xr:uid="{00000000-0005-0000-0000-000003570000}"/>
    <cellStyle name="Heading 1 7 3" xfId="14003" xr:uid="{00000000-0005-0000-0000-000004570000}"/>
    <cellStyle name="Heading 1 8" xfId="14004" xr:uid="{00000000-0005-0000-0000-000005570000}"/>
    <cellStyle name="Heading 1 8 2" xfId="14005" xr:uid="{00000000-0005-0000-0000-000006570000}"/>
    <cellStyle name="Heading 1 8 3" xfId="14006" xr:uid="{00000000-0005-0000-0000-000007570000}"/>
    <cellStyle name="Heading 1 9" xfId="14007" xr:uid="{00000000-0005-0000-0000-000008570000}"/>
    <cellStyle name="Heading 1 9 2" xfId="14008" xr:uid="{00000000-0005-0000-0000-000009570000}"/>
    <cellStyle name="Heading 1 9 3" xfId="14009" xr:uid="{00000000-0005-0000-0000-00000A570000}"/>
    <cellStyle name="Heading 2" xfId="38" builtinId="17" customBuiltin="1"/>
    <cellStyle name="Heading 2 10" xfId="14010" xr:uid="{00000000-0005-0000-0000-00000C570000}"/>
    <cellStyle name="Heading 2 10 2" xfId="14011" xr:uid="{00000000-0005-0000-0000-00000D570000}"/>
    <cellStyle name="Heading 2 10 3" xfId="14012" xr:uid="{00000000-0005-0000-0000-00000E570000}"/>
    <cellStyle name="Heading 2 11" xfId="14013" xr:uid="{00000000-0005-0000-0000-00000F570000}"/>
    <cellStyle name="Heading 2 11 2" xfId="14014" xr:uid="{00000000-0005-0000-0000-000010570000}"/>
    <cellStyle name="Heading 2 11 3" xfId="14015" xr:uid="{00000000-0005-0000-0000-000011570000}"/>
    <cellStyle name="Heading 2 12" xfId="14016" xr:uid="{00000000-0005-0000-0000-000012570000}"/>
    <cellStyle name="Heading 2 12 2" xfId="14017" xr:uid="{00000000-0005-0000-0000-000013570000}"/>
    <cellStyle name="Heading 2 13" xfId="14018" xr:uid="{00000000-0005-0000-0000-000014570000}"/>
    <cellStyle name="Heading 2 13 2" xfId="14019" xr:uid="{00000000-0005-0000-0000-000015570000}"/>
    <cellStyle name="Heading 2 14" xfId="14020" xr:uid="{00000000-0005-0000-0000-000016570000}"/>
    <cellStyle name="Heading 2 14 2" xfId="14021" xr:uid="{00000000-0005-0000-0000-000017570000}"/>
    <cellStyle name="Heading 2 15" xfId="14022" xr:uid="{00000000-0005-0000-0000-000018570000}"/>
    <cellStyle name="Heading 2 15 2" xfId="14023" xr:uid="{00000000-0005-0000-0000-000019570000}"/>
    <cellStyle name="Heading 2 16" xfId="14024" xr:uid="{00000000-0005-0000-0000-00001A570000}"/>
    <cellStyle name="Heading 2 16 2" xfId="14025" xr:uid="{00000000-0005-0000-0000-00001B570000}"/>
    <cellStyle name="Heading 2 17" xfId="14026" xr:uid="{00000000-0005-0000-0000-00001C570000}"/>
    <cellStyle name="Heading 2 17 2" xfId="14027" xr:uid="{00000000-0005-0000-0000-00001D570000}"/>
    <cellStyle name="Heading 2 18" xfId="14028" xr:uid="{00000000-0005-0000-0000-00001E570000}"/>
    <cellStyle name="Heading 2 18 2" xfId="14029" xr:uid="{00000000-0005-0000-0000-00001F570000}"/>
    <cellStyle name="Heading 2 19" xfId="14030" xr:uid="{00000000-0005-0000-0000-000020570000}"/>
    <cellStyle name="Heading 2 19 2" xfId="14031" xr:uid="{00000000-0005-0000-0000-000021570000}"/>
    <cellStyle name="Heading 2 2" xfId="14032" xr:uid="{00000000-0005-0000-0000-000022570000}"/>
    <cellStyle name="Heading 2 2 2" xfId="14033" xr:uid="{00000000-0005-0000-0000-000023570000}"/>
    <cellStyle name="Heading 2 2 3" xfId="14034" xr:uid="{00000000-0005-0000-0000-000024570000}"/>
    <cellStyle name="Heading 2 2 3 2" xfId="14035" xr:uid="{00000000-0005-0000-0000-000025570000}"/>
    <cellStyle name="Heading 2 2 3 3" xfId="14036" xr:uid="{00000000-0005-0000-0000-000026570000}"/>
    <cellStyle name="Heading 2 2 4" xfId="41197" xr:uid="{00000000-0005-0000-0000-000027570000}"/>
    <cellStyle name="Heading 2 2_PwrTax 51040" xfId="14037" xr:uid="{00000000-0005-0000-0000-000028570000}"/>
    <cellStyle name="Heading 2 20" xfId="14038" xr:uid="{00000000-0005-0000-0000-000029570000}"/>
    <cellStyle name="Heading 2 21" xfId="14039" xr:uid="{00000000-0005-0000-0000-00002A570000}"/>
    <cellStyle name="Heading 2 22" xfId="14040" xr:uid="{00000000-0005-0000-0000-00002B570000}"/>
    <cellStyle name="Heading 2 23" xfId="14041" xr:uid="{00000000-0005-0000-0000-00002C570000}"/>
    <cellStyle name="Heading 2 24" xfId="14042" xr:uid="{00000000-0005-0000-0000-00002D570000}"/>
    <cellStyle name="Heading 2 25" xfId="14043" xr:uid="{00000000-0005-0000-0000-00002E570000}"/>
    <cellStyle name="Heading 2 26" xfId="14044" xr:uid="{00000000-0005-0000-0000-00002F570000}"/>
    <cellStyle name="Heading 2 27" xfId="14045" xr:uid="{00000000-0005-0000-0000-000030570000}"/>
    <cellStyle name="Heading 2 28" xfId="14046" xr:uid="{00000000-0005-0000-0000-000031570000}"/>
    <cellStyle name="Heading 2 29" xfId="14047" xr:uid="{00000000-0005-0000-0000-000032570000}"/>
    <cellStyle name="Heading 2 3" xfId="14048" xr:uid="{00000000-0005-0000-0000-000033570000}"/>
    <cellStyle name="Heading 2 3 2" xfId="14049" xr:uid="{00000000-0005-0000-0000-000034570000}"/>
    <cellStyle name="Heading 2 3 3" xfId="14050" xr:uid="{00000000-0005-0000-0000-000035570000}"/>
    <cellStyle name="Heading 2 3 3 2" xfId="14051" xr:uid="{00000000-0005-0000-0000-000036570000}"/>
    <cellStyle name="Heading 2 3 3 3" xfId="14052" xr:uid="{00000000-0005-0000-0000-000037570000}"/>
    <cellStyle name="Heading 2 3 4" xfId="41198" xr:uid="{00000000-0005-0000-0000-000038570000}"/>
    <cellStyle name="Heading 2 30" xfId="14053" xr:uid="{00000000-0005-0000-0000-000039570000}"/>
    <cellStyle name="Heading 2 31" xfId="14054" xr:uid="{00000000-0005-0000-0000-00003A570000}"/>
    <cellStyle name="Heading 2 32" xfId="14055" xr:uid="{00000000-0005-0000-0000-00003B570000}"/>
    <cellStyle name="Heading 2 33" xfId="14056" xr:uid="{00000000-0005-0000-0000-00003C570000}"/>
    <cellStyle name="Heading 2 34" xfId="14057" xr:uid="{00000000-0005-0000-0000-00003D570000}"/>
    <cellStyle name="Heading 2 35" xfId="14058" xr:uid="{00000000-0005-0000-0000-00003E570000}"/>
    <cellStyle name="Heading 2 36" xfId="14059" xr:uid="{00000000-0005-0000-0000-00003F570000}"/>
    <cellStyle name="Heading 2 37" xfId="41199" xr:uid="{00000000-0005-0000-0000-000040570000}"/>
    <cellStyle name="Heading 2 4" xfId="14060" xr:uid="{00000000-0005-0000-0000-000041570000}"/>
    <cellStyle name="Heading 2 4 2" xfId="14061" xr:uid="{00000000-0005-0000-0000-000042570000}"/>
    <cellStyle name="Heading 2 4 3" xfId="14062" xr:uid="{00000000-0005-0000-0000-000043570000}"/>
    <cellStyle name="Heading 2 5" xfId="14063" xr:uid="{00000000-0005-0000-0000-000044570000}"/>
    <cellStyle name="Heading 2 5 2" xfId="14064" xr:uid="{00000000-0005-0000-0000-000045570000}"/>
    <cellStyle name="Heading 2 5 3" xfId="14065" xr:uid="{00000000-0005-0000-0000-000046570000}"/>
    <cellStyle name="Heading 2 6" xfId="14066" xr:uid="{00000000-0005-0000-0000-000047570000}"/>
    <cellStyle name="Heading 2 6 2" xfId="14067" xr:uid="{00000000-0005-0000-0000-000048570000}"/>
    <cellStyle name="Heading 2 6 3" xfId="14068" xr:uid="{00000000-0005-0000-0000-000049570000}"/>
    <cellStyle name="Heading 2 7" xfId="14069" xr:uid="{00000000-0005-0000-0000-00004A570000}"/>
    <cellStyle name="Heading 2 7 2" xfId="14070" xr:uid="{00000000-0005-0000-0000-00004B570000}"/>
    <cellStyle name="Heading 2 7 3" xfId="14071" xr:uid="{00000000-0005-0000-0000-00004C570000}"/>
    <cellStyle name="Heading 2 8" xfId="14072" xr:uid="{00000000-0005-0000-0000-00004D570000}"/>
    <cellStyle name="Heading 2 8 2" xfId="14073" xr:uid="{00000000-0005-0000-0000-00004E570000}"/>
    <cellStyle name="Heading 2 8 3" xfId="14074" xr:uid="{00000000-0005-0000-0000-00004F570000}"/>
    <cellStyle name="Heading 2 9" xfId="14075" xr:uid="{00000000-0005-0000-0000-000050570000}"/>
    <cellStyle name="Heading 2 9 2" xfId="14076" xr:uid="{00000000-0005-0000-0000-000051570000}"/>
    <cellStyle name="Heading 2 9 3" xfId="14077" xr:uid="{00000000-0005-0000-0000-000052570000}"/>
    <cellStyle name="Heading 3" xfId="39" builtinId="18" customBuiltin="1"/>
    <cellStyle name="Heading 3 10" xfId="14078" xr:uid="{00000000-0005-0000-0000-000054570000}"/>
    <cellStyle name="Heading 3 10 2" xfId="14079" xr:uid="{00000000-0005-0000-0000-000055570000}"/>
    <cellStyle name="Heading 3 10 3" xfId="14080" xr:uid="{00000000-0005-0000-0000-000056570000}"/>
    <cellStyle name="Heading 3 11" xfId="14081" xr:uid="{00000000-0005-0000-0000-000057570000}"/>
    <cellStyle name="Heading 3 11 2" xfId="14082" xr:uid="{00000000-0005-0000-0000-000058570000}"/>
    <cellStyle name="Heading 3 11 3" xfId="14083" xr:uid="{00000000-0005-0000-0000-000059570000}"/>
    <cellStyle name="Heading 3 12" xfId="14084" xr:uid="{00000000-0005-0000-0000-00005A570000}"/>
    <cellStyle name="Heading 3 12 2" xfId="14085" xr:uid="{00000000-0005-0000-0000-00005B570000}"/>
    <cellStyle name="Heading 3 13" xfId="14086" xr:uid="{00000000-0005-0000-0000-00005C570000}"/>
    <cellStyle name="Heading 3 13 2" xfId="14087" xr:uid="{00000000-0005-0000-0000-00005D570000}"/>
    <cellStyle name="Heading 3 14" xfId="14088" xr:uid="{00000000-0005-0000-0000-00005E570000}"/>
    <cellStyle name="Heading 3 14 2" xfId="14089" xr:uid="{00000000-0005-0000-0000-00005F570000}"/>
    <cellStyle name="Heading 3 15" xfId="14090" xr:uid="{00000000-0005-0000-0000-000060570000}"/>
    <cellStyle name="Heading 3 15 2" xfId="14091" xr:uid="{00000000-0005-0000-0000-000061570000}"/>
    <cellStyle name="Heading 3 16" xfId="14092" xr:uid="{00000000-0005-0000-0000-000062570000}"/>
    <cellStyle name="Heading 3 16 2" xfId="14093" xr:uid="{00000000-0005-0000-0000-000063570000}"/>
    <cellStyle name="Heading 3 17" xfId="14094" xr:uid="{00000000-0005-0000-0000-000064570000}"/>
    <cellStyle name="Heading 3 17 2" xfId="14095" xr:uid="{00000000-0005-0000-0000-000065570000}"/>
    <cellStyle name="Heading 3 18" xfId="14096" xr:uid="{00000000-0005-0000-0000-000066570000}"/>
    <cellStyle name="Heading 3 18 2" xfId="14097" xr:uid="{00000000-0005-0000-0000-000067570000}"/>
    <cellStyle name="Heading 3 19" xfId="14098" xr:uid="{00000000-0005-0000-0000-000068570000}"/>
    <cellStyle name="Heading 3 19 2" xfId="14099" xr:uid="{00000000-0005-0000-0000-000069570000}"/>
    <cellStyle name="Heading 3 2" xfId="14100" xr:uid="{00000000-0005-0000-0000-00006A570000}"/>
    <cellStyle name="Heading 3 2 2" xfId="14101" xr:uid="{00000000-0005-0000-0000-00006B570000}"/>
    <cellStyle name="Heading 3 2 3" xfId="14102" xr:uid="{00000000-0005-0000-0000-00006C570000}"/>
    <cellStyle name="Heading 3 2 3 2" xfId="14103" xr:uid="{00000000-0005-0000-0000-00006D570000}"/>
    <cellStyle name="Heading 3 2 3 3" xfId="14104" xr:uid="{00000000-0005-0000-0000-00006E570000}"/>
    <cellStyle name="Heading 3 2 4" xfId="41200" xr:uid="{00000000-0005-0000-0000-00006F570000}"/>
    <cellStyle name="Heading 3 2_PwrTax 51040" xfId="14105" xr:uid="{00000000-0005-0000-0000-000070570000}"/>
    <cellStyle name="Heading 3 20" xfId="14106" xr:uid="{00000000-0005-0000-0000-000071570000}"/>
    <cellStyle name="Heading 3 21" xfId="14107" xr:uid="{00000000-0005-0000-0000-000072570000}"/>
    <cellStyle name="Heading 3 22" xfId="14108" xr:uid="{00000000-0005-0000-0000-000073570000}"/>
    <cellStyle name="Heading 3 23" xfId="14109" xr:uid="{00000000-0005-0000-0000-000074570000}"/>
    <cellStyle name="Heading 3 24" xfId="14110" xr:uid="{00000000-0005-0000-0000-000075570000}"/>
    <cellStyle name="Heading 3 25" xfId="14111" xr:uid="{00000000-0005-0000-0000-000076570000}"/>
    <cellStyle name="Heading 3 26" xfId="14112" xr:uid="{00000000-0005-0000-0000-000077570000}"/>
    <cellStyle name="Heading 3 27" xfId="14113" xr:uid="{00000000-0005-0000-0000-000078570000}"/>
    <cellStyle name="Heading 3 28" xfId="14114" xr:uid="{00000000-0005-0000-0000-000079570000}"/>
    <cellStyle name="Heading 3 29" xfId="14115" xr:uid="{00000000-0005-0000-0000-00007A570000}"/>
    <cellStyle name="Heading 3 3" xfId="14116" xr:uid="{00000000-0005-0000-0000-00007B570000}"/>
    <cellStyle name="Heading 3 3 2" xfId="14117" xr:uid="{00000000-0005-0000-0000-00007C570000}"/>
    <cellStyle name="Heading 3 3 3" xfId="14118" xr:uid="{00000000-0005-0000-0000-00007D570000}"/>
    <cellStyle name="Heading 3 3 3 2" xfId="14119" xr:uid="{00000000-0005-0000-0000-00007E570000}"/>
    <cellStyle name="Heading 3 3 3 3" xfId="14120" xr:uid="{00000000-0005-0000-0000-00007F570000}"/>
    <cellStyle name="Heading 3 3 4" xfId="41201" xr:uid="{00000000-0005-0000-0000-000080570000}"/>
    <cellStyle name="Heading 3 30" xfId="14121" xr:uid="{00000000-0005-0000-0000-000081570000}"/>
    <cellStyle name="Heading 3 31" xfId="14122" xr:uid="{00000000-0005-0000-0000-000082570000}"/>
    <cellStyle name="Heading 3 32" xfId="14123" xr:uid="{00000000-0005-0000-0000-000083570000}"/>
    <cellStyle name="Heading 3 33" xfId="14124" xr:uid="{00000000-0005-0000-0000-000084570000}"/>
    <cellStyle name="Heading 3 34" xfId="14125" xr:uid="{00000000-0005-0000-0000-000085570000}"/>
    <cellStyle name="Heading 3 35" xfId="14126" xr:uid="{00000000-0005-0000-0000-000086570000}"/>
    <cellStyle name="Heading 3 36" xfId="14127" xr:uid="{00000000-0005-0000-0000-000087570000}"/>
    <cellStyle name="Heading 3 37" xfId="41202" xr:uid="{00000000-0005-0000-0000-000088570000}"/>
    <cellStyle name="Heading 3 4" xfId="14128" xr:uid="{00000000-0005-0000-0000-000089570000}"/>
    <cellStyle name="Heading 3 4 2" xfId="14129" xr:uid="{00000000-0005-0000-0000-00008A570000}"/>
    <cellStyle name="Heading 3 4 3" xfId="14130" xr:uid="{00000000-0005-0000-0000-00008B570000}"/>
    <cellStyle name="Heading 3 5" xfId="14131" xr:uid="{00000000-0005-0000-0000-00008C570000}"/>
    <cellStyle name="Heading 3 5 2" xfId="14132" xr:uid="{00000000-0005-0000-0000-00008D570000}"/>
    <cellStyle name="Heading 3 5 3" xfId="14133" xr:uid="{00000000-0005-0000-0000-00008E570000}"/>
    <cellStyle name="Heading 3 6" xfId="14134" xr:uid="{00000000-0005-0000-0000-00008F570000}"/>
    <cellStyle name="Heading 3 6 2" xfId="14135" xr:uid="{00000000-0005-0000-0000-000090570000}"/>
    <cellStyle name="Heading 3 6 3" xfId="14136" xr:uid="{00000000-0005-0000-0000-000091570000}"/>
    <cellStyle name="Heading 3 7" xfId="14137" xr:uid="{00000000-0005-0000-0000-000092570000}"/>
    <cellStyle name="Heading 3 7 2" xfId="14138" xr:uid="{00000000-0005-0000-0000-000093570000}"/>
    <cellStyle name="Heading 3 7 3" xfId="14139" xr:uid="{00000000-0005-0000-0000-000094570000}"/>
    <cellStyle name="Heading 3 8" xfId="14140" xr:uid="{00000000-0005-0000-0000-000095570000}"/>
    <cellStyle name="Heading 3 8 2" xfId="14141" xr:uid="{00000000-0005-0000-0000-000096570000}"/>
    <cellStyle name="Heading 3 8 3" xfId="14142" xr:uid="{00000000-0005-0000-0000-000097570000}"/>
    <cellStyle name="Heading 3 9" xfId="14143" xr:uid="{00000000-0005-0000-0000-000098570000}"/>
    <cellStyle name="Heading 3 9 2" xfId="14144" xr:uid="{00000000-0005-0000-0000-000099570000}"/>
    <cellStyle name="Heading 3 9 3" xfId="14145" xr:uid="{00000000-0005-0000-0000-00009A570000}"/>
    <cellStyle name="Heading 4" xfId="40" builtinId="19" customBuiltin="1"/>
    <cellStyle name="Heading 4 10" xfId="14146" xr:uid="{00000000-0005-0000-0000-00009C570000}"/>
    <cellStyle name="Heading 4 10 2" xfId="14147" xr:uid="{00000000-0005-0000-0000-00009D570000}"/>
    <cellStyle name="Heading 4 10 3" xfId="14148" xr:uid="{00000000-0005-0000-0000-00009E570000}"/>
    <cellStyle name="Heading 4 11" xfId="14149" xr:uid="{00000000-0005-0000-0000-00009F570000}"/>
    <cellStyle name="Heading 4 11 2" xfId="14150" xr:uid="{00000000-0005-0000-0000-0000A0570000}"/>
    <cellStyle name="Heading 4 11 3" xfId="14151" xr:uid="{00000000-0005-0000-0000-0000A1570000}"/>
    <cellStyle name="Heading 4 12" xfId="14152" xr:uid="{00000000-0005-0000-0000-0000A2570000}"/>
    <cellStyle name="Heading 4 12 2" xfId="14153" xr:uid="{00000000-0005-0000-0000-0000A3570000}"/>
    <cellStyle name="Heading 4 13" xfId="14154" xr:uid="{00000000-0005-0000-0000-0000A4570000}"/>
    <cellStyle name="Heading 4 13 2" xfId="14155" xr:uid="{00000000-0005-0000-0000-0000A5570000}"/>
    <cellStyle name="Heading 4 14" xfId="14156" xr:uid="{00000000-0005-0000-0000-0000A6570000}"/>
    <cellStyle name="Heading 4 14 2" xfId="14157" xr:uid="{00000000-0005-0000-0000-0000A7570000}"/>
    <cellStyle name="Heading 4 15" xfId="14158" xr:uid="{00000000-0005-0000-0000-0000A8570000}"/>
    <cellStyle name="Heading 4 15 2" xfId="14159" xr:uid="{00000000-0005-0000-0000-0000A9570000}"/>
    <cellStyle name="Heading 4 16" xfId="14160" xr:uid="{00000000-0005-0000-0000-0000AA570000}"/>
    <cellStyle name="Heading 4 16 2" xfId="14161" xr:uid="{00000000-0005-0000-0000-0000AB570000}"/>
    <cellStyle name="Heading 4 17" xfId="14162" xr:uid="{00000000-0005-0000-0000-0000AC570000}"/>
    <cellStyle name="Heading 4 17 2" xfId="14163" xr:uid="{00000000-0005-0000-0000-0000AD570000}"/>
    <cellStyle name="Heading 4 18" xfId="14164" xr:uid="{00000000-0005-0000-0000-0000AE570000}"/>
    <cellStyle name="Heading 4 18 2" xfId="14165" xr:uid="{00000000-0005-0000-0000-0000AF570000}"/>
    <cellStyle name="Heading 4 19" xfId="14166" xr:uid="{00000000-0005-0000-0000-0000B0570000}"/>
    <cellStyle name="Heading 4 19 2" xfId="14167" xr:uid="{00000000-0005-0000-0000-0000B1570000}"/>
    <cellStyle name="Heading 4 2" xfId="14168" xr:uid="{00000000-0005-0000-0000-0000B2570000}"/>
    <cellStyle name="Heading 4 2 2" xfId="14169" xr:uid="{00000000-0005-0000-0000-0000B3570000}"/>
    <cellStyle name="Heading 4 2 3" xfId="14170" xr:uid="{00000000-0005-0000-0000-0000B4570000}"/>
    <cellStyle name="Heading 4 2 3 2" xfId="14171" xr:uid="{00000000-0005-0000-0000-0000B5570000}"/>
    <cellStyle name="Heading 4 2 3 3" xfId="14172" xr:uid="{00000000-0005-0000-0000-0000B6570000}"/>
    <cellStyle name="Heading 4 2 4" xfId="41203" xr:uid="{00000000-0005-0000-0000-0000B7570000}"/>
    <cellStyle name="Heading 4 2_PwrTax 51040" xfId="14173" xr:uid="{00000000-0005-0000-0000-0000B8570000}"/>
    <cellStyle name="Heading 4 20" xfId="14174" xr:uid="{00000000-0005-0000-0000-0000B9570000}"/>
    <cellStyle name="Heading 4 21" xfId="14175" xr:uid="{00000000-0005-0000-0000-0000BA570000}"/>
    <cellStyle name="Heading 4 22" xfId="14176" xr:uid="{00000000-0005-0000-0000-0000BB570000}"/>
    <cellStyle name="Heading 4 23" xfId="14177" xr:uid="{00000000-0005-0000-0000-0000BC570000}"/>
    <cellStyle name="Heading 4 24" xfId="14178" xr:uid="{00000000-0005-0000-0000-0000BD570000}"/>
    <cellStyle name="Heading 4 25" xfId="14179" xr:uid="{00000000-0005-0000-0000-0000BE570000}"/>
    <cellStyle name="Heading 4 26" xfId="14180" xr:uid="{00000000-0005-0000-0000-0000BF570000}"/>
    <cellStyle name="Heading 4 27" xfId="14181" xr:uid="{00000000-0005-0000-0000-0000C0570000}"/>
    <cellStyle name="Heading 4 28" xfId="14182" xr:uid="{00000000-0005-0000-0000-0000C1570000}"/>
    <cellStyle name="Heading 4 29" xfId="14183" xr:uid="{00000000-0005-0000-0000-0000C2570000}"/>
    <cellStyle name="Heading 4 3" xfId="14184" xr:uid="{00000000-0005-0000-0000-0000C3570000}"/>
    <cellStyle name="Heading 4 3 2" xfId="14185" xr:uid="{00000000-0005-0000-0000-0000C4570000}"/>
    <cellStyle name="Heading 4 3 3" xfId="14186" xr:uid="{00000000-0005-0000-0000-0000C5570000}"/>
    <cellStyle name="Heading 4 3 3 2" xfId="14187" xr:uid="{00000000-0005-0000-0000-0000C6570000}"/>
    <cellStyle name="Heading 4 3 3 3" xfId="14188" xr:uid="{00000000-0005-0000-0000-0000C7570000}"/>
    <cellStyle name="Heading 4 3 4" xfId="41204" xr:uid="{00000000-0005-0000-0000-0000C8570000}"/>
    <cellStyle name="Heading 4 30" xfId="14189" xr:uid="{00000000-0005-0000-0000-0000C9570000}"/>
    <cellStyle name="Heading 4 31" xfId="14190" xr:uid="{00000000-0005-0000-0000-0000CA570000}"/>
    <cellStyle name="Heading 4 32" xfId="14191" xr:uid="{00000000-0005-0000-0000-0000CB570000}"/>
    <cellStyle name="Heading 4 33" xfId="14192" xr:uid="{00000000-0005-0000-0000-0000CC570000}"/>
    <cellStyle name="Heading 4 34" xfId="14193" xr:uid="{00000000-0005-0000-0000-0000CD570000}"/>
    <cellStyle name="Heading 4 35" xfId="14194" xr:uid="{00000000-0005-0000-0000-0000CE570000}"/>
    <cellStyle name="Heading 4 36" xfId="14195" xr:uid="{00000000-0005-0000-0000-0000CF570000}"/>
    <cellStyle name="Heading 4 37" xfId="41205" xr:uid="{00000000-0005-0000-0000-0000D0570000}"/>
    <cellStyle name="Heading 4 4" xfId="14196" xr:uid="{00000000-0005-0000-0000-0000D1570000}"/>
    <cellStyle name="Heading 4 4 2" xfId="14197" xr:uid="{00000000-0005-0000-0000-0000D2570000}"/>
    <cellStyle name="Heading 4 4 3" xfId="14198" xr:uid="{00000000-0005-0000-0000-0000D3570000}"/>
    <cellStyle name="Heading 4 5" xfId="14199" xr:uid="{00000000-0005-0000-0000-0000D4570000}"/>
    <cellStyle name="Heading 4 5 2" xfId="14200" xr:uid="{00000000-0005-0000-0000-0000D5570000}"/>
    <cellStyle name="Heading 4 5 3" xfId="14201" xr:uid="{00000000-0005-0000-0000-0000D6570000}"/>
    <cellStyle name="Heading 4 6" xfId="14202" xr:uid="{00000000-0005-0000-0000-0000D7570000}"/>
    <cellStyle name="Heading 4 6 2" xfId="14203" xr:uid="{00000000-0005-0000-0000-0000D8570000}"/>
    <cellStyle name="Heading 4 6 3" xfId="14204" xr:uid="{00000000-0005-0000-0000-0000D9570000}"/>
    <cellStyle name="Heading 4 7" xfId="14205" xr:uid="{00000000-0005-0000-0000-0000DA570000}"/>
    <cellStyle name="Heading 4 7 2" xfId="14206" xr:uid="{00000000-0005-0000-0000-0000DB570000}"/>
    <cellStyle name="Heading 4 7 3" xfId="14207" xr:uid="{00000000-0005-0000-0000-0000DC570000}"/>
    <cellStyle name="Heading 4 8" xfId="14208" xr:uid="{00000000-0005-0000-0000-0000DD570000}"/>
    <cellStyle name="Heading 4 8 2" xfId="14209" xr:uid="{00000000-0005-0000-0000-0000DE570000}"/>
    <cellStyle name="Heading 4 8 3" xfId="14210" xr:uid="{00000000-0005-0000-0000-0000DF570000}"/>
    <cellStyle name="Heading 4 9" xfId="14211" xr:uid="{00000000-0005-0000-0000-0000E0570000}"/>
    <cellStyle name="Heading 4 9 2" xfId="14212" xr:uid="{00000000-0005-0000-0000-0000E1570000}"/>
    <cellStyle name="Heading 4 9 3" xfId="14213" xr:uid="{00000000-0005-0000-0000-0000E2570000}"/>
    <cellStyle name="Hyperlink 2" xfId="14214" xr:uid="{00000000-0005-0000-0000-0000E3570000}"/>
    <cellStyle name="Hyperlink 2 2" xfId="14215" xr:uid="{00000000-0005-0000-0000-0000E4570000}"/>
    <cellStyle name="Hyperlink 2 2 2" xfId="14216" xr:uid="{00000000-0005-0000-0000-0000E5570000}"/>
    <cellStyle name="Hyperlink 2 3" xfId="14217" xr:uid="{00000000-0005-0000-0000-0000E6570000}"/>
    <cellStyle name="Hyperlink 2 4" xfId="14218" xr:uid="{00000000-0005-0000-0000-0000E7570000}"/>
    <cellStyle name="Hyperlink 3" xfId="14219" xr:uid="{00000000-0005-0000-0000-0000E8570000}"/>
    <cellStyle name="Hyperlink 3 2" xfId="14220" xr:uid="{00000000-0005-0000-0000-0000E9570000}"/>
    <cellStyle name="Hyperlink 4" xfId="14221" xr:uid="{00000000-0005-0000-0000-0000EA570000}"/>
    <cellStyle name="Hyperlink 5" xfId="14222" xr:uid="{00000000-0005-0000-0000-0000EB570000}"/>
    <cellStyle name="Input" xfId="41" builtinId="20" customBuiltin="1"/>
    <cellStyle name="Input [yellow]" xfId="41206" xr:uid="{00000000-0005-0000-0000-0000ED570000}"/>
    <cellStyle name="Input [yellow] 2" xfId="41207" xr:uid="{00000000-0005-0000-0000-0000EE570000}"/>
    <cellStyle name="Input [yellow] 2 2" xfId="41208" xr:uid="{00000000-0005-0000-0000-0000EF570000}"/>
    <cellStyle name="Input [yellow] 3" xfId="41209" xr:uid="{00000000-0005-0000-0000-0000F0570000}"/>
    <cellStyle name="Input [yellow] 4" xfId="41210" xr:uid="{00000000-0005-0000-0000-0000F1570000}"/>
    <cellStyle name="Input [yellow] 5" xfId="41211" xr:uid="{00000000-0005-0000-0000-0000F2570000}"/>
    <cellStyle name="Input 10" xfId="14223" xr:uid="{00000000-0005-0000-0000-0000F3570000}"/>
    <cellStyle name="Input 10 2" xfId="14224" xr:uid="{00000000-0005-0000-0000-0000F4570000}"/>
    <cellStyle name="Input 10 2 2" xfId="14225" xr:uid="{00000000-0005-0000-0000-0000F5570000}"/>
    <cellStyle name="Input 10 2 2 2" xfId="14226" xr:uid="{00000000-0005-0000-0000-0000F6570000}"/>
    <cellStyle name="Input 10 2 2 3" xfId="14227" xr:uid="{00000000-0005-0000-0000-0000F7570000}"/>
    <cellStyle name="Input 10 2 3" xfId="14228" xr:uid="{00000000-0005-0000-0000-0000F8570000}"/>
    <cellStyle name="Input 10 2 3 2" xfId="14229" xr:uid="{00000000-0005-0000-0000-0000F9570000}"/>
    <cellStyle name="Input 10 2 3 3" xfId="14230" xr:uid="{00000000-0005-0000-0000-0000FA570000}"/>
    <cellStyle name="Input 10 2 4" xfId="14231" xr:uid="{00000000-0005-0000-0000-0000FB570000}"/>
    <cellStyle name="Input 10 2 5" xfId="14232" xr:uid="{00000000-0005-0000-0000-0000FC570000}"/>
    <cellStyle name="Input 10 2 6" xfId="14233" xr:uid="{00000000-0005-0000-0000-0000FD570000}"/>
    <cellStyle name="Input 10 2 7" xfId="14234" xr:uid="{00000000-0005-0000-0000-0000FE570000}"/>
    <cellStyle name="Input 10 3" xfId="14235" xr:uid="{00000000-0005-0000-0000-0000FF570000}"/>
    <cellStyle name="Input 10 3 2" xfId="14236" xr:uid="{00000000-0005-0000-0000-000000580000}"/>
    <cellStyle name="Input 10 3 2 2" xfId="14237" xr:uid="{00000000-0005-0000-0000-000001580000}"/>
    <cellStyle name="Input 10 3 2 3" xfId="14238" xr:uid="{00000000-0005-0000-0000-000002580000}"/>
    <cellStyle name="Input 10 3 3" xfId="14239" xr:uid="{00000000-0005-0000-0000-000003580000}"/>
    <cellStyle name="Input 10 3 4" xfId="14240" xr:uid="{00000000-0005-0000-0000-000004580000}"/>
    <cellStyle name="Input 10 4" xfId="14241" xr:uid="{00000000-0005-0000-0000-000005580000}"/>
    <cellStyle name="Input 10 4 2" xfId="14242" xr:uid="{00000000-0005-0000-0000-000006580000}"/>
    <cellStyle name="Input 10 4 3" xfId="14243" xr:uid="{00000000-0005-0000-0000-000007580000}"/>
    <cellStyle name="Input 10 5" xfId="14244" xr:uid="{00000000-0005-0000-0000-000008580000}"/>
    <cellStyle name="Input 10 6" xfId="14245" xr:uid="{00000000-0005-0000-0000-000009580000}"/>
    <cellStyle name="Input 10 7" xfId="14246" xr:uid="{00000000-0005-0000-0000-00000A580000}"/>
    <cellStyle name="Input 10 8" xfId="14247" xr:uid="{00000000-0005-0000-0000-00000B580000}"/>
    <cellStyle name="Input 100" xfId="41212" xr:uid="{00000000-0005-0000-0000-00000C580000}"/>
    <cellStyle name="Input 101" xfId="41213" xr:uid="{00000000-0005-0000-0000-00000D580000}"/>
    <cellStyle name="Input 102" xfId="41214" xr:uid="{00000000-0005-0000-0000-00000E580000}"/>
    <cellStyle name="Input 103" xfId="41215" xr:uid="{00000000-0005-0000-0000-00000F580000}"/>
    <cellStyle name="Input 104" xfId="41216" xr:uid="{00000000-0005-0000-0000-000010580000}"/>
    <cellStyle name="Input 105" xfId="41217" xr:uid="{00000000-0005-0000-0000-000011580000}"/>
    <cellStyle name="Input 106" xfId="41218" xr:uid="{00000000-0005-0000-0000-000012580000}"/>
    <cellStyle name="Input 107" xfId="41219" xr:uid="{00000000-0005-0000-0000-000013580000}"/>
    <cellStyle name="Input 108" xfId="41220" xr:uid="{00000000-0005-0000-0000-000014580000}"/>
    <cellStyle name="Input 109" xfId="41221" xr:uid="{00000000-0005-0000-0000-000015580000}"/>
    <cellStyle name="Input 11" xfId="14248" xr:uid="{00000000-0005-0000-0000-000016580000}"/>
    <cellStyle name="Input 11 2" xfId="14249" xr:uid="{00000000-0005-0000-0000-000017580000}"/>
    <cellStyle name="Input 11 2 2" xfId="14250" xr:uid="{00000000-0005-0000-0000-000018580000}"/>
    <cellStyle name="Input 11 2 2 2" xfId="14251" xr:uid="{00000000-0005-0000-0000-000019580000}"/>
    <cellStyle name="Input 11 2 2 3" xfId="14252" xr:uid="{00000000-0005-0000-0000-00001A580000}"/>
    <cellStyle name="Input 11 2 3" xfId="14253" xr:uid="{00000000-0005-0000-0000-00001B580000}"/>
    <cellStyle name="Input 11 2 3 2" xfId="14254" xr:uid="{00000000-0005-0000-0000-00001C580000}"/>
    <cellStyle name="Input 11 2 3 3" xfId="14255" xr:uid="{00000000-0005-0000-0000-00001D580000}"/>
    <cellStyle name="Input 11 2 4" xfId="14256" xr:uid="{00000000-0005-0000-0000-00001E580000}"/>
    <cellStyle name="Input 11 2 5" xfId="14257" xr:uid="{00000000-0005-0000-0000-00001F580000}"/>
    <cellStyle name="Input 11 2 6" xfId="14258" xr:uid="{00000000-0005-0000-0000-000020580000}"/>
    <cellStyle name="Input 11 2 7" xfId="14259" xr:uid="{00000000-0005-0000-0000-000021580000}"/>
    <cellStyle name="Input 11 3" xfId="14260" xr:uid="{00000000-0005-0000-0000-000022580000}"/>
    <cellStyle name="Input 11 3 2" xfId="14261" xr:uid="{00000000-0005-0000-0000-000023580000}"/>
    <cellStyle name="Input 11 3 2 2" xfId="14262" xr:uid="{00000000-0005-0000-0000-000024580000}"/>
    <cellStyle name="Input 11 3 2 3" xfId="14263" xr:uid="{00000000-0005-0000-0000-000025580000}"/>
    <cellStyle name="Input 11 3 3" xfId="14264" xr:uid="{00000000-0005-0000-0000-000026580000}"/>
    <cellStyle name="Input 11 3 4" xfId="14265" xr:uid="{00000000-0005-0000-0000-000027580000}"/>
    <cellStyle name="Input 11 4" xfId="14266" xr:uid="{00000000-0005-0000-0000-000028580000}"/>
    <cellStyle name="Input 11 4 2" xfId="14267" xr:uid="{00000000-0005-0000-0000-000029580000}"/>
    <cellStyle name="Input 11 4 3" xfId="14268" xr:uid="{00000000-0005-0000-0000-00002A580000}"/>
    <cellStyle name="Input 11 5" xfId="14269" xr:uid="{00000000-0005-0000-0000-00002B580000}"/>
    <cellStyle name="Input 11 6" xfId="14270" xr:uid="{00000000-0005-0000-0000-00002C580000}"/>
    <cellStyle name="Input 11 7" xfId="14271" xr:uid="{00000000-0005-0000-0000-00002D580000}"/>
    <cellStyle name="Input 11 8" xfId="14272" xr:uid="{00000000-0005-0000-0000-00002E580000}"/>
    <cellStyle name="Input 110" xfId="41222" xr:uid="{00000000-0005-0000-0000-00002F580000}"/>
    <cellStyle name="Input 111" xfId="41223" xr:uid="{00000000-0005-0000-0000-000030580000}"/>
    <cellStyle name="Input 112" xfId="41224" xr:uid="{00000000-0005-0000-0000-000031580000}"/>
    <cellStyle name="Input 113" xfId="41225" xr:uid="{00000000-0005-0000-0000-000032580000}"/>
    <cellStyle name="Input 114" xfId="41226" xr:uid="{00000000-0005-0000-0000-000033580000}"/>
    <cellStyle name="Input 115" xfId="41227" xr:uid="{00000000-0005-0000-0000-000034580000}"/>
    <cellStyle name="Input 116" xfId="41228" xr:uid="{00000000-0005-0000-0000-000035580000}"/>
    <cellStyle name="Input 117" xfId="41229" xr:uid="{00000000-0005-0000-0000-000036580000}"/>
    <cellStyle name="Input 118" xfId="41230" xr:uid="{00000000-0005-0000-0000-000037580000}"/>
    <cellStyle name="Input 119" xfId="41231" xr:uid="{00000000-0005-0000-0000-000038580000}"/>
    <cellStyle name="Input 12" xfId="14273" xr:uid="{00000000-0005-0000-0000-000039580000}"/>
    <cellStyle name="Input 12 2" xfId="14274" xr:uid="{00000000-0005-0000-0000-00003A580000}"/>
    <cellStyle name="Input 12 2 2" xfId="14275" xr:uid="{00000000-0005-0000-0000-00003B580000}"/>
    <cellStyle name="Input 12 2 2 2" xfId="14276" xr:uid="{00000000-0005-0000-0000-00003C580000}"/>
    <cellStyle name="Input 12 2 2 3" xfId="14277" xr:uid="{00000000-0005-0000-0000-00003D580000}"/>
    <cellStyle name="Input 12 2 3" xfId="14278" xr:uid="{00000000-0005-0000-0000-00003E580000}"/>
    <cellStyle name="Input 12 2 3 2" xfId="14279" xr:uid="{00000000-0005-0000-0000-00003F580000}"/>
    <cellStyle name="Input 12 2 3 3" xfId="14280" xr:uid="{00000000-0005-0000-0000-000040580000}"/>
    <cellStyle name="Input 12 2 4" xfId="14281" xr:uid="{00000000-0005-0000-0000-000041580000}"/>
    <cellStyle name="Input 12 2 5" xfId="14282" xr:uid="{00000000-0005-0000-0000-000042580000}"/>
    <cellStyle name="Input 12 2 6" xfId="14283" xr:uid="{00000000-0005-0000-0000-000043580000}"/>
    <cellStyle name="Input 12 2 7" xfId="14284" xr:uid="{00000000-0005-0000-0000-000044580000}"/>
    <cellStyle name="Input 12 3" xfId="14285" xr:uid="{00000000-0005-0000-0000-000045580000}"/>
    <cellStyle name="Input 12 3 2" xfId="14286" xr:uid="{00000000-0005-0000-0000-000046580000}"/>
    <cellStyle name="Input 12 3 3" xfId="14287" xr:uid="{00000000-0005-0000-0000-000047580000}"/>
    <cellStyle name="Input 12 4" xfId="14288" xr:uid="{00000000-0005-0000-0000-000048580000}"/>
    <cellStyle name="Input 12 4 2" xfId="14289" xr:uid="{00000000-0005-0000-0000-000049580000}"/>
    <cellStyle name="Input 12 4 3" xfId="14290" xr:uid="{00000000-0005-0000-0000-00004A580000}"/>
    <cellStyle name="Input 12 5" xfId="14291" xr:uid="{00000000-0005-0000-0000-00004B580000}"/>
    <cellStyle name="Input 12 6" xfId="14292" xr:uid="{00000000-0005-0000-0000-00004C580000}"/>
    <cellStyle name="Input 12 7" xfId="14293" xr:uid="{00000000-0005-0000-0000-00004D580000}"/>
    <cellStyle name="Input 12 8" xfId="14294" xr:uid="{00000000-0005-0000-0000-00004E580000}"/>
    <cellStyle name="Input 120" xfId="41232" xr:uid="{00000000-0005-0000-0000-00004F580000}"/>
    <cellStyle name="Input 121" xfId="41233" xr:uid="{00000000-0005-0000-0000-000050580000}"/>
    <cellStyle name="Input 122" xfId="41234" xr:uid="{00000000-0005-0000-0000-000051580000}"/>
    <cellStyle name="Input 123" xfId="41235" xr:uid="{00000000-0005-0000-0000-000052580000}"/>
    <cellStyle name="Input 124" xfId="41236" xr:uid="{00000000-0005-0000-0000-000053580000}"/>
    <cellStyle name="Input 125" xfId="41237" xr:uid="{00000000-0005-0000-0000-000054580000}"/>
    <cellStyle name="Input 126" xfId="41238" xr:uid="{00000000-0005-0000-0000-000055580000}"/>
    <cellStyle name="Input 127" xfId="41239" xr:uid="{00000000-0005-0000-0000-000056580000}"/>
    <cellStyle name="Input 128" xfId="41240" xr:uid="{00000000-0005-0000-0000-000057580000}"/>
    <cellStyle name="Input 129" xfId="41241" xr:uid="{00000000-0005-0000-0000-000058580000}"/>
    <cellStyle name="Input 13" xfId="14295" xr:uid="{00000000-0005-0000-0000-000059580000}"/>
    <cellStyle name="Input 13 2" xfId="14296" xr:uid="{00000000-0005-0000-0000-00005A580000}"/>
    <cellStyle name="Input 13 2 2" xfId="14297" xr:uid="{00000000-0005-0000-0000-00005B580000}"/>
    <cellStyle name="Input 13 2 2 2" xfId="14298" xr:uid="{00000000-0005-0000-0000-00005C580000}"/>
    <cellStyle name="Input 13 2 2 3" xfId="14299" xr:uid="{00000000-0005-0000-0000-00005D580000}"/>
    <cellStyle name="Input 13 2 3" xfId="14300" xr:uid="{00000000-0005-0000-0000-00005E580000}"/>
    <cellStyle name="Input 13 2 3 2" xfId="14301" xr:uid="{00000000-0005-0000-0000-00005F580000}"/>
    <cellStyle name="Input 13 2 3 3" xfId="14302" xr:uid="{00000000-0005-0000-0000-000060580000}"/>
    <cellStyle name="Input 13 2 4" xfId="14303" xr:uid="{00000000-0005-0000-0000-000061580000}"/>
    <cellStyle name="Input 13 2 5" xfId="14304" xr:uid="{00000000-0005-0000-0000-000062580000}"/>
    <cellStyle name="Input 13 2 6" xfId="14305" xr:uid="{00000000-0005-0000-0000-000063580000}"/>
    <cellStyle name="Input 13 2 7" xfId="14306" xr:uid="{00000000-0005-0000-0000-000064580000}"/>
    <cellStyle name="Input 13 3" xfId="14307" xr:uid="{00000000-0005-0000-0000-000065580000}"/>
    <cellStyle name="Input 13 3 2" xfId="14308" xr:uid="{00000000-0005-0000-0000-000066580000}"/>
    <cellStyle name="Input 13 3 3" xfId="14309" xr:uid="{00000000-0005-0000-0000-000067580000}"/>
    <cellStyle name="Input 13 4" xfId="14310" xr:uid="{00000000-0005-0000-0000-000068580000}"/>
    <cellStyle name="Input 13 4 2" xfId="14311" xr:uid="{00000000-0005-0000-0000-000069580000}"/>
    <cellStyle name="Input 13 4 3" xfId="14312" xr:uid="{00000000-0005-0000-0000-00006A580000}"/>
    <cellStyle name="Input 13 5" xfId="14313" xr:uid="{00000000-0005-0000-0000-00006B580000}"/>
    <cellStyle name="Input 13 6" xfId="14314" xr:uid="{00000000-0005-0000-0000-00006C580000}"/>
    <cellStyle name="Input 13 7" xfId="14315" xr:uid="{00000000-0005-0000-0000-00006D580000}"/>
    <cellStyle name="Input 13 8" xfId="14316" xr:uid="{00000000-0005-0000-0000-00006E580000}"/>
    <cellStyle name="Input 130" xfId="41242" xr:uid="{00000000-0005-0000-0000-00006F580000}"/>
    <cellStyle name="Input 131" xfId="41243" xr:uid="{00000000-0005-0000-0000-000070580000}"/>
    <cellStyle name="Input 132" xfId="41244" xr:uid="{00000000-0005-0000-0000-000071580000}"/>
    <cellStyle name="Input 133" xfId="41245" xr:uid="{00000000-0005-0000-0000-000072580000}"/>
    <cellStyle name="Input 134" xfId="41246" xr:uid="{00000000-0005-0000-0000-000073580000}"/>
    <cellStyle name="Input 135" xfId="41247" xr:uid="{00000000-0005-0000-0000-000074580000}"/>
    <cellStyle name="Input 136" xfId="43360" xr:uid="{00000000-0005-0000-0000-000075580000}"/>
    <cellStyle name="Input 137" xfId="43420" xr:uid="{00000000-0005-0000-0000-000076580000}"/>
    <cellStyle name="Input 138" xfId="43469" xr:uid="{00000000-0005-0000-0000-000077580000}"/>
    <cellStyle name="Input 139" xfId="43476" xr:uid="{00000000-0005-0000-0000-000078580000}"/>
    <cellStyle name="Input 14" xfId="14317" xr:uid="{00000000-0005-0000-0000-000079580000}"/>
    <cellStyle name="Input 14 2" xfId="14318" xr:uid="{00000000-0005-0000-0000-00007A580000}"/>
    <cellStyle name="Input 14 2 2" xfId="14319" xr:uid="{00000000-0005-0000-0000-00007B580000}"/>
    <cellStyle name="Input 14 2 2 2" xfId="14320" xr:uid="{00000000-0005-0000-0000-00007C580000}"/>
    <cellStyle name="Input 14 2 2 3" xfId="14321" xr:uid="{00000000-0005-0000-0000-00007D580000}"/>
    <cellStyle name="Input 14 2 3" xfId="14322" xr:uid="{00000000-0005-0000-0000-00007E580000}"/>
    <cellStyle name="Input 14 2 3 2" xfId="14323" xr:uid="{00000000-0005-0000-0000-00007F580000}"/>
    <cellStyle name="Input 14 2 3 3" xfId="14324" xr:uid="{00000000-0005-0000-0000-000080580000}"/>
    <cellStyle name="Input 14 2 4" xfId="14325" xr:uid="{00000000-0005-0000-0000-000081580000}"/>
    <cellStyle name="Input 14 2 5" xfId="14326" xr:uid="{00000000-0005-0000-0000-000082580000}"/>
    <cellStyle name="Input 14 2 6" xfId="14327" xr:uid="{00000000-0005-0000-0000-000083580000}"/>
    <cellStyle name="Input 14 2 7" xfId="14328" xr:uid="{00000000-0005-0000-0000-000084580000}"/>
    <cellStyle name="Input 14 3" xfId="14329" xr:uid="{00000000-0005-0000-0000-000085580000}"/>
    <cellStyle name="Input 14 3 2" xfId="14330" xr:uid="{00000000-0005-0000-0000-000086580000}"/>
    <cellStyle name="Input 14 3 3" xfId="14331" xr:uid="{00000000-0005-0000-0000-000087580000}"/>
    <cellStyle name="Input 14 4" xfId="14332" xr:uid="{00000000-0005-0000-0000-000088580000}"/>
    <cellStyle name="Input 14 4 2" xfId="14333" xr:uid="{00000000-0005-0000-0000-000089580000}"/>
    <cellStyle name="Input 14 4 3" xfId="14334" xr:uid="{00000000-0005-0000-0000-00008A580000}"/>
    <cellStyle name="Input 14 5" xfId="14335" xr:uid="{00000000-0005-0000-0000-00008B580000}"/>
    <cellStyle name="Input 14 6" xfId="14336" xr:uid="{00000000-0005-0000-0000-00008C580000}"/>
    <cellStyle name="Input 14 7" xfId="14337" xr:uid="{00000000-0005-0000-0000-00008D580000}"/>
    <cellStyle name="Input 14 8" xfId="14338" xr:uid="{00000000-0005-0000-0000-00008E580000}"/>
    <cellStyle name="Input 140" xfId="43483" xr:uid="{C16167AE-1336-48A3-81F5-FBAFBBD0940E}"/>
    <cellStyle name="Input 15" xfId="14339" xr:uid="{00000000-0005-0000-0000-00008F580000}"/>
    <cellStyle name="Input 15 2" xfId="14340" xr:uid="{00000000-0005-0000-0000-000090580000}"/>
    <cellStyle name="Input 15 2 2" xfId="14341" xr:uid="{00000000-0005-0000-0000-000091580000}"/>
    <cellStyle name="Input 15 2 2 2" xfId="14342" xr:uid="{00000000-0005-0000-0000-000092580000}"/>
    <cellStyle name="Input 15 2 2 3" xfId="14343" xr:uid="{00000000-0005-0000-0000-000093580000}"/>
    <cellStyle name="Input 15 2 3" xfId="14344" xr:uid="{00000000-0005-0000-0000-000094580000}"/>
    <cellStyle name="Input 15 2 3 2" xfId="14345" xr:uid="{00000000-0005-0000-0000-000095580000}"/>
    <cellStyle name="Input 15 2 3 3" xfId="14346" xr:uid="{00000000-0005-0000-0000-000096580000}"/>
    <cellStyle name="Input 15 2 4" xfId="14347" xr:uid="{00000000-0005-0000-0000-000097580000}"/>
    <cellStyle name="Input 15 2 5" xfId="14348" xr:uid="{00000000-0005-0000-0000-000098580000}"/>
    <cellStyle name="Input 15 2 6" xfId="14349" xr:uid="{00000000-0005-0000-0000-000099580000}"/>
    <cellStyle name="Input 15 2 7" xfId="14350" xr:uid="{00000000-0005-0000-0000-00009A580000}"/>
    <cellStyle name="Input 15 3" xfId="14351" xr:uid="{00000000-0005-0000-0000-00009B580000}"/>
    <cellStyle name="Input 15 3 2" xfId="14352" xr:uid="{00000000-0005-0000-0000-00009C580000}"/>
    <cellStyle name="Input 15 3 3" xfId="14353" xr:uid="{00000000-0005-0000-0000-00009D580000}"/>
    <cellStyle name="Input 15 4" xfId="14354" xr:uid="{00000000-0005-0000-0000-00009E580000}"/>
    <cellStyle name="Input 15 4 2" xfId="14355" xr:uid="{00000000-0005-0000-0000-00009F580000}"/>
    <cellStyle name="Input 15 4 3" xfId="14356" xr:uid="{00000000-0005-0000-0000-0000A0580000}"/>
    <cellStyle name="Input 15 5" xfId="14357" xr:uid="{00000000-0005-0000-0000-0000A1580000}"/>
    <cellStyle name="Input 15 6" xfId="14358" xr:uid="{00000000-0005-0000-0000-0000A2580000}"/>
    <cellStyle name="Input 15 7" xfId="14359" xr:uid="{00000000-0005-0000-0000-0000A3580000}"/>
    <cellStyle name="Input 15 8" xfId="14360" xr:uid="{00000000-0005-0000-0000-0000A4580000}"/>
    <cellStyle name="Input 16" xfId="14361" xr:uid="{00000000-0005-0000-0000-0000A5580000}"/>
    <cellStyle name="Input 16 2" xfId="14362" xr:uid="{00000000-0005-0000-0000-0000A6580000}"/>
    <cellStyle name="Input 16 2 2" xfId="14363" xr:uid="{00000000-0005-0000-0000-0000A7580000}"/>
    <cellStyle name="Input 16 2 2 2" xfId="14364" xr:uid="{00000000-0005-0000-0000-0000A8580000}"/>
    <cellStyle name="Input 16 2 2 3" xfId="14365" xr:uid="{00000000-0005-0000-0000-0000A9580000}"/>
    <cellStyle name="Input 16 2 3" xfId="14366" xr:uid="{00000000-0005-0000-0000-0000AA580000}"/>
    <cellStyle name="Input 16 2 3 2" xfId="14367" xr:uid="{00000000-0005-0000-0000-0000AB580000}"/>
    <cellStyle name="Input 16 2 3 3" xfId="14368" xr:uid="{00000000-0005-0000-0000-0000AC580000}"/>
    <cellStyle name="Input 16 2 4" xfId="14369" xr:uid="{00000000-0005-0000-0000-0000AD580000}"/>
    <cellStyle name="Input 16 2 5" xfId="14370" xr:uid="{00000000-0005-0000-0000-0000AE580000}"/>
    <cellStyle name="Input 16 2 6" xfId="14371" xr:uid="{00000000-0005-0000-0000-0000AF580000}"/>
    <cellStyle name="Input 16 2 7" xfId="14372" xr:uid="{00000000-0005-0000-0000-0000B0580000}"/>
    <cellStyle name="Input 16 3" xfId="14373" xr:uid="{00000000-0005-0000-0000-0000B1580000}"/>
    <cellStyle name="Input 16 3 2" xfId="14374" xr:uid="{00000000-0005-0000-0000-0000B2580000}"/>
    <cellStyle name="Input 16 3 3" xfId="14375" xr:uid="{00000000-0005-0000-0000-0000B3580000}"/>
    <cellStyle name="Input 16 4" xfId="14376" xr:uid="{00000000-0005-0000-0000-0000B4580000}"/>
    <cellStyle name="Input 16 4 2" xfId="14377" xr:uid="{00000000-0005-0000-0000-0000B5580000}"/>
    <cellStyle name="Input 16 4 3" xfId="14378" xr:uid="{00000000-0005-0000-0000-0000B6580000}"/>
    <cellStyle name="Input 16 5" xfId="14379" xr:uid="{00000000-0005-0000-0000-0000B7580000}"/>
    <cellStyle name="Input 16 6" xfId="14380" xr:uid="{00000000-0005-0000-0000-0000B8580000}"/>
    <cellStyle name="Input 16 7" xfId="14381" xr:uid="{00000000-0005-0000-0000-0000B9580000}"/>
    <cellStyle name="Input 16 8" xfId="14382" xr:uid="{00000000-0005-0000-0000-0000BA580000}"/>
    <cellStyle name="Input 17" xfId="14383" xr:uid="{00000000-0005-0000-0000-0000BB580000}"/>
    <cellStyle name="Input 17 2" xfId="14384" xr:uid="{00000000-0005-0000-0000-0000BC580000}"/>
    <cellStyle name="Input 17 2 2" xfId="14385" xr:uid="{00000000-0005-0000-0000-0000BD580000}"/>
    <cellStyle name="Input 17 2 2 2" xfId="14386" xr:uid="{00000000-0005-0000-0000-0000BE580000}"/>
    <cellStyle name="Input 17 2 2 3" xfId="14387" xr:uid="{00000000-0005-0000-0000-0000BF580000}"/>
    <cellStyle name="Input 17 2 3" xfId="14388" xr:uid="{00000000-0005-0000-0000-0000C0580000}"/>
    <cellStyle name="Input 17 2 3 2" xfId="14389" xr:uid="{00000000-0005-0000-0000-0000C1580000}"/>
    <cellStyle name="Input 17 2 3 3" xfId="14390" xr:uid="{00000000-0005-0000-0000-0000C2580000}"/>
    <cellStyle name="Input 17 2 4" xfId="14391" xr:uid="{00000000-0005-0000-0000-0000C3580000}"/>
    <cellStyle name="Input 17 2 5" xfId="14392" xr:uid="{00000000-0005-0000-0000-0000C4580000}"/>
    <cellStyle name="Input 17 2 6" xfId="14393" xr:uid="{00000000-0005-0000-0000-0000C5580000}"/>
    <cellStyle name="Input 17 2 7" xfId="14394" xr:uid="{00000000-0005-0000-0000-0000C6580000}"/>
    <cellStyle name="Input 17 3" xfId="14395" xr:uid="{00000000-0005-0000-0000-0000C7580000}"/>
    <cellStyle name="Input 17 3 2" xfId="14396" xr:uid="{00000000-0005-0000-0000-0000C8580000}"/>
    <cellStyle name="Input 17 3 3" xfId="14397" xr:uid="{00000000-0005-0000-0000-0000C9580000}"/>
    <cellStyle name="Input 17 4" xfId="14398" xr:uid="{00000000-0005-0000-0000-0000CA580000}"/>
    <cellStyle name="Input 17 4 2" xfId="14399" xr:uid="{00000000-0005-0000-0000-0000CB580000}"/>
    <cellStyle name="Input 17 4 3" xfId="14400" xr:uid="{00000000-0005-0000-0000-0000CC580000}"/>
    <cellStyle name="Input 17 5" xfId="14401" xr:uid="{00000000-0005-0000-0000-0000CD580000}"/>
    <cellStyle name="Input 17 6" xfId="14402" xr:uid="{00000000-0005-0000-0000-0000CE580000}"/>
    <cellStyle name="Input 17 7" xfId="14403" xr:uid="{00000000-0005-0000-0000-0000CF580000}"/>
    <cellStyle name="Input 17 8" xfId="14404" xr:uid="{00000000-0005-0000-0000-0000D0580000}"/>
    <cellStyle name="Input 18" xfId="14405" xr:uid="{00000000-0005-0000-0000-0000D1580000}"/>
    <cellStyle name="Input 18 2" xfId="14406" xr:uid="{00000000-0005-0000-0000-0000D2580000}"/>
    <cellStyle name="Input 18 2 2" xfId="14407" xr:uid="{00000000-0005-0000-0000-0000D3580000}"/>
    <cellStyle name="Input 18 2 2 2" xfId="14408" xr:uid="{00000000-0005-0000-0000-0000D4580000}"/>
    <cellStyle name="Input 18 2 2 3" xfId="14409" xr:uid="{00000000-0005-0000-0000-0000D5580000}"/>
    <cellStyle name="Input 18 2 3" xfId="14410" xr:uid="{00000000-0005-0000-0000-0000D6580000}"/>
    <cellStyle name="Input 18 2 3 2" xfId="14411" xr:uid="{00000000-0005-0000-0000-0000D7580000}"/>
    <cellStyle name="Input 18 2 3 3" xfId="14412" xr:uid="{00000000-0005-0000-0000-0000D8580000}"/>
    <cellStyle name="Input 18 2 4" xfId="14413" xr:uid="{00000000-0005-0000-0000-0000D9580000}"/>
    <cellStyle name="Input 18 2 5" xfId="14414" xr:uid="{00000000-0005-0000-0000-0000DA580000}"/>
    <cellStyle name="Input 18 2 6" xfId="14415" xr:uid="{00000000-0005-0000-0000-0000DB580000}"/>
    <cellStyle name="Input 18 2 7" xfId="14416" xr:uid="{00000000-0005-0000-0000-0000DC580000}"/>
    <cellStyle name="Input 18 3" xfId="14417" xr:uid="{00000000-0005-0000-0000-0000DD580000}"/>
    <cellStyle name="Input 18 3 2" xfId="14418" xr:uid="{00000000-0005-0000-0000-0000DE580000}"/>
    <cellStyle name="Input 18 3 3" xfId="14419" xr:uid="{00000000-0005-0000-0000-0000DF580000}"/>
    <cellStyle name="Input 18 4" xfId="14420" xr:uid="{00000000-0005-0000-0000-0000E0580000}"/>
    <cellStyle name="Input 18 4 2" xfId="14421" xr:uid="{00000000-0005-0000-0000-0000E1580000}"/>
    <cellStyle name="Input 18 4 3" xfId="14422" xr:uid="{00000000-0005-0000-0000-0000E2580000}"/>
    <cellStyle name="Input 18 5" xfId="14423" xr:uid="{00000000-0005-0000-0000-0000E3580000}"/>
    <cellStyle name="Input 18 6" xfId="14424" xr:uid="{00000000-0005-0000-0000-0000E4580000}"/>
    <cellStyle name="Input 18 7" xfId="14425" xr:uid="{00000000-0005-0000-0000-0000E5580000}"/>
    <cellStyle name="Input 18 8" xfId="14426" xr:uid="{00000000-0005-0000-0000-0000E6580000}"/>
    <cellStyle name="Input 19" xfId="14427" xr:uid="{00000000-0005-0000-0000-0000E7580000}"/>
    <cellStyle name="Input 19 2" xfId="14428" xr:uid="{00000000-0005-0000-0000-0000E8580000}"/>
    <cellStyle name="Input 19 2 2" xfId="14429" xr:uid="{00000000-0005-0000-0000-0000E9580000}"/>
    <cellStyle name="Input 19 2 2 2" xfId="14430" xr:uid="{00000000-0005-0000-0000-0000EA580000}"/>
    <cellStyle name="Input 19 2 2 3" xfId="14431" xr:uid="{00000000-0005-0000-0000-0000EB580000}"/>
    <cellStyle name="Input 19 2 3" xfId="14432" xr:uid="{00000000-0005-0000-0000-0000EC580000}"/>
    <cellStyle name="Input 19 2 3 2" xfId="14433" xr:uid="{00000000-0005-0000-0000-0000ED580000}"/>
    <cellStyle name="Input 19 2 3 3" xfId="14434" xr:uid="{00000000-0005-0000-0000-0000EE580000}"/>
    <cellStyle name="Input 19 2 4" xfId="14435" xr:uid="{00000000-0005-0000-0000-0000EF580000}"/>
    <cellStyle name="Input 19 2 5" xfId="14436" xr:uid="{00000000-0005-0000-0000-0000F0580000}"/>
    <cellStyle name="Input 19 2 6" xfId="14437" xr:uid="{00000000-0005-0000-0000-0000F1580000}"/>
    <cellStyle name="Input 19 2 7" xfId="14438" xr:uid="{00000000-0005-0000-0000-0000F2580000}"/>
    <cellStyle name="Input 19 3" xfId="14439" xr:uid="{00000000-0005-0000-0000-0000F3580000}"/>
    <cellStyle name="Input 19 3 2" xfId="14440" xr:uid="{00000000-0005-0000-0000-0000F4580000}"/>
    <cellStyle name="Input 19 3 3" xfId="14441" xr:uid="{00000000-0005-0000-0000-0000F5580000}"/>
    <cellStyle name="Input 19 4" xfId="14442" xr:uid="{00000000-0005-0000-0000-0000F6580000}"/>
    <cellStyle name="Input 19 4 2" xfId="14443" xr:uid="{00000000-0005-0000-0000-0000F7580000}"/>
    <cellStyle name="Input 19 4 3" xfId="14444" xr:uid="{00000000-0005-0000-0000-0000F8580000}"/>
    <cellStyle name="Input 19 5" xfId="14445" xr:uid="{00000000-0005-0000-0000-0000F9580000}"/>
    <cellStyle name="Input 19 6" xfId="14446" xr:uid="{00000000-0005-0000-0000-0000FA580000}"/>
    <cellStyle name="Input 19 7" xfId="14447" xr:uid="{00000000-0005-0000-0000-0000FB580000}"/>
    <cellStyle name="Input 19 8" xfId="14448" xr:uid="{00000000-0005-0000-0000-0000FC580000}"/>
    <cellStyle name="Input 2" xfId="14449" xr:uid="{00000000-0005-0000-0000-0000FD580000}"/>
    <cellStyle name="Input 2 10" xfId="14450" xr:uid="{00000000-0005-0000-0000-0000FE580000}"/>
    <cellStyle name="Input 2 11" xfId="14451" xr:uid="{00000000-0005-0000-0000-0000FF580000}"/>
    <cellStyle name="Input 2 12" xfId="14452" xr:uid="{00000000-0005-0000-0000-000000590000}"/>
    <cellStyle name="Input 2 13" xfId="14453" xr:uid="{00000000-0005-0000-0000-000001590000}"/>
    <cellStyle name="Input 2 2" xfId="14454" xr:uid="{00000000-0005-0000-0000-000002590000}"/>
    <cellStyle name="Input 2 2 2" xfId="14455" xr:uid="{00000000-0005-0000-0000-000003590000}"/>
    <cellStyle name="Input 2 2 2 2" xfId="14456" xr:uid="{00000000-0005-0000-0000-000004590000}"/>
    <cellStyle name="Input 2 2 2 3" xfId="14457" xr:uid="{00000000-0005-0000-0000-000005590000}"/>
    <cellStyle name="Input 2 2 3" xfId="14458" xr:uid="{00000000-0005-0000-0000-000006590000}"/>
    <cellStyle name="Input 2 2 3 2" xfId="14459" xr:uid="{00000000-0005-0000-0000-000007590000}"/>
    <cellStyle name="Input 2 2 3 3" xfId="14460" xr:uid="{00000000-0005-0000-0000-000008590000}"/>
    <cellStyle name="Input 2 2 4" xfId="14461" xr:uid="{00000000-0005-0000-0000-000009590000}"/>
    <cellStyle name="Input 2 2 5" xfId="14462" xr:uid="{00000000-0005-0000-0000-00000A590000}"/>
    <cellStyle name="Input 2 2 6" xfId="14463" xr:uid="{00000000-0005-0000-0000-00000B590000}"/>
    <cellStyle name="Input 2 2 7" xfId="14464" xr:uid="{00000000-0005-0000-0000-00000C590000}"/>
    <cellStyle name="Input 2 2 8" xfId="14465" xr:uid="{00000000-0005-0000-0000-00000D590000}"/>
    <cellStyle name="Input 2 3" xfId="14466" xr:uid="{00000000-0005-0000-0000-00000E590000}"/>
    <cellStyle name="Input 2 3 2" xfId="14467" xr:uid="{00000000-0005-0000-0000-00000F590000}"/>
    <cellStyle name="Input 2 3 3" xfId="14468" xr:uid="{00000000-0005-0000-0000-000010590000}"/>
    <cellStyle name="Input 2 3 3 2" xfId="14469" xr:uid="{00000000-0005-0000-0000-000011590000}"/>
    <cellStyle name="Input 2 3 3 3" xfId="14470" xr:uid="{00000000-0005-0000-0000-000012590000}"/>
    <cellStyle name="Input 2 3 4" xfId="14471" xr:uid="{00000000-0005-0000-0000-000013590000}"/>
    <cellStyle name="Input 2 3 5" xfId="14472" xr:uid="{00000000-0005-0000-0000-000014590000}"/>
    <cellStyle name="Input 2 4" xfId="14473" xr:uid="{00000000-0005-0000-0000-000015590000}"/>
    <cellStyle name="Input 2 4 2" xfId="14474" xr:uid="{00000000-0005-0000-0000-000016590000}"/>
    <cellStyle name="Input 2 4 3" xfId="14475" xr:uid="{00000000-0005-0000-0000-000017590000}"/>
    <cellStyle name="Input 2 4 4" xfId="14476" xr:uid="{00000000-0005-0000-0000-000018590000}"/>
    <cellStyle name="Input 2 5" xfId="14477" xr:uid="{00000000-0005-0000-0000-000019590000}"/>
    <cellStyle name="Input 2 6" xfId="14478" xr:uid="{00000000-0005-0000-0000-00001A590000}"/>
    <cellStyle name="Input 2 7" xfId="14479" xr:uid="{00000000-0005-0000-0000-00001B590000}"/>
    <cellStyle name="Input 2 8" xfId="14480" xr:uid="{00000000-0005-0000-0000-00001C590000}"/>
    <cellStyle name="Input 2 9" xfId="14481" xr:uid="{00000000-0005-0000-0000-00001D590000}"/>
    <cellStyle name="Input 2_PwrTax 51040" xfId="14482" xr:uid="{00000000-0005-0000-0000-00001E590000}"/>
    <cellStyle name="Input 20" xfId="14483" xr:uid="{00000000-0005-0000-0000-00001F590000}"/>
    <cellStyle name="Input 20 2" xfId="14484" xr:uid="{00000000-0005-0000-0000-000020590000}"/>
    <cellStyle name="Input 20 2 2" xfId="14485" xr:uid="{00000000-0005-0000-0000-000021590000}"/>
    <cellStyle name="Input 20 2 3" xfId="14486" xr:uid="{00000000-0005-0000-0000-000022590000}"/>
    <cellStyle name="Input 20 3" xfId="14487" xr:uid="{00000000-0005-0000-0000-000023590000}"/>
    <cellStyle name="Input 20 3 2" xfId="14488" xr:uid="{00000000-0005-0000-0000-000024590000}"/>
    <cellStyle name="Input 20 3 3" xfId="14489" xr:uid="{00000000-0005-0000-0000-000025590000}"/>
    <cellStyle name="Input 20 4" xfId="14490" xr:uid="{00000000-0005-0000-0000-000026590000}"/>
    <cellStyle name="Input 20 5" xfId="14491" xr:uid="{00000000-0005-0000-0000-000027590000}"/>
    <cellStyle name="Input 20 6" xfId="14492" xr:uid="{00000000-0005-0000-0000-000028590000}"/>
    <cellStyle name="Input 20 7" xfId="14493" xr:uid="{00000000-0005-0000-0000-000029590000}"/>
    <cellStyle name="Input 21" xfId="14494" xr:uid="{00000000-0005-0000-0000-00002A590000}"/>
    <cellStyle name="Input 21 2" xfId="14495" xr:uid="{00000000-0005-0000-0000-00002B590000}"/>
    <cellStyle name="Input 21 2 2" xfId="14496" xr:uid="{00000000-0005-0000-0000-00002C590000}"/>
    <cellStyle name="Input 21 2 3" xfId="14497" xr:uid="{00000000-0005-0000-0000-00002D590000}"/>
    <cellStyle name="Input 21 3" xfId="14498" xr:uid="{00000000-0005-0000-0000-00002E590000}"/>
    <cellStyle name="Input 21 3 2" xfId="14499" xr:uid="{00000000-0005-0000-0000-00002F590000}"/>
    <cellStyle name="Input 21 3 3" xfId="14500" xr:uid="{00000000-0005-0000-0000-000030590000}"/>
    <cellStyle name="Input 21 4" xfId="14501" xr:uid="{00000000-0005-0000-0000-000031590000}"/>
    <cellStyle name="Input 21 5" xfId="14502" xr:uid="{00000000-0005-0000-0000-000032590000}"/>
    <cellStyle name="Input 21 6" xfId="14503" xr:uid="{00000000-0005-0000-0000-000033590000}"/>
    <cellStyle name="Input 21 7" xfId="14504" xr:uid="{00000000-0005-0000-0000-000034590000}"/>
    <cellStyle name="Input 22" xfId="14505" xr:uid="{00000000-0005-0000-0000-000035590000}"/>
    <cellStyle name="Input 22 2" xfId="14506" xr:uid="{00000000-0005-0000-0000-000036590000}"/>
    <cellStyle name="Input 22 2 2" xfId="14507" xr:uid="{00000000-0005-0000-0000-000037590000}"/>
    <cellStyle name="Input 22 2 3" xfId="14508" xr:uid="{00000000-0005-0000-0000-000038590000}"/>
    <cellStyle name="Input 22 3" xfId="14509" xr:uid="{00000000-0005-0000-0000-000039590000}"/>
    <cellStyle name="Input 22 3 2" xfId="14510" xr:uid="{00000000-0005-0000-0000-00003A590000}"/>
    <cellStyle name="Input 22 3 3" xfId="14511" xr:uid="{00000000-0005-0000-0000-00003B590000}"/>
    <cellStyle name="Input 22 4" xfId="14512" xr:uid="{00000000-0005-0000-0000-00003C590000}"/>
    <cellStyle name="Input 22 5" xfId="14513" xr:uid="{00000000-0005-0000-0000-00003D590000}"/>
    <cellStyle name="Input 22 6" xfId="14514" xr:uid="{00000000-0005-0000-0000-00003E590000}"/>
    <cellStyle name="Input 22 7" xfId="14515" xr:uid="{00000000-0005-0000-0000-00003F590000}"/>
    <cellStyle name="Input 23" xfId="14516" xr:uid="{00000000-0005-0000-0000-000040590000}"/>
    <cellStyle name="Input 23 2" xfId="14517" xr:uid="{00000000-0005-0000-0000-000041590000}"/>
    <cellStyle name="Input 23 2 2" xfId="14518" xr:uid="{00000000-0005-0000-0000-000042590000}"/>
    <cellStyle name="Input 23 2 3" xfId="14519" xr:uid="{00000000-0005-0000-0000-000043590000}"/>
    <cellStyle name="Input 23 3" xfId="14520" xr:uid="{00000000-0005-0000-0000-000044590000}"/>
    <cellStyle name="Input 23 3 2" xfId="14521" xr:uid="{00000000-0005-0000-0000-000045590000}"/>
    <cellStyle name="Input 23 3 3" xfId="14522" xr:uid="{00000000-0005-0000-0000-000046590000}"/>
    <cellStyle name="Input 23 4" xfId="14523" xr:uid="{00000000-0005-0000-0000-000047590000}"/>
    <cellStyle name="Input 23 5" xfId="14524" xr:uid="{00000000-0005-0000-0000-000048590000}"/>
    <cellStyle name="Input 23 6" xfId="14525" xr:uid="{00000000-0005-0000-0000-000049590000}"/>
    <cellStyle name="Input 23 7" xfId="14526" xr:uid="{00000000-0005-0000-0000-00004A590000}"/>
    <cellStyle name="Input 24" xfId="14527" xr:uid="{00000000-0005-0000-0000-00004B590000}"/>
    <cellStyle name="Input 24 2" xfId="14528" xr:uid="{00000000-0005-0000-0000-00004C590000}"/>
    <cellStyle name="Input 24 2 2" xfId="14529" xr:uid="{00000000-0005-0000-0000-00004D590000}"/>
    <cellStyle name="Input 24 2 3" xfId="14530" xr:uid="{00000000-0005-0000-0000-00004E590000}"/>
    <cellStyle name="Input 24 3" xfId="14531" xr:uid="{00000000-0005-0000-0000-00004F590000}"/>
    <cellStyle name="Input 24 3 2" xfId="14532" xr:uid="{00000000-0005-0000-0000-000050590000}"/>
    <cellStyle name="Input 24 3 3" xfId="14533" xr:uid="{00000000-0005-0000-0000-000051590000}"/>
    <cellStyle name="Input 24 4" xfId="14534" xr:uid="{00000000-0005-0000-0000-000052590000}"/>
    <cellStyle name="Input 24 5" xfId="14535" xr:uid="{00000000-0005-0000-0000-000053590000}"/>
    <cellStyle name="Input 24 6" xfId="14536" xr:uid="{00000000-0005-0000-0000-000054590000}"/>
    <cellStyle name="Input 24 7" xfId="14537" xr:uid="{00000000-0005-0000-0000-000055590000}"/>
    <cellStyle name="Input 25" xfId="14538" xr:uid="{00000000-0005-0000-0000-000056590000}"/>
    <cellStyle name="Input 25 2" xfId="14539" xr:uid="{00000000-0005-0000-0000-000057590000}"/>
    <cellStyle name="Input 25 2 2" xfId="14540" xr:uid="{00000000-0005-0000-0000-000058590000}"/>
    <cellStyle name="Input 25 2 3" xfId="14541" xr:uid="{00000000-0005-0000-0000-000059590000}"/>
    <cellStyle name="Input 25 3" xfId="14542" xr:uid="{00000000-0005-0000-0000-00005A590000}"/>
    <cellStyle name="Input 25 3 2" xfId="14543" xr:uid="{00000000-0005-0000-0000-00005B590000}"/>
    <cellStyle name="Input 25 3 3" xfId="14544" xr:uid="{00000000-0005-0000-0000-00005C590000}"/>
    <cellStyle name="Input 25 4" xfId="14545" xr:uid="{00000000-0005-0000-0000-00005D590000}"/>
    <cellStyle name="Input 25 5" xfId="14546" xr:uid="{00000000-0005-0000-0000-00005E590000}"/>
    <cellStyle name="Input 25 6" xfId="14547" xr:uid="{00000000-0005-0000-0000-00005F590000}"/>
    <cellStyle name="Input 25 7" xfId="14548" xr:uid="{00000000-0005-0000-0000-000060590000}"/>
    <cellStyle name="Input 26" xfId="14549" xr:uid="{00000000-0005-0000-0000-000061590000}"/>
    <cellStyle name="Input 26 2" xfId="14550" xr:uid="{00000000-0005-0000-0000-000062590000}"/>
    <cellStyle name="Input 26 2 2" xfId="14551" xr:uid="{00000000-0005-0000-0000-000063590000}"/>
    <cellStyle name="Input 26 2 3" xfId="14552" xr:uid="{00000000-0005-0000-0000-000064590000}"/>
    <cellStyle name="Input 26 3" xfId="14553" xr:uid="{00000000-0005-0000-0000-000065590000}"/>
    <cellStyle name="Input 26 3 2" xfId="14554" xr:uid="{00000000-0005-0000-0000-000066590000}"/>
    <cellStyle name="Input 26 3 3" xfId="14555" xr:uid="{00000000-0005-0000-0000-000067590000}"/>
    <cellStyle name="Input 26 4" xfId="14556" xr:uid="{00000000-0005-0000-0000-000068590000}"/>
    <cellStyle name="Input 26 5" xfId="14557" xr:uid="{00000000-0005-0000-0000-000069590000}"/>
    <cellStyle name="Input 26 6" xfId="14558" xr:uid="{00000000-0005-0000-0000-00006A590000}"/>
    <cellStyle name="Input 26 7" xfId="14559" xr:uid="{00000000-0005-0000-0000-00006B590000}"/>
    <cellStyle name="Input 27" xfId="14560" xr:uid="{00000000-0005-0000-0000-00006C590000}"/>
    <cellStyle name="Input 27 2" xfId="14561" xr:uid="{00000000-0005-0000-0000-00006D590000}"/>
    <cellStyle name="Input 27 2 2" xfId="14562" xr:uid="{00000000-0005-0000-0000-00006E590000}"/>
    <cellStyle name="Input 27 2 3" xfId="14563" xr:uid="{00000000-0005-0000-0000-00006F590000}"/>
    <cellStyle name="Input 27 3" xfId="14564" xr:uid="{00000000-0005-0000-0000-000070590000}"/>
    <cellStyle name="Input 27 3 2" xfId="14565" xr:uid="{00000000-0005-0000-0000-000071590000}"/>
    <cellStyle name="Input 27 3 3" xfId="14566" xr:uid="{00000000-0005-0000-0000-000072590000}"/>
    <cellStyle name="Input 27 4" xfId="14567" xr:uid="{00000000-0005-0000-0000-000073590000}"/>
    <cellStyle name="Input 27 5" xfId="14568" xr:uid="{00000000-0005-0000-0000-000074590000}"/>
    <cellStyle name="Input 27 6" xfId="14569" xr:uid="{00000000-0005-0000-0000-000075590000}"/>
    <cellStyle name="Input 27 7" xfId="14570" xr:uid="{00000000-0005-0000-0000-000076590000}"/>
    <cellStyle name="Input 28" xfId="14571" xr:uid="{00000000-0005-0000-0000-000077590000}"/>
    <cellStyle name="Input 28 2" xfId="14572" xr:uid="{00000000-0005-0000-0000-000078590000}"/>
    <cellStyle name="Input 28 2 2" xfId="14573" xr:uid="{00000000-0005-0000-0000-000079590000}"/>
    <cellStyle name="Input 28 2 3" xfId="14574" xr:uid="{00000000-0005-0000-0000-00007A590000}"/>
    <cellStyle name="Input 28 3" xfId="14575" xr:uid="{00000000-0005-0000-0000-00007B590000}"/>
    <cellStyle name="Input 28 3 2" xfId="14576" xr:uid="{00000000-0005-0000-0000-00007C590000}"/>
    <cellStyle name="Input 28 3 3" xfId="14577" xr:uid="{00000000-0005-0000-0000-00007D590000}"/>
    <cellStyle name="Input 28 4" xfId="14578" xr:uid="{00000000-0005-0000-0000-00007E590000}"/>
    <cellStyle name="Input 28 5" xfId="14579" xr:uid="{00000000-0005-0000-0000-00007F590000}"/>
    <cellStyle name="Input 28 6" xfId="14580" xr:uid="{00000000-0005-0000-0000-000080590000}"/>
    <cellStyle name="Input 28 7" xfId="14581" xr:uid="{00000000-0005-0000-0000-000081590000}"/>
    <cellStyle name="Input 29" xfId="14582" xr:uid="{00000000-0005-0000-0000-000082590000}"/>
    <cellStyle name="Input 29 2" xfId="14583" xr:uid="{00000000-0005-0000-0000-000083590000}"/>
    <cellStyle name="Input 29 2 2" xfId="14584" xr:uid="{00000000-0005-0000-0000-000084590000}"/>
    <cellStyle name="Input 29 2 3" xfId="14585" xr:uid="{00000000-0005-0000-0000-000085590000}"/>
    <cellStyle name="Input 29 3" xfId="14586" xr:uid="{00000000-0005-0000-0000-000086590000}"/>
    <cellStyle name="Input 29 3 2" xfId="14587" xr:uid="{00000000-0005-0000-0000-000087590000}"/>
    <cellStyle name="Input 29 3 3" xfId="14588" xr:uid="{00000000-0005-0000-0000-000088590000}"/>
    <cellStyle name="Input 29 4" xfId="14589" xr:uid="{00000000-0005-0000-0000-000089590000}"/>
    <cellStyle name="Input 29 5" xfId="14590" xr:uid="{00000000-0005-0000-0000-00008A590000}"/>
    <cellStyle name="Input 29 6" xfId="14591" xr:uid="{00000000-0005-0000-0000-00008B590000}"/>
    <cellStyle name="Input 29 7" xfId="14592" xr:uid="{00000000-0005-0000-0000-00008C590000}"/>
    <cellStyle name="Input 3" xfId="14593" xr:uid="{00000000-0005-0000-0000-00008D590000}"/>
    <cellStyle name="Input 3 2" xfId="14594" xr:uid="{00000000-0005-0000-0000-00008E590000}"/>
    <cellStyle name="Input 3 2 2" xfId="14595" xr:uid="{00000000-0005-0000-0000-00008F590000}"/>
    <cellStyle name="Input 3 2 2 2" xfId="14596" xr:uid="{00000000-0005-0000-0000-000090590000}"/>
    <cellStyle name="Input 3 2 2 3" xfId="14597" xr:uid="{00000000-0005-0000-0000-000091590000}"/>
    <cellStyle name="Input 3 2 3" xfId="14598" xr:uid="{00000000-0005-0000-0000-000092590000}"/>
    <cellStyle name="Input 3 2 3 2" xfId="14599" xr:uid="{00000000-0005-0000-0000-000093590000}"/>
    <cellStyle name="Input 3 2 3 3" xfId="14600" xr:uid="{00000000-0005-0000-0000-000094590000}"/>
    <cellStyle name="Input 3 2 4" xfId="14601" xr:uid="{00000000-0005-0000-0000-000095590000}"/>
    <cellStyle name="Input 3 2 5" xfId="14602" xr:uid="{00000000-0005-0000-0000-000096590000}"/>
    <cellStyle name="Input 3 2 6" xfId="14603" xr:uid="{00000000-0005-0000-0000-000097590000}"/>
    <cellStyle name="Input 3 2 7" xfId="14604" xr:uid="{00000000-0005-0000-0000-000098590000}"/>
    <cellStyle name="Input 3 3" xfId="14605" xr:uid="{00000000-0005-0000-0000-000099590000}"/>
    <cellStyle name="Input 3 3 2" xfId="14606" xr:uid="{00000000-0005-0000-0000-00009A590000}"/>
    <cellStyle name="Input 3 3 2 2" xfId="14607" xr:uid="{00000000-0005-0000-0000-00009B590000}"/>
    <cellStyle name="Input 3 3 2 3" xfId="14608" xr:uid="{00000000-0005-0000-0000-00009C590000}"/>
    <cellStyle name="Input 3 3 3" xfId="14609" xr:uid="{00000000-0005-0000-0000-00009D590000}"/>
    <cellStyle name="Input 3 3 4" xfId="14610" xr:uid="{00000000-0005-0000-0000-00009E590000}"/>
    <cellStyle name="Input 3 3 5" xfId="14611" xr:uid="{00000000-0005-0000-0000-00009F590000}"/>
    <cellStyle name="Input 3 3 6" xfId="14612" xr:uid="{00000000-0005-0000-0000-0000A0590000}"/>
    <cellStyle name="Input 3 4" xfId="14613" xr:uid="{00000000-0005-0000-0000-0000A1590000}"/>
    <cellStyle name="Input 3 4 2" xfId="14614" xr:uid="{00000000-0005-0000-0000-0000A2590000}"/>
    <cellStyle name="Input 3 4 3" xfId="14615" xr:uid="{00000000-0005-0000-0000-0000A3590000}"/>
    <cellStyle name="Input 3 5" xfId="14616" xr:uid="{00000000-0005-0000-0000-0000A4590000}"/>
    <cellStyle name="Input 3 6" xfId="14617" xr:uid="{00000000-0005-0000-0000-0000A5590000}"/>
    <cellStyle name="Input 3 7" xfId="14618" xr:uid="{00000000-0005-0000-0000-0000A6590000}"/>
    <cellStyle name="Input 3 8" xfId="14619" xr:uid="{00000000-0005-0000-0000-0000A7590000}"/>
    <cellStyle name="Input 30" xfId="14620" xr:uid="{00000000-0005-0000-0000-0000A8590000}"/>
    <cellStyle name="Input 30 2" xfId="14621" xr:uid="{00000000-0005-0000-0000-0000A9590000}"/>
    <cellStyle name="Input 30 2 2" xfId="14622" xr:uid="{00000000-0005-0000-0000-0000AA590000}"/>
    <cellStyle name="Input 30 2 3" xfId="14623" xr:uid="{00000000-0005-0000-0000-0000AB590000}"/>
    <cellStyle name="Input 30 3" xfId="14624" xr:uid="{00000000-0005-0000-0000-0000AC590000}"/>
    <cellStyle name="Input 30 3 2" xfId="14625" xr:uid="{00000000-0005-0000-0000-0000AD590000}"/>
    <cellStyle name="Input 30 3 3" xfId="14626" xr:uid="{00000000-0005-0000-0000-0000AE590000}"/>
    <cellStyle name="Input 30 4" xfId="14627" xr:uid="{00000000-0005-0000-0000-0000AF590000}"/>
    <cellStyle name="Input 30 5" xfId="14628" xr:uid="{00000000-0005-0000-0000-0000B0590000}"/>
    <cellStyle name="Input 30 6" xfId="14629" xr:uid="{00000000-0005-0000-0000-0000B1590000}"/>
    <cellStyle name="Input 30 7" xfId="14630" xr:uid="{00000000-0005-0000-0000-0000B2590000}"/>
    <cellStyle name="Input 31" xfId="14631" xr:uid="{00000000-0005-0000-0000-0000B3590000}"/>
    <cellStyle name="Input 31 2" xfId="14632" xr:uid="{00000000-0005-0000-0000-0000B4590000}"/>
    <cellStyle name="Input 31 2 2" xfId="14633" xr:uid="{00000000-0005-0000-0000-0000B5590000}"/>
    <cellStyle name="Input 31 2 3" xfId="14634" xr:uid="{00000000-0005-0000-0000-0000B6590000}"/>
    <cellStyle name="Input 31 3" xfId="14635" xr:uid="{00000000-0005-0000-0000-0000B7590000}"/>
    <cellStyle name="Input 31 3 2" xfId="14636" xr:uid="{00000000-0005-0000-0000-0000B8590000}"/>
    <cellStyle name="Input 31 3 3" xfId="14637" xr:uid="{00000000-0005-0000-0000-0000B9590000}"/>
    <cellStyle name="Input 31 4" xfId="14638" xr:uid="{00000000-0005-0000-0000-0000BA590000}"/>
    <cellStyle name="Input 31 5" xfId="14639" xr:uid="{00000000-0005-0000-0000-0000BB590000}"/>
    <cellStyle name="Input 31 6" xfId="14640" xr:uid="{00000000-0005-0000-0000-0000BC590000}"/>
    <cellStyle name="Input 31 7" xfId="14641" xr:uid="{00000000-0005-0000-0000-0000BD590000}"/>
    <cellStyle name="Input 32" xfId="14642" xr:uid="{00000000-0005-0000-0000-0000BE590000}"/>
    <cellStyle name="Input 32 2" xfId="14643" xr:uid="{00000000-0005-0000-0000-0000BF590000}"/>
    <cellStyle name="Input 32 2 2" xfId="14644" xr:uid="{00000000-0005-0000-0000-0000C0590000}"/>
    <cellStyle name="Input 32 2 3" xfId="14645" xr:uid="{00000000-0005-0000-0000-0000C1590000}"/>
    <cellStyle name="Input 32 3" xfId="14646" xr:uid="{00000000-0005-0000-0000-0000C2590000}"/>
    <cellStyle name="Input 32 3 2" xfId="14647" xr:uid="{00000000-0005-0000-0000-0000C3590000}"/>
    <cellStyle name="Input 32 3 3" xfId="14648" xr:uid="{00000000-0005-0000-0000-0000C4590000}"/>
    <cellStyle name="Input 32 4" xfId="14649" xr:uid="{00000000-0005-0000-0000-0000C5590000}"/>
    <cellStyle name="Input 32 5" xfId="14650" xr:uid="{00000000-0005-0000-0000-0000C6590000}"/>
    <cellStyle name="Input 32 6" xfId="14651" xr:uid="{00000000-0005-0000-0000-0000C7590000}"/>
    <cellStyle name="Input 32 7" xfId="14652" xr:uid="{00000000-0005-0000-0000-0000C8590000}"/>
    <cellStyle name="Input 33" xfId="14653" xr:uid="{00000000-0005-0000-0000-0000C9590000}"/>
    <cellStyle name="Input 33 2" xfId="14654" xr:uid="{00000000-0005-0000-0000-0000CA590000}"/>
    <cellStyle name="Input 33 2 2" xfId="14655" xr:uid="{00000000-0005-0000-0000-0000CB590000}"/>
    <cellStyle name="Input 33 2 3" xfId="14656" xr:uid="{00000000-0005-0000-0000-0000CC590000}"/>
    <cellStyle name="Input 33 3" xfId="14657" xr:uid="{00000000-0005-0000-0000-0000CD590000}"/>
    <cellStyle name="Input 33 3 2" xfId="14658" xr:uid="{00000000-0005-0000-0000-0000CE590000}"/>
    <cellStyle name="Input 33 3 3" xfId="14659" xr:uid="{00000000-0005-0000-0000-0000CF590000}"/>
    <cellStyle name="Input 33 4" xfId="14660" xr:uid="{00000000-0005-0000-0000-0000D0590000}"/>
    <cellStyle name="Input 33 5" xfId="14661" xr:uid="{00000000-0005-0000-0000-0000D1590000}"/>
    <cellStyle name="Input 33 6" xfId="14662" xr:uid="{00000000-0005-0000-0000-0000D2590000}"/>
    <cellStyle name="Input 33 7" xfId="14663" xr:uid="{00000000-0005-0000-0000-0000D3590000}"/>
    <cellStyle name="Input 34" xfId="14664" xr:uid="{00000000-0005-0000-0000-0000D4590000}"/>
    <cellStyle name="Input 34 2" xfId="14665" xr:uid="{00000000-0005-0000-0000-0000D5590000}"/>
    <cellStyle name="Input 34 2 2" xfId="14666" xr:uid="{00000000-0005-0000-0000-0000D6590000}"/>
    <cellStyle name="Input 34 2 3" xfId="14667" xr:uid="{00000000-0005-0000-0000-0000D7590000}"/>
    <cellStyle name="Input 34 3" xfId="14668" xr:uid="{00000000-0005-0000-0000-0000D8590000}"/>
    <cellStyle name="Input 34 3 2" xfId="14669" xr:uid="{00000000-0005-0000-0000-0000D9590000}"/>
    <cellStyle name="Input 34 3 3" xfId="14670" xr:uid="{00000000-0005-0000-0000-0000DA590000}"/>
    <cellStyle name="Input 34 4" xfId="14671" xr:uid="{00000000-0005-0000-0000-0000DB590000}"/>
    <cellStyle name="Input 34 5" xfId="14672" xr:uid="{00000000-0005-0000-0000-0000DC590000}"/>
    <cellStyle name="Input 34 6" xfId="14673" xr:uid="{00000000-0005-0000-0000-0000DD590000}"/>
    <cellStyle name="Input 34 7" xfId="14674" xr:uid="{00000000-0005-0000-0000-0000DE590000}"/>
    <cellStyle name="Input 35" xfId="14675" xr:uid="{00000000-0005-0000-0000-0000DF590000}"/>
    <cellStyle name="Input 35 2" xfId="14676" xr:uid="{00000000-0005-0000-0000-0000E0590000}"/>
    <cellStyle name="Input 35 2 2" xfId="14677" xr:uid="{00000000-0005-0000-0000-0000E1590000}"/>
    <cellStyle name="Input 35 2 3" xfId="14678" xr:uid="{00000000-0005-0000-0000-0000E2590000}"/>
    <cellStyle name="Input 35 3" xfId="14679" xr:uid="{00000000-0005-0000-0000-0000E3590000}"/>
    <cellStyle name="Input 35 3 2" xfId="14680" xr:uid="{00000000-0005-0000-0000-0000E4590000}"/>
    <cellStyle name="Input 35 3 3" xfId="14681" xr:uid="{00000000-0005-0000-0000-0000E5590000}"/>
    <cellStyle name="Input 35 4" xfId="14682" xr:uid="{00000000-0005-0000-0000-0000E6590000}"/>
    <cellStyle name="Input 35 5" xfId="14683" xr:uid="{00000000-0005-0000-0000-0000E7590000}"/>
    <cellStyle name="Input 35 6" xfId="14684" xr:uid="{00000000-0005-0000-0000-0000E8590000}"/>
    <cellStyle name="Input 35 7" xfId="14685" xr:uid="{00000000-0005-0000-0000-0000E9590000}"/>
    <cellStyle name="Input 36" xfId="14686" xr:uid="{00000000-0005-0000-0000-0000EA590000}"/>
    <cellStyle name="Input 36 2" xfId="14687" xr:uid="{00000000-0005-0000-0000-0000EB590000}"/>
    <cellStyle name="Input 36 2 2" xfId="14688" xr:uid="{00000000-0005-0000-0000-0000EC590000}"/>
    <cellStyle name="Input 36 2 3" xfId="14689" xr:uid="{00000000-0005-0000-0000-0000ED590000}"/>
    <cellStyle name="Input 36 3" xfId="14690" xr:uid="{00000000-0005-0000-0000-0000EE590000}"/>
    <cellStyle name="Input 36 4" xfId="14691" xr:uid="{00000000-0005-0000-0000-0000EF590000}"/>
    <cellStyle name="Input 36 5" xfId="14692" xr:uid="{00000000-0005-0000-0000-0000F0590000}"/>
    <cellStyle name="Input 36 6" xfId="14693" xr:uid="{00000000-0005-0000-0000-0000F1590000}"/>
    <cellStyle name="Input 37" xfId="14694" xr:uid="{00000000-0005-0000-0000-0000F2590000}"/>
    <cellStyle name="Input 38" xfId="41248" xr:uid="{00000000-0005-0000-0000-0000F3590000}"/>
    <cellStyle name="Input 39" xfId="41249" xr:uid="{00000000-0005-0000-0000-0000F4590000}"/>
    <cellStyle name="Input 4" xfId="14695" xr:uid="{00000000-0005-0000-0000-0000F5590000}"/>
    <cellStyle name="Input 4 2" xfId="14696" xr:uid="{00000000-0005-0000-0000-0000F6590000}"/>
    <cellStyle name="Input 4 2 2" xfId="14697" xr:uid="{00000000-0005-0000-0000-0000F7590000}"/>
    <cellStyle name="Input 4 2 2 2" xfId="14698" xr:uid="{00000000-0005-0000-0000-0000F8590000}"/>
    <cellStyle name="Input 4 2 2 3" xfId="14699" xr:uid="{00000000-0005-0000-0000-0000F9590000}"/>
    <cellStyle name="Input 4 2 3" xfId="14700" xr:uid="{00000000-0005-0000-0000-0000FA590000}"/>
    <cellStyle name="Input 4 2 3 2" xfId="14701" xr:uid="{00000000-0005-0000-0000-0000FB590000}"/>
    <cellStyle name="Input 4 2 3 3" xfId="14702" xr:uid="{00000000-0005-0000-0000-0000FC590000}"/>
    <cellStyle name="Input 4 2 4" xfId="14703" xr:uid="{00000000-0005-0000-0000-0000FD590000}"/>
    <cellStyle name="Input 4 2 5" xfId="14704" xr:uid="{00000000-0005-0000-0000-0000FE590000}"/>
    <cellStyle name="Input 4 2 6" xfId="14705" xr:uid="{00000000-0005-0000-0000-0000FF590000}"/>
    <cellStyle name="Input 4 2 7" xfId="14706" xr:uid="{00000000-0005-0000-0000-0000005A0000}"/>
    <cellStyle name="Input 4 3" xfId="14707" xr:uid="{00000000-0005-0000-0000-0000015A0000}"/>
    <cellStyle name="Input 4 3 2" xfId="14708" xr:uid="{00000000-0005-0000-0000-0000025A0000}"/>
    <cellStyle name="Input 4 3 2 2" xfId="14709" xr:uid="{00000000-0005-0000-0000-0000035A0000}"/>
    <cellStyle name="Input 4 3 2 3" xfId="14710" xr:uid="{00000000-0005-0000-0000-0000045A0000}"/>
    <cellStyle name="Input 4 3 3" xfId="14711" xr:uid="{00000000-0005-0000-0000-0000055A0000}"/>
    <cellStyle name="Input 4 3 4" xfId="14712" xr:uid="{00000000-0005-0000-0000-0000065A0000}"/>
    <cellStyle name="Input 4 4" xfId="14713" xr:uid="{00000000-0005-0000-0000-0000075A0000}"/>
    <cellStyle name="Input 4 4 2" xfId="14714" xr:uid="{00000000-0005-0000-0000-0000085A0000}"/>
    <cellStyle name="Input 4 4 3" xfId="14715" xr:uid="{00000000-0005-0000-0000-0000095A0000}"/>
    <cellStyle name="Input 4 5" xfId="14716" xr:uid="{00000000-0005-0000-0000-00000A5A0000}"/>
    <cellStyle name="Input 4 6" xfId="14717" xr:uid="{00000000-0005-0000-0000-00000B5A0000}"/>
    <cellStyle name="Input 4 7" xfId="14718" xr:uid="{00000000-0005-0000-0000-00000C5A0000}"/>
    <cellStyle name="Input 4 8" xfId="14719" xr:uid="{00000000-0005-0000-0000-00000D5A0000}"/>
    <cellStyle name="Input 40" xfId="41250" xr:uid="{00000000-0005-0000-0000-00000E5A0000}"/>
    <cellStyle name="Input 41" xfId="41251" xr:uid="{00000000-0005-0000-0000-00000F5A0000}"/>
    <cellStyle name="Input 42" xfId="41252" xr:uid="{00000000-0005-0000-0000-0000105A0000}"/>
    <cellStyle name="Input 43" xfId="41253" xr:uid="{00000000-0005-0000-0000-0000115A0000}"/>
    <cellStyle name="Input 44" xfId="41254" xr:uid="{00000000-0005-0000-0000-0000125A0000}"/>
    <cellStyle name="Input 45" xfId="41255" xr:uid="{00000000-0005-0000-0000-0000135A0000}"/>
    <cellStyle name="Input 46" xfId="41256" xr:uid="{00000000-0005-0000-0000-0000145A0000}"/>
    <cellStyle name="Input 47" xfId="41257" xr:uid="{00000000-0005-0000-0000-0000155A0000}"/>
    <cellStyle name="Input 48" xfId="41258" xr:uid="{00000000-0005-0000-0000-0000165A0000}"/>
    <cellStyle name="Input 49" xfId="41259" xr:uid="{00000000-0005-0000-0000-0000175A0000}"/>
    <cellStyle name="Input 5" xfId="14720" xr:uid="{00000000-0005-0000-0000-0000185A0000}"/>
    <cellStyle name="Input 5 2" xfId="14721" xr:uid="{00000000-0005-0000-0000-0000195A0000}"/>
    <cellStyle name="Input 5 2 2" xfId="14722" xr:uid="{00000000-0005-0000-0000-00001A5A0000}"/>
    <cellStyle name="Input 5 2 2 2" xfId="14723" xr:uid="{00000000-0005-0000-0000-00001B5A0000}"/>
    <cellStyle name="Input 5 2 2 3" xfId="14724" xr:uid="{00000000-0005-0000-0000-00001C5A0000}"/>
    <cellStyle name="Input 5 2 3" xfId="14725" xr:uid="{00000000-0005-0000-0000-00001D5A0000}"/>
    <cellStyle name="Input 5 2 3 2" xfId="14726" xr:uid="{00000000-0005-0000-0000-00001E5A0000}"/>
    <cellStyle name="Input 5 2 3 3" xfId="14727" xr:uid="{00000000-0005-0000-0000-00001F5A0000}"/>
    <cellStyle name="Input 5 2 4" xfId="14728" xr:uid="{00000000-0005-0000-0000-0000205A0000}"/>
    <cellStyle name="Input 5 2 5" xfId="14729" xr:uid="{00000000-0005-0000-0000-0000215A0000}"/>
    <cellStyle name="Input 5 2 6" xfId="14730" xr:uid="{00000000-0005-0000-0000-0000225A0000}"/>
    <cellStyle name="Input 5 2 7" xfId="14731" xr:uid="{00000000-0005-0000-0000-0000235A0000}"/>
    <cellStyle name="Input 5 3" xfId="14732" xr:uid="{00000000-0005-0000-0000-0000245A0000}"/>
    <cellStyle name="Input 5 3 2" xfId="14733" xr:uid="{00000000-0005-0000-0000-0000255A0000}"/>
    <cellStyle name="Input 5 3 2 2" xfId="14734" xr:uid="{00000000-0005-0000-0000-0000265A0000}"/>
    <cellStyle name="Input 5 3 2 3" xfId="14735" xr:uid="{00000000-0005-0000-0000-0000275A0000}"/>
    <cellStyle name="Input 5 3 3" xfId="14736" xr:uid="{00000000-0005-0000-0000-0000285A0000}"/>
    <cellStyle name="Input 5 3 4" xfId="14737" xr:uid="{00000000-0005-0000-0000-0000295A0000}"/>
    <cellStyle name="Input 5 4" xfId="14738" xr:uid="{00000000-0005-0000-0000-00002A5A0000}"/>
    <cellStyle name="Input 5 4 2" xfId="14739" xr:uid="{00000000-0005-0000-0000-00002B5A0000}"/>
    <cellStyle name="Input 5 4 3" xfId="14740" xr:uid="{00000000-0005-0000-0000-00002C5A0000}"/>
    <cellStyle name="Input 5 5" xfId="14741" xr:uid="{00000000-0005-0000-0000-00002D5A0000}"/>
    <cellStyle name="Input 5 6" xfId="14742" xr:uid="{00000000-0005-0000-0000-00002E5A0000}"/>
    <cellStyle name="Input 5 7" xfId="14743" xr:uid="{00000000-0005-0000-0000-00002F5A0000}"/>
    <cellStyle name="Input 5 8" xfId="14744" xr:uid="{00000000-0005-0000-0000-0000305A0000}"/>
    <cellStyle name="Input 50" xfId="41260" xr:uid="{00000000-0005-0000-0000-0000315A0000}"/>
    <cellStyle name="Input 51" xfId="41261" xr:uid="{00000000-0005-0000-0000-0000325A0000}"/>
    <cellStyle name="Input 52" xfId="41262" xr:uid="{00000000-0005-0000-0000-0000335A0000}"/>
    <cellStyle name="Input 53" xfId="41263" xr:uid="{00000000-0005-0000-0000-0000345A0000}"/>
    <cellStyle name="Input 54" xfId="41264" xr:uid="{00000000-0005-0000-0000-0000355A0000}"/>
    <cellStyle name="Input 55" xfId="41265" xr:uid="{00000000-0005-0000-0000-0000365A0000}"/>
    <cellStyle name="Input 56" xfId="41266" xr:uid="{00000000-0005-0000-0000-0000375A0000}"/>
    <cellStyle name="Input 57" xfId="41267" xr:uid="{00000000-0005-0000-0000-0000385A0000}"/>
    <cellStyle name="Input 58" xfId="41268" xr:uid="{00000000-0005-0000-0000-0000395A0000}"/>
    <cellStyle name="Input 59" xfId="41269" xr:uid="{00000000-0005-0000-0000-00003A5A0000}"/>
    <cellStyle name="Input 6" xfId="14745" xr:uid="{00000000-0005-0000-0000-00003B5A0000}"/>
    <cellStyle name="Input 6 2" xfId="14746" xr:uid="{00000000-0005-0000-0000-00003C5A0000}"/>
    <cellStyle name="Input 6 2 2" xfId="14747" xr:uid="{00000000-0005-0000-0000-00003D5A0000}"/>
    <cellStyle name="Input 6 2 2 2" xfId="14748" xr:uid="{00000000-0005-0000-0000-00003E5A0000}"/>
    <cellStyle name="Input 6 2 2 3" xfId="14749" xr:uid="{00000000-0005-0000-0000-00003F5A0000}"/>
    <cellStyle name="Input 6 2 3" xfId="14750" xr:uid="{00000000-0005-0000-0000-0000405A0000}"/>
    <cellStyle name="Input 6 2 3 2" xfId="14751" xr:uid="{00000000-0005-0000-0000-0000415A0000}"/>
    <cellStyle name="Input 6 2 3 3" xfId="14752" xr:uid="{00000000-0005-0000-0000-0000425A0000}"/>
    <cellStyle name="Input 6 2 4" xfId="14753" xr:uid="{00000000-0005-0000-0000-0000435A0000}"/>
    <cellStyle name="Input 6 2 5" xfId="14754" xr:uid="{00000000-0005-0000-0000-0000445A0000}"/>
    <cellStyle name="Input 6 2 6" xfId="14755" xr:uid="{00000000-0005-0000-0000-0000455A0000}"/>
    <cellStyle name="Input 6 2 7" xfId="14756" xr:uid="{00000000-0005-0000-0000-0000465A0000}"/>
    <cellStyle name="Input 6 3" xfId="14757" xr:uid="{00000000-0005-0000-0000-0000475A0000}"/>
    <cellStyle name="Input 6 3 2" xfId="14758" xr:uid="{00000000-0005-0000-0000-0000485A0000}"/>
    <cellStyle name="Input 6 3 2 2" xfId="14759" xr:uid="{00000000-0005-0000-0000-0000495A0000}"/>
    <cellStyle name="Input 6 3 2 3" xfId="14760" xr:uid="{00000000-0005-0000-0000-00004A5A0000}"/>
    <cellStyle name="Input 6 3 3" xfId="14761" xr:uid="{00000000-0005-0000-0000-00004B5A0000}"/>
    <cellStyle name="Input 6 3 4" xfId="14762" xr:uid="{00000000-0005-0000-0000-00004C5A0000}"/>
    <cellStyle name="Input 6 4" xfId="14763" xr:uid="{00000000-0005-0000-0000-00004D5A0000}"/>
    <cellStyle name="Input 6 4 2" xfId="14764" xr:uid="{00000000-0005-0000-0000-00004E5A0000}"/>
    <cellStyle name="Input 6 4 3" xfId="14765" xr:uid="{00000000-0005-0000-0000-00004F5A0000}"/>
    <cellStyle name="Input 6 5" xfId="14766" xr:uid="{00000000-0005-0000-0000-0000505A0000}"/>
    <cellStyle name="Input 6 6" xfId="14767" xr:uid="{00000000-0005-0000-0000-0000515A0000}"/>
    <cellStyle name="Input 6 7" xfId="14768" xr:uid="{00000000-0005-0000-0000-0000525A0000}"/>
    <cellStyle name="Input 6 8" xfId="14769" xr:uid="{00000000-0005-0000-0000-0000535A0000}"/>
    <cellStyle name="Input 60" xfId="41270" xr:uid="{00000000-0005-0000-0000-0000545A0000}"/>
    <cellStyle name="Input 61" xfId="41271" xr:uid="{00000000-0005-0000-0000-0000555A0000}"/>
    <cellStyle name="Input 62" xfId="41272" xr:uid="{00000000-0005-0000-0000-0000565A0000}"/>
    <cellStyle name="Input 63" xfId="41273" xr:uid="{00000000-0005-0000-0000-0000575A0000}"/>
    <cellStyle name="Input 64" xfId="41274" xr:uid="{00000000-0005-0000-0000-0000585A0000}"/>
    <cellStyle name="Input 65" xfId="41275" xr:uid="{00000000-0005-0000-0000-0000595A0000}"/>
    <cellStyle name="Input 66" xfId="41276" xr:uid="{00000000-0005-0000-0000-00005A5A0000}"/>
    <cellStyle name="Input 67" xfId="41277" xr:uid="{00000000-0005-0000-0000-00005B5A0000}"/>
    <cellStyle name="Input 68" xfId="41278" xr:uid="{00000000-0005-0000-0000-00005C5A0000}"/>
    <cellStyle name="Input 69" xfId="41279" xr:uid="{00000000-0005-0000-0000-00005D5A0000}"/>
    <cellStyle name="Input 7" xfId="14770" xr:uid="{00000000-0005-0000-0000-00005E5A0000}"/>
    <cellStyle name="Input 7 2" xfId="14771" xr:uid="{00000000-0005-0000-0000-00005F5A0000}"/>
    <cellStyle name="Input 7 2 2" xfId="14772" xr:uid="{00000000-0005-0000-0000-0000605A0000}"/>
    <cellStyle name="Input 7 2 2 2" xfId="14773" xr:uid="{00000000-0005-0000-0000-0000615A0000}"/>
    <cellStyle name="Input 7 2 2 3" xfId="14774" xr:uid="{00000000-0005-0000-0000-0000625A0000}"/>
    <cellStyle name="Input 7 2 3" xfId="14775" xr:uid="{00000000-0005-0000-0000-0000635A0000}"/>
    <cellStyle name="Input 7 2 3 2" xfId="14776" xr:uid="{00000000-0005-0000-0000-0000645A0000}"/>
    <cellStyle name="Input 7 2 3 3" xfId="14777" xr:uid="{00000000-0005-0000-0000-0000655A0000}"/>
    <cellStyle name="Input 7 2 4" xfId="14778" xr:uid="{00000000-0005-0000-0000-0000665A0000}"/>
    <cellStyle name="Input 7 2 5" xfId="14779" xr:uid="{00000000-0005-0000-0000-0000675A0000}"/>
    <cellStyle name="Input 7 2 6" xfId="14780" xr:uid="{00000000-0005-0000-0000-0000685A0000}"/>
    <cellStyle name="Input 7 2 7" xfId="14781" xr:uid="{00000000-0005-0000-0000-0000695A0000}"/>
    <cellStyle name="Input 7 3" xfId="14782" xr:uid="{00000000-0005-0000-0000-00006A5A0000}"/>
    <cellStyle name="Input 7 3 2" xfId="14783" xr:uid="{00000000-0005-0000-0000-00006B5A0000}"/>
    <cellStyle name="Input 7 3 2 2" xfId="14784" xr:uid="{00000000-0005-0000-0000-00006C5A0000}"/>
    <cellStyle name="Input 7 3 2 3" xfId="14785" xr:uid="{00000000-0005-0000-0000-00006D5A0000}"/>
    <cellStyle name="Input 7 3 3" xfId="14786" xr:uid="{00000000-0005-0000-0000-00006E5A0000}"/>
    <cellStyle name="Input 7 3 4" xfId="14787" xr:uid="{00000000-0005-0000-0000-00006F5A0000}"/>
    <cellStyle name="Input 7 4" xfId="14788" xr:uid="{00000000-0005-0000-0000-0000705A0000}"/>
    <cellStyle name="Input 7 4 2" xfId="14789" xr:uid="{00000000-0005-0000-0000-0000715A0000}"/>
    <cellStyle name="Input 7 4 3" xfId="14790" xr:uid="{00000000-0005-0000-0000-0000725A0000}"/>
    <cellStyle name="Input 7 5" xfId="14791" xr:uid="{00000000-0005-0000-0000-0000735A0000}"/>
    <cellStyle name="Input 7 6" xfId="14792" xr:uid="{00000000-0005-0000-0000-0000745A0000}"/>
    <cellStyle name="Input 7 7" xfId="14793" xr:uid="{00000000-0005-0000-0000-0000755A0000}"/>
    <cellStyle name="Input 7 8" xfId="14794" xr:uid="{00000000-0005-0000-0000-0000765A0000}"/>
    <cellStyle name="Input 70" xfId="41280" xr:uid="{00000000-0005-0000-0000-0000775A0000}"/>
    <cellStyle name="Input 71" xfId="41281" xr:uid="{00000000-0005-0000-0000-0000785A0000}"/>
    <cellStyle name="Input 72" xfId="41282" xr:uid="{00000000-0005-0000-0000-0000795A0000}"/>
    <cellStyle name="Input 73" xfId="41283" xr:uid="{00000000-0005-0000-0000-00007A5A0000}"/>
    <cellStyle name="Input 74" xfId="41284" xr:uid="{00000000-0005-0000-0000-00007B5A0000}"/>
    <cellStyle name="Input 75" xfId="41285" xr:uid="{00000000-0005-0000-0000-00007C5A0000}"/>
    <cellStyle name="Input 76" xfId="41286" xr:uid="{00000000-0005-0000-0000-00007D5A0000}"/>
    <cellStyle name="Input 77" xfId="41287" xr:uid="{00000000-0005-0000-0000-00007E5A0000}"/>
    <cellStyle name="Input 78" xfId="41288" xr:uid="{00000000-0005-0000-0000-00007F5A0000}"/>
    <cellStyle name="Input 79" xfId="41289" xr:uid="{00000000-0005-0000-0000-0000805A0000}"/>
    <cellStyle name="Input 8" xfId="14795" xr:uid="{00000000-0005-0000-0000-0000815A0000}"/>
    <cellStyle name="Input 8 2" xfId="14796" xr:uid="{00000000-0005-0000-0000-0000825A0000}"/>
    <cellStyle name="Input 8 2 2" xfId="14797" xr:uid="{00000000-0005-0000-0000-0000835A0000}"/>
    <cellStyle name="Input 8 2 2 2" xfId="14798" xr:uid="{00000000-0005-0000-0000-0000845A0000}"/>
    <cellStyle name="Input 8 2 2 3" xfId="14799" xr:uid="{00000000-0005-0000-0000-0000855A0000}"/>
    <cellStyle name="Input 8 2 3" xfId="14800" xr:uid="{00000000-0005-0000-0000-0000865A0000}"/>
    <cellStyle name="Input 8 2 3 2" xfId="14801" xr:uid="{00000000-0005-0000-0000-0000875A0000}"/>
    <cellStyle name="Input 8 2 3 3" xfId="14802" xr:uid="{00000000-0005-0000-0000-0000885A0000}"/>
    <cellStyle name="Input 8 2 4" xfId="14803" xr:uid="{00000000-0005-0000-0000-0000895A0000}"/>
    <cellStyle name="Input 8 2 5" xfId="14804" xr:uid="{00000000-0005-0000-0000-00008A5A0000}"/>
    <cellStyle name="Input 8 2 6" xfId="14805" xr:uid="{00000000-0005-0000-0000-00008B5A0000}"/>
    <cellStyle name="Input 8 2 7" xfId="14806" xr:uid="{00000000-0005-0000-0000-00008C5A0000}"/>
    <cellStyle name="Input 8 3" xfId="14807" xr:uid="{00000000-0005-0000-0000-00008D5A0000}"/>
    <cellStyle name="Input 8 3 2" xfId="14808" xr:uid="{00000000-0005-0000-0000-00008E5A0000}"/>
    <cellStyle name="Input 8 3 2 2" xfId="14809" xr:uid="{00000000-0005-0000-0000-00008F5A0000}"/>
    <cellStyle name="Input 8 3 2 3" xfId="14810" xr:uid="{00000000-0005-0000-0000-0000905A0000}"/>
    <cellStyle name="Input 8 3 3" xfId="14811" xr:uid="{00000000-0005-0000-0000-0000915A0000}"/>
    <cellStyle name="Input 8 3 4" xfId="14812" xr:uid="{00000000-0005-0000-0000-0000925A0000}"/>
    <cellStyle name="Input 8 4" xfId="14813" xr:uid="{00000000-0005-0000-0000-0000935A0000}"/>
    <cellStyle name="Input 8 4 2" xfId="14814" xr:uid="{00000000-0005-0000-0000-0000945A0000}"/>
    <cellStyle name="Input 8 4 3" xfId="14815" xr:uid="{00000000-0005-0000-0000-0000955A0000}"/>
    <cellStyle name="Input 8 5" xfId="14816" xr:uid="{00000000-0005-0000-0000-0000965A0000}"/>
    <cellStyle name="Input 8 6" xfId="14817" xr:uid="{00000000-0005-0000-0000-0000975A0000}"/>
    <cellStyle name="Input 8 7" xfId="14818" xr:uid="{00000000-0005-0000-0000-0000985A0000}"/>
    <cellStyle name="Input 8 8" xfId="14819" xr:uid="{00000000-0005-0000-0000-0000995A0000}"/>
    <cellStyle name="Input 80" xfId="41290" xr:uid="{00000000-0005-0000-0000-00009A5A0000}"/>
    <cellStyle name="Input 81" xfId="41291" xr:uid="{00000000-0005-0000-0000-00009B5A0000}"/>
    <cellStyle name="Input 82" xfId="41292" xr:uid="{00000000-0005-0000-0000-00009C5A0000}"/>
    <cellStyle name="Input 83" xfId="41293" xr:uid="{00000000-0005-0000-0000-00009D5A0000}"/>
    <cellStyle name="Input 84" xfId="41294" xr:uid="{00000000-0005-0000-0000-00009E5A0000}"/>
    <cellStyle name="Input 85" xfId="41295" xr:uid="{00000000-0005-0000-0000-00009F5A0000}"/>
    <cellStyle name="Input 86" xfId="41296" xr:uid="{00000000-0005-0000-0000-0000A05A0000}"/>
    <cellStyle name="Input 87" xfId="41297" xr:uid="{00000000-0005-0000-0000-0000A15A0000}"/>
    <cellStyle name="Input 88" xfId="41298" xr:uid="{00000000-0005-0000-0000-0000A25A0000}"/>
    <cellStyle name="Input 89" xfId="41299" xr:uid="{00000000-0005-0000-0000-0000A35A0000}"/>
    <cellStyle name="Input 9" xfId="14820" xr:uid="{00000000-0005-0000-0000-0000A45A0000}"/>
    <cellStyle name="Input 9 2" xfId="14821" xr:uid="{00000000-0005-0000-0000-0000A55A0000}"/>
    <cellStyle name="Input 9 2 2" xfId="14822" xr:uid="{00000000-0005-0000-0000-0000A65A0000}"/>
    <cellStyle name="Input 9 2 2 2" xfId="14823" xr:uid="{00000000-0005-0000-0000-0000A75A0000}"/>
    <cellStyle name="Input 9 2 2 3" xfId="14824" xr:uid="{00000000-0005-0000-0000-0000A85A0000}"/>
    <cellStyle name="Input 9 2 3" xfId="14825" xr:uid="{00000000-0005-0000-0000-0000A95A0000}"/>
    <cellStyle name="Input 9 2 3 2" xfId="14826" xr:uid="{00000000-0005-0000-0000-0000AA5A0000}"/>
    <cellStyle name="Input 9 2 3 3" xfId="14827" xr:uid="{00000000-0005-0000-0000-0000AB5A0000}"/>
    <cellStyle name="Input 9 2 4" xfId="14828" xr:uid="{00000000-0005-0000-0000-0000AC5A0000}"/>
    <cellStyle name="Input 9 2 5" xfId="14829" xr:uid="{00000000-0005-0000-0000-0000AD5A0000}"/>
    <cellStyle name="Input 9 2 6" xfId="14830" xr:uid="{00000000-0005-0000-0000-0000AE5A0000}"/>
    <cellStyle name="Input 9 2 7" xfId="14831" xr:uid="{00000000-0005-0000-0000-0000AF5A0000}"/>
    <cellStyle name="Input 9 3" xfId="14832" xr:uid="{00000000-0005-0000-0000-0000B05A0000}"/>
    <cellStyle name="Input 9 3 2" xfId="14833" xr:uid="{00000000-0005-0000-0000-0000B15A0000}"/>
    <cellStyle name="Input 9 3 2 2" xfId="14834" xr:uid="{00000000-0005-0000-0000-0000B25A0000}"/>
    <cellStyle name="Input 9 3 2 3" xfId="14835" xr:uid="{00000000-0005-0000-0000-0000B35A0000}"/>
    <cellStyle name="Input 9 3 3" xfId="14836" xr:uid="{00000000-0005-0000-0000-0000B45A0000}"/>
    <cellStyle name="Input 9 3 4" xfId="14837" xr:uid="{00000000-0005-0000-0000-0000B55A0000}"/>
    <cellStyle name="Input 9 4" xfId="14838" xr:uid="{00000000-0005-0000-0000-0000B65A0000}"/>
    <cellStyle name="Input 9 4 2" xfId="14839" xr:uid="{00000000-0005-0000-0000-0000B75A0000}"/>
    <cellStyle name="Input 9 4 3" xfId="14840" xr:uid="{00000000-0005-0000-0000-0000B85A0000}"/>
    <cellStyle name="Input 9 5" xfId="14841" xr:uid="{00000000-0005-0000-0000-0000B95A0000}"/>
    <cellStyle name="Input 9 6" xfId="14842" xr:uid="{00000000-0005-0000-0000-0000BA5A0000}"/>
    <cellStyle name="Input 9 7" xfId="14843" xr:uid="{00000000-0005-0000-0000-0000BB5A0000}"/>
    <cellStyle name="Input 9 8" xfId="14844" xr:uid="{00000000-0005-0000-0000-0000BC5A0000}"/>
    <cellStyle name="Input 90" xfId="41300" xr:uid="{00000000-0005-0000-0000-0000BD5A0000}"/>
    <cellStyle name="Input 91" xfId="41301" xr:uid="{00000000-0005-0000-0000-0000BE5A0000}"/>
    <cellStyle name="Input 92" xfId="41302" xr:uid="{00000000-0005-0000-0000-0000BF5A0000}"/>
    <cellStyle name="Input 93" xfId="41303" xr:uid="{00000000-0005-0000-0000-0000C05A0000}"/>
    <cellStyle name="Input 94" xfId="41304" xr:uid="{00000000-0005-0000-0000-0000C15A0000}"/>
    <cellStyle name="Input 95" xfId="41305" xr:uid="{00000000-0005-0000-0000-0000C25A0000}"/>
    <cellStyle name="Input 96" xfId="41306" xr:uid="{00000000-0005-0000-0000-0000C35A0000}"/>
    <cellStyle name="Input 97" xfId="41307" xr:uid="{00000000-0005-0000-0000-0000C45A0000}"/>
    <cellStyle name="Input 98" xfId="41308" xr:uid="{00000000-0005-0000-0000-0000C55A0000}"/>
    <cellStyle name="Input 99" xfId="41309" xr:uid="{00000000-0005-0000-0000-0000C65A0000}"/>
    <cellStyle name="JE152" xfId="41310" xr:uid="{00000000-0005-0000-0000-0000C75A0000}"/>
    <cellStyle name="Linked Cell" xfId="42" builtinId="24" customBuiltin="1"/>
    <cellStyle name="Linked Cell 10" xfId="14845" xr:uid="{00000000-0005-0000-0000-0000C95A0000}"/>
    <cellStyle name="Linked Cell 10 2" xfId="14846" xr:uid="{00000000-0005-0000-0000-0000CA5A0000}"/>
    <cellStyle name="Linked Cell 10 3" xfId="14847" xr:uid="{00000000-0005-0000-0000-0000CB5A0000}"/>
    <cellStyle name="Linked Cell 11" xfId="14848" xr:uid="{00000000-0005-0000-0000-0000CC5A0000}"/>
    <cellStyle name="Linked Cell 11 2" xfId="14849" xr:uid="{00000000-0005-0000-0000-0000CD5A0000}"/>
    <cellStyle name="Linked Cell 11 3" xfId="14850" xr:uid="{00000000-0005-0000-0000-0000CE5A0000}"/>
    <cellStyle name="Linked Cell 12" xfId="14851" xr:uid="{00000000-0005-0000-0000-0000CF5A0000}"/>
    <cellStyle name="Linked Cell 12 2" xfId="14852" xr:uid="{00000000-0005-0000-0000-0000D05A0000}"/>
    <cellStyle name="Linked Cell 13" xfId="14853" xr:uid="{00000000-0005-0000-0000-0000D15A0000}"/>
    <cellStyle name="Linked Cell 13 2" xfId="14854" xr:uid="{00000000-0005-0000-0000-0000D25A0000}"/>
    <cellStyle name="Linked Cell 14" xfId="14855" xr:uid="{00000000-0005-0000-0000-0000D35A0000}"/>
    <cellStyle name="Linked Cell 14 2" xfId="14856" xr:uid="{00000000-0005-0000-0000-0000D45A0000}"/>
    <cellStyle name="Linked Cell 15" xfId="14857" xr:uid="{00000000-0005-0000-0000-0000D55A0000}"/>
    <cellStyle name="Linked Cell 15 2" xfId="14858" xr:uid="{00000000-0005-0000-0000-0000D65A0000}"/>
    <cellStyle name="Linked Cell 16" xfId="14859" xr:uid="{00000000-0005-0000-0000-0000D75A0000}"/>
    <cellStyle name="Linked Cell 16 2" xfId="14860" xr:uid="{00000000-0005-0000-0000-0000D85A0000}"/>
    <cellStyle name="Linked Cell 17" xfId="14861" xr:uid="{00000000-0005-0000-0000-0000D95A0000}"/>
    <cellStyle name="Linked Cell 17 2" xfId="14862" xr:uid="{00000000-0005-0000-0000-0000DA5A0000}"/>
    <cellStyle name="Linked Cell 18" xfId="14863" xr:uid="{00000000-0005-0000-0000-0000DB5A0000}"/>
    <cellStyle name="Linked Cell 18 2" xfId="14864" xr:uid="{00000000-0005-0000-0000-0000DC5A0000}"/>
    <cellStyle name="Linked Cell 19" xfId="14865" xr:uid="{00000000-0005-0000-0000-0000DD5A0000}"/>
    <cellStyle name="Linked Cell 19 2" xfId="14866" xr:uid="{00000000-0005-0000-0000-0000DE5A0000}"/>
    <cellStyle name="Linked Cell 2" xfId="14867" xr:uid="{00000000-0005-0000-0000-0000DF5A0000}"/>
    <cellStyle name="Linked Cell 2 2" xfId="14868" xr:uid="{00000000-0005-0000-0000-0000E05A0000}"/>
    <cellStyle name="Linked Cell 2 3" xfId="14869" xr:uid="{00000000-0005-0000-0000-0000E15A0000}"/>
    <cellStyle name="Linked Cell 2 3 2" xfId="14870" xr:uid="{00000000-0005-0000-0000-0000E25A0000}"/>
    <cellStyle name="Linked Cell 2 3 3" xfId="14871" xr:uid="{00000000-0005-0000-0000-0000E35A0000}"/>
    <cellStyle name="Linked Cell 2 4" xfId="41311" xr:uid="{00000000-0005-0000-0000-0000E45A0000}"/>
    <cellStyle name="Linked Cell 2_PwrTax 51040" xfId="14872" xr:uid="{00000000-0005-0000-0000-0000E55A0000}"/>
    <cellStyle name="Linked Cell 20" xfId="14873" xr:uid="{00000000-0005-0000-0000-0000E65A0000}"/>
    <cellStyle name="Linked Cell 21" xfId="14874" xr:uid="{00000000-0005-0000-0000-0000E75A0000}"/>
    <cellStyle name="Linked Cell 22" xfId="14875" xr:uid="{00000000-0005-0000-0000-0000E85A0000}"/>
    <cellStyle name="Linked Cell 23" xfId="14876" xr:uid="{00000000-0005-0000-0000-0000E95A0000}"/>
    <cellStyle name="Linked Cell 24" xfId="14877" xr:uid="{00000000-0005-0000-0000-0000EA5A0000}"/>
    <cellStyle name="Linked Cell 25" xfId="14878" xr:uid="{00000000-0005-0000-0000-0000EB5A0000}"/>
    <cellStyle name="Linked Cell 26" xfId="14879" xr:uid="{00000000-0005-0000-0000-0000EC5A0000}"/>
    <cellStyle name="Linked Cell 27" xfId="14880" xr:uid="{00000000-0005-0000-0000-0000ED5A0000}"/>
    <cellStyle name="Linked Cell 28" xfId="14881" xr:uid="{00000000-0005-0000-0000-0000EE5A0000}"/>
    <cellStyle name="Linked Cell 29" xfId="14882" xr:uid="{00000000-0005-0000-0000-0000EF5A0000}"/>
    <cellStyle name="Linked Cell 3" xfId="14883" xr:uid="{00000000-0005-0000-0000-0000F05A0000}"/>
    <cellStyle name="Linked Cell 3 2" xfId="14884" xr:uid="{00000000-0005-0000-0000-0000F15A0000}"/>
    <cellStyle name="Linked Cell 3 3" xfId="14885" xr:uid="{00000000-0005-0000-0000-0000F25A0000}"/>
    <cellStyle name="Linked Cell 3 3 2" xfId="14886" xr:uid="{00000000-0005-0000-0000-0000F35A0000}"/>
    <cellStyle name="Linked Cell 3 3 3" xfId="14887" xr:uid="{00000000-0005-0000-0000-0000F45A0000}"/>
    <cellStyle name="Linked Cell 3 4" xfId="41312" xr:uid="{00000000-0005-0000-0000-0000F55A0000}"/>
    <cellStyle name="Linked Cell 30" xfId="14888" xr:uid="{00000000-0005-0000-0000-0000F65A0000}"/>
    <cellStyle name="Linked Cell 31" xfId="14889" xr:uid="{00000000-0005-0000-0000-0000F75A0000}"/>
    <cellStyle name="Linked Cell 32" xfId="14890" xr:uid="{00000000-0005-0000-0000-0000F85A0000}"/>
    <cellStyle name="Linked Cell 33" xfId="14891" xr:uid="{00000000-0005-0000-0000-0000F95A0000}"/>
    <cellStyle name="Linked Cell 34" xfId="14892" xr:uid="{00000000-0005-0000-0000-0000FA5A0000}"/>
    <cellStyle name="Linked Cell 35" xfId="14893" xr:uid="{00000000-0005-0000-0000-0000FB5A0000}"/>
    <cellStyle name="Linked Cell 36" xfId="14894" xr:uid="{00000000-0005-0000-0000-0000FC5A0000}"/>
    <cellStyle name="Linked Cell 37" xfId="41313" xr:uid="{00000000-0005-0000-0000-0000FD5A0000}"/>
    <cellStyle name="Linked Cell 4" xfId="14895" xr:uid="{00000000-0005-0000-0000-0000FE5A0000}"/>
    <cellStyle name="Linked Cell 4 2" xfId="14896" xr:uid="{00000000-0005-0000-0000-0000FF5A0000}"/>
    <cellStyle name="Linked Cell 4 3" xfId="14897" xr:uid="{00000000-0005-0000-0000-0000005B0000}"/>
    <cellStyle name="Linked Cell 5" xfId="14898" xr:uid="{00000000-0005-0000-0000-0000015B0000}"/>
    <cellStyle name="Linked Cell 5 2" xfId="14899" xr:uid="{00000000-0005-0000-0000-0000025B0000}"/>
    <cellStyle name="Linked Cell 5 3" xfId="14900" xr:uid="{00000000-0005-0000-0000-0000035B0000}"/>
    <cellStyle name="Linked Cell 6" xfId="14901" xr:uid="{00000000-0005-0000-0000-0000045B0000}"/>
    <cellStyle name="Linked Cell 6 2" xfId="14902" xr:uid="{00000000-0005-0000-0000-0000055B0000}"/>
    <cellStyle name="Linked Cell 6 3" xfId="14903" xr:uid="{00000000-0005-0000-0000-0000065B0000}"/>
    <cellStyle name="Linked Cell 7" xfId="14904" xr:uid="{00000000-0005-0000-0000-0000075B0000}"/>
    <cellStyle name="Linked Cell 7 2" xfId="14905" xr:uid="{00000000-0005-0000-0000-0000085B0000}"/>
    <cellStyle name="Linked Cell 7 3" xfId="14906" xr:uid="{00000000-0005-0000-0000-0000095B0000}"/>
    <cellStyle name="Linked Cell 8" xfId="14907" xr:uid="{00000000-0005-0000-0000-00000A5B0000}"/>
    <cellStyle name="Linked Cell 8 2" xfId="14908" xr:uid="{00000000-0005-0000-0000-00000B5B0000}"/>
    <cellStyle name="Linked Cell 8 3" xfId="14909" xr:uid="{00000000-0005-0000-0000-00000C5B0000}"/>
    <cellStyle name="Linked Cell 9" xfId="14910" xr:uid="{00000000-0005-0000-0000-00000D5B0000}"/>
    <cellStyle name="Linked Cell 9 2" xfId="14911" xr:uid="{00000000-0005-0000-0000-00000E5B0000}"/>
    <cellStyle name="Linked Cell 9 3" xfId="14912" xr:uid="{00000000-0005-0000-0000-00000F5B0000}"/>
    <cellStyle name="Milliers [0]_AR1194" xfId="41314" xr:uid="{00000000-0005-0000-0000-0000105B0000}"/>
    <cellStyle name="Milliers_AR1194" xfId="41315" xr:uid="{00000000-0005-0000-0000-0000115B0000}"/>
    <cellStyle name="Monétaire [0]_AR1194" xfId="41316" xr:uid="{00000000-0005-0000-0000-0000125B0000}"/>
    <cellStyle name="Monétaire_AR1194" xfId="41317" xr:uid="{00000000-0005-0000-0000-0000135B0000}"/>
    <cellStyle name="Neutral" xfId="43" builtinId="28" customBuiltin="1"/>
    <cellStyle name="Neutral 10" xfId="14913" xr:uid="{00000000-0005-0000-0000-0000155B0000}"/>
    <cellStyle name="Neutral 10 2" xfId="14914" xr:uid="{00000000-0005-0000-0000-0000165B0000}"/>
    <cellStyle name="Neutral 10 3" xfId="14915" xr:uid="{00000000-0005-0000-0000-0000175B0000}"/>
    <cellStyle name="Neutral 11" xfId="14916" xr:uid="{00000000-0005-0000-0000-0000185B0000}"/>
    <cellStyle name="Neutral 11 2" xfId="14917" xr:uid="{00000000-0005-0000-0000-0000195B0000}"/>
    <cellStyle name="Neutral 11 3" xfId="14918" xr:uid="{00000000-0005-0000-0000-00001A5B0000}"/>
    <cellStyle name="Neutral 12" xfId="14919" xr:uid="{00000000-0005-0000-0000-00001B5B0000}"/>
    <cellStyle name="Neutral 12 2" xfId="14920" xr:uid="{00000000-0005-0000-0000-00001C5B0000}"/>
    <cellStyle name="Neutral 13" xfId="14921" xr:uid="{00000000-0005-0000-0000-00001D5B0000}"/>
    <cellStyle name="Neutral 13 2" xfId="14922" xr:uid="{00000000-0005-0000-0000-00001E5B0000}"/>
    <cellStyle name="Neutral 14" xfId="14923" xr:uid="{00000000-0005-0000-0000-00001F5B0000}"/>
    <cellStyle name="Neutral 14 2" xfId="14924" xr:uid="{00000000-0005-0000-0000-0000205B0000}"/>
    <cellStyle name="Neutral 15" xfId="14925" xr:uid="{00000000-0005-0000-0000-0000215B0000}"/>
    <cellStyle name="Neutral 15 2" xfId="14926" xr:uid="{00000000-0005-0000-0000-0000225B0000}"/>
    <cellStyle name="Neutral 16" xfId="14927" xr:uid="{00000000-0005-0000-0000-0000235B0000}"/>
    <cellStyle name="Neutral 16 2" xfId="14928" xr:uid="{00000000-0005-0000-0000-0000245B0000}"/>
    <cellStyle name="Neutral 17" xfId="14929" xr:uid="{00000000-0005-0000-0000-0000255B0000}"/>
    <cellStyle name="Neutral 17 2" xfId="14930" xr:uid="{00000000-0005-0000-0000-0000265B0000}"/>
    <cellStyle name="Neutral 18" xfId="14931" xr:uid="{00000000-0005-0000-0000-0000275B0000}"/>
    <cellStyle name="Neutral 18 2" xfId="14932" xr:uid="{00000000-0005-0000-0000-0000285B0000}"/>
    <cellStyle name="Neutral 19" xfId="14933" xr:uid="{00000000-0005-0000-0000-0000295B0000}"/>
    <cellStyle name="Neutral 19 2" xfId="14934" xr:uid="{00000000-0005-0000-0000-00002A5B0000}"/>
    <cellStyle name="Neutral 2" xfId="14935" xr:uid="{00000000-0005-0000-0000-00002B5B0000}"/>
    <cellStyle name="Neutral 2 2" xfId="14936" xr:uid="{00000000-0005-0000-0000-00002C5B0000}"/>
    <cellStyle name="Neutral 2 3" xfId="14937" xr:uid="{00000000-0005-0000-0000-00002D5B0000}"/>
    <cellStyle name="Neutral 2 3 2" xfId="14938" xr:uid="{00000000-0005-0000-0000-00002E5B0000}"/>
    <cellStyle name="Neutral 2 3 3" xfId="14939" xr:uid="{00000000-0005-0000-0000-00002F5B0000}"/>
    <cellStyle name="Neutral 2 4" xfId="41318" xr:uid="{00000000-0005-0000-0000-0000305B0000}"/>
    <cellStyle name="Neutral 2_PwrTax 51040" xfId="14940" xr:uid="{00000000-0005-0000-0000-0000315B0000}"/>
    <cellStyle name="Neutral 20" xfId="14941" xr:uid="{00000000-0005-0000-0000-0000325B0000}"/>
    <cellStyle name="Neutral 21" xfId="14942" xr:uid="{00000000-0005-0000-0000-0000335B0000}"/>
    <cellStyle name="Neutral 22" xfId="14943" xr:uid="{00000000-0005-0000-0000-0000345B0000}"/>
    <cellStyle name="Neutral 23" xfId="14944" xr:uid="{00000000-0005-0000-0000-0000355B0000}"/>
    <cellStyle name="Neutral 24" xfId="14945" xr:uid="{00000000-0005-0000-0000-0000365B0000}"/>
    <cellStyle name="Neutral 25" xfId="14946" xr:uid="{00000000-0005-0000-0000-0000375B0000}"/>
    <cellStyle name="Neutral 26" xfId="14947" xr:uid="{00000000-0005-0000-0000-0000385B0000}"/>
    <cellStyle name="Neutral 27" xfId="14948" xr:uid="{00000000-0005-0000-0000-0000395B0000}"/>
    <cellStyle name="Neutral 28" xfId="14949" xr:uid="{00000000-0005-0000-0000-00003A5B0000}"/>
    <cellStyle name="Neutral 29" xfId="14950" xr:uid="{00000000-0005-0000-0000-00003B5B0000}"/>
    <cellStyle name="Neutral 3" xfId="14951" xr:uid="{00000000-0005-0000-0000-00003C5B0000}"/>
    <cellStyle name="Neutral 3 2" xfId="14952" xr:uid="{00000000-0005-0000-0000-00003D5B0000}"/>
    <cellStyle name="Neutral 3 3" xfId="14953" xr:uid="{00000000-0005-0000-0000-00003E5B0000}"/>
    <cellStyle name="Neutral 3 3 2" xfId="14954" xr:uid="{00000000-0005-0000-0000-00003F5B0000}"/>
    <cellStyle name="Neutral 3 3 3" xfId="14955" xr:uid="{00000000-0005-0000-0000-0000405B0000}"/>
    <cellStyle name="Neutral 3 4" xfId="41319" xr:uid="{00000000-0005-0000-0000-0000415B0000}"/>
    <cellStyle name="Neutral 30" xfId="14956" xr:uid="{00000000-0005-0000-0000-0000425B0000}"/>
    <cellStyle name="Neutral 31" xfId="14957" xr:uid="{00000000-0005-0000-0000-0000435B0000}"/>
    <cellStyle name="Neutral 32" xfId="14958" xr:uid="{00000000-0005-0000-0000-0000445B0000}"/>
    <cellStyle name="Neutral 33" xfId="14959" xr:uid="{00000000-0005-0000-0000-0000455B0000}"/>
    <cellStyle name="Neutral 34" xfId="14960" xr:uid="{00000000-0005-0000-0000-0000465B0000}"/>
    <cellStyle name="Neutral 35" xfId="14961" xr:uid="{00000000-0005-0000-0000-0000475B0000}"/>
    <cellStyle name="Neutral 36" xfId="14962" xr:uid="{00000000-0005-0000-0000-0000485B0000}"/>
    <cellStyle name="Neutral 37" xfId="41320" xr:uid="{00000000-0005-0000-0000-0000495B0000}"/>
    <cellStyle name="Neutral 4" xfId="14963" xr:uid="{00000000-0005-0000-0000-00004A5B0000}"/>
    <cellStyle name="Neutral 4 2" xfId="14964" xr:uid="{00000000-0005-0000-0000-00004B5B0000}"/>
    <cellStyle name="Neutral 4 3" xfId="14965" xr:uid="{00000000-0005-0000-0000-00004C5B0000}"/>
    <cellStyle name="Neutral 5" xfId="14966" xr:uid="{00000000-0005-0000-0000-00004D5B0000}"/>
    <cellStyle name="Neutral 5 2" xfId="14967" xr:uid="{00000000-0005-0000-0000-00004E5B0000}"/>
    <cellStyle name="Neutral 5 3" xfId="14968" xr:uid="{00000000-0005-0000-0000-00004F5B0000}"/>
    <cellStyle name="Neutral 6" xfId="14969" xr:uid="{00000000-0005-0000-0000-0000505B0000}"/>
    <cellStyle name="Neutral 6 2" xfId="14970" xr:uid="{00000000-0005-0000-0000-0000515B0000}"/>
    <cellStyle name="Neutral 6 3" xfId="14971" xr:uid="{00000000-0005-0000-0000-0000525B0000}"/>
    <cellStyle name="Neutral 7" xfId="14972" xr:uid="{00000000-0005-0000-0000-0000535B0000}"/>
    <cellStyle name="Neutral 7 2" xfId="14973" xr:uid="{00000000-0005-0000-0000-0000545B0000}"/>
    <cellStyle name="Neutral 7 3" xfId="14974" xr:uid="{00000000-0005-0000-0000-0000555B0000}"/>
    <cellStyle name="Neutral 8" xfId="14975" xr:uid="{00000000-0005-0000-0000-0000565B0000}"/>
    <cellStyle name="Neutral 8 2" xfId="14976" xr:uid="{00000000-0005-0000-0000-0000575B0000}"/>
    <cellStyle name="Neutral 8 3" xfId="14977" xr:uid="{00000000-0005-0000-0000-0000585B0000}"/>
    <cellStyle name="Neutral 9" xfId="14978" xr:uid="{00000000-0005-0000-0000-0000595B0000}"/>
    <cellStyle name="Neutral 9 2" xfId="14979" xr:uid="{00000000-0005-0000-0000-00005A5B0000}"/>
    <cellStyle name="Neutral 9 3" xfId="14980" xr:uid="{00000000-0005-0000-0000-00005B5B0000}"/>
    <cellStyle name="no dec" xfId="14981" xr:uid="{00000000-0005-0000-0000-00005C5B0000}"/>
    <cellStyle name="none" xfId="41321" xr:uid="{00000000-0005-0000-0000-00005D5B0000}"/>
    <cellStyle name="Normal" xfId="0" builtinId="0"/>
    <cellStyle name="Normal - Style1" xfId="41322" xr:uid="{00000000-0005-0000-0000-00005F5B0000}"/>
    <cellStyle name="Normal - Style1 2" xfId="41323" xr:uid="{00000000-0005-0000-0000-0000605B0000}"/>
    <cellStyle name="Normal - Style1 2 2" xfId="41324" xr:uid="{00000000-0005-0000-0000-0000615B0000}"/>
    <cellStyle name="Normal - Style1 2 3" xfId="41325" xr:uid="{00000000-0005-0000-0000-0000625B0000}"/>
    <cellStyle name="Normal - Style1 3" xfId="41326" xr:uid="{00000000-0005-0000-0000-0000635B0000}"/>
    <cellStyle name="Normal - Style1 4" xfId="41327" xr:uid="{00000000-0005-0000-0000-0000645B0000}"/>
    <cellStyle name="Normal - Style1 5" xfId="14982" xr:uid="{00000000-0005-0000-0000-0000655B0000}"/>
    <cellStyle name="Normal 10" xfId="91" xr:uid="{00000000-0005-0000-0000-0000665B0000}"/>
    <cellStyle name="Normal 10 10" xfId="41328" xr:uid="{00000000-0005-0000-0000-0000675B0000}"/>
    <cellStyle name="Normal 10 2" xfId="14983" xr:uid="{00000000-0005-0000-0000-0000685B0000}"/>
    <cellStyle name="Normal 10 2 2" xfId="14984" xr:uid="{00000000-0005-0000-0000-0000695B0000}"/>
    <cellStyle name="Normal 10 2 2 2" xfId="14985" xr:uid="{00000000-0005-0000-0000-00006A5B0000}"/>
    <cellStyle name="Normal 10 2 2 2 2" xfId="14986" xr:uid="{00000000-0005-0000-0000-00006B5B0000}"/>
    <cellStyle name="Normal 10 2 2 2 2 2" xfId="14987" xr:uid="{00000000-0005-0000-0000-00006C5B0000}"/>
    <cellStyle name="Normal 10 2 2 2 2 2 2" xfId="41329" xr:uid="{00000000-0005-0000-0000-00006D5B0000}"/>
    <cellStyle name="Normal 10 2 2 2 2 3" xfId="41330" xr:uid="{00000000-0005-0000-0000-00006E5B0000}"/>
    <cellStyle name="Normal 10 2 2 2 3" xfId="14988" xr:uid="{00000000-0005-0000-0000-00006F5B0000}"/>
    <cellStyle name="Normal 10 2 2 2 3 2" xfId="41331" xr:uid="{00000000-0005-0000-0000-0000705B0000}"/>
    <cellStyle name="Normal 10 2 2 2 4" xfId="41332" xr:uid="{00000000-0005-0000-0000-0000715B0000}"/>
    <cellStyle name="Normal 10 2 2 3" xfId="14989" xr:uid="{00000000-0005-0000-0000-0000725B0000}"/>
    <cellStyle name="Normal 10 2 3" xfId="14990" xr:uid="{00000000-0005-0000-0000-0000735B0000}"/>
    <cellStyle name="Normal 10 2 3 2" xfId="41333" xr:uid="{00000000-0005-0000-0000-0000745B0000}"/>
    <cellStyle name="Normal 10 3" xfId="92" xr:uid="{00000000-0005-0000-0000-0000755B0000}"/>
    <cellStyle name="Normal 10 3 2" xfId="14991" xr:uid="{00000000-0005-0000-0000-0000765B0000}"/>
    <cellStyle name="Normal 10 3 2 2" xfId="14992" xr:uid="{00000000-0005-0000-0000-0000775B0000}"/>
    <cellStyle name="Normal 10 3 2 2 2" xfId="14993" xr:uid="{00000000-0005-0000-0000-0000785B0000}"/>
    <cellStyle name="Normal 10 3 2 3" xfId="14994" xr:uid="{00000000-0005-0000-0000-0000795B0000}"/>
    <cellStyle name="Normal 10 3 2 4" xfId="14995" xr:uid="{00000000-0005-0000-0000-00007A5B0000}"/>
    <cellStyle name="Normal 10 3 3" xfId="14996" xr:uid="{00000000-0005-0000-0000-00007B5B0000}"/>
    <cellStyle name="Normal 10 3 3 2" xfId="14997" xr:uid="{00000000-0005-0000-0000-00007C5B0000}"/>
    <cellStyle name="Normal 10 3 3 3" xfId="14998" xr:uid="{00000000-0005-0000-0000-00007D5B0000}"/>
    <cellStyle name="Normal 10 3 4" xfId="14999" xr:uid="{00000000-0005-0000-0000-00007E5B0000}"/>
    <cellStyle name="Normal 10 3 4 2" xfId="15000" xr:uid="{00000000-0005-0000-0000-00007F5B0000}"/>
    <cellStyle name="Normal 10 3 5" xfId="15001" xr:uid="{00000000-0005-0000-0000-0000805B0000}"/>
    <cellStyle name="Normal 10 3 6" xfId="15002" xr:uid="{00000000-0005-0000-0000-0000815B0000}"/>
    <cellStyle name="Normal 10 4" xfId="15003" xr:uid="{00000000-0005-0000-0000-0000825B0000}"/>
    <cellStyle name="Normal 10 4 2" xfId="15004" xr:uid="{00000000-0005-0000-0000-0000835B0000}"/>
    <cellStyle name="Normal 10 4 2 2" xfId="15005" xr:uid="{00000000-0005-0000-0000-0000845B0000}"/>
    <cellStyle name="Normal 10 4 3" xfId="15006" xr:uid="{00000000-0005-0000-0000-0000855B0000}"/>
    <cellStyle name="Normal 10 4 4" xfId="15007" xr:uid="{00000000-0005-0000-0000-0000865B0000}"/>
    <cellStyle name="Normal 10 4 5" xfId="15008" xr:uid="{00000000-0005-0000-0000-0000875B0000}"/>
    <cellStyle name="Normal 10 4 6" xfId="41334" xr:uid="{00000000-0005-0000-0000-0000885B0000}"/>
    <cellStyle name="Normal 10 5" xfId="15009" xr:uid="{00000000-0005-0000-0000-0000895B0000}"/>
    <cellStyle name="Normal 10 5 2" xfId="15010" xr:uid="{00000000-0005-0000-0000-00008A5B0000}"/>
    <cellStyle name="Normal 10 6" xfId="41335" xr:uid="{00000000-0005-0000-0000-00008B5B0000}"/>
    <cellStyle name="Normal 10 7" xfId="41336" xr:uid="{00000000-0005-0000-0000-00008C5B0000}"/>
    <cellStyle name="Normal 10 8" xfId="93" xr:uid="{00000000-0005-0000-0000-00008D5B0000}"/>
    <cellStyle name="Normal 10 8 2" xfId="15011" xr:uid="{00000000-0005-0000-0000-00008E5B0000}"/>
    <cellStyle name="Normal 10 8 2 2" xfId="15012" xr:uid="{00000000-0005-0000-0000-00008F5B0000}"/>
    <cellStyle name="Normal 10 8 2 2 2" xfId="15013" xr:uid="{00000000-0005-0000-0000-0000905B0000}"/>
    <cellStyle name="Normal 10 8 2 3" xfId="15014" xr:uid="{00000000-0005-0000-0000-0000915B0000}"/>
    <cellStyle name="Normal 10 8 3" xfId="15015" xr:uid="{00000000-0005-0000-0000-0000925B0000}"/>
    <cellStyle name="Normal 10 8 3 2" xfId="15016" xr:uid="{00000000-0005-0000-0000-0000935B0000}"/>
    <cellStyle name="Normal 10 8 4" xfId="15017" xr:uid="{00000000-0005-0000-0000-0000945B0000}"/>
    <cellStyle name="Normal 10 8 5" xfId="15018" xr:uid="{00000000-0005-0000-0000-0000955B0000}"/>
    <cellStyle name="Normal 10 9" xfId="41337" xr:uid="{00000000-0005-0000-0000-0000965B0000}"/>
    <cellStyle name="Normal 10_PwrTax 51040" xfId="15019" xr:uid="{00000000-0005-0000-0000-0000975B0000}"/>
    <cellStyle name="Normal 100" xfId="15020" xr:uid="{00000000-0005-0000-0000-0000985B0000}"/>
    <cellStyle name="Normal 100 2" xfId="15021" xr:uid="{00000000-0005-0000-0000-0000995B0000}"/>
    <cellStyle name="Normal 101" xfId="15022" xr:uid="{00000000-0005-0000-0000-00009A5B0000}"/>
    <cellStyle name="Normal 101 2" xfId="15023" xr:uid="{00000000-0005-0000-0000-00009B5B0000}"/>
    <cellStyle name="Normal 102" xfId="15024" xr:uid="{00000000-0005-0000-0000-00009C5B0000}"/>
    <cellStyle name="Normal 103" xfId="15025" xr:uid="{00000000-0005-0000-0000-00009D5B0000}"/>
    <cellStyle name="Normal 103 2" xfId="15026" xr:uid="{00000000-0005-0000-0000-00009E5B0000}"/>
    <cellStyle name="Normal 104" xfId="15027" xr:uid="{00000000-0005-0000-0000-00009F5B0000}"/>
    <cellStyle name="Normal 105" xfId="15028" xr:uid="{00000000-0005-0000-0000-0000A05B0000}"/>
    <cellStyle name="Normal 106" xfId="15029" xr:uid="{00000000-0005-0000-0000-0000A15B0000}"/>
    <cellStyle name="Normal 107" xfId="15030" xr:uid="{00000000-0005-0000-0000-0000A25B0000}"/>
    <cellStyle name="Normal 108" xfId="15031" xr:uid="{00000000-0005-0000-0000-0000A35B0000}"/>
    <cellStyle name="Normal 109" xfId="15032" xr:uid="{00000000-0005-0000-0000-0000A45B0000}"/>
    <cellStyle name="Normal 11" xfId="94" xr:uid="{00000000-0005-0000-0000-0000A55B0000}"/>
    <cellStyle name="Normal 11 2" xfId="15033" xr:uid="{00000000-0005-0000-0000-0000A65B0000}"/>
    <cellStyle name="Normal 11 2 2" xfId="15034" xr:uid="{00000000-0005-0000-0000-0000A75B0000}"/>
    <cellStyle name="Normal 11 2 2 2" xfId="41338" xr:uid="{00000000-0005-0000-0000-0000A85B0000}"/>
    <cellStyle name="Normal 11 2 3" xfId="15035" xr:uid="{00000000-0005-0000-0000-0000A95B0000}"/>
    <cellStyle name="Normal 11 2 3 2" xfId="41339" xr:uid="{00000000-0005-0000-0000-0000AA5B0000}"/>
    <cellStyle name="Normal 11 2 4" xfId="41340" xr:uid="{00000000-0005-0000-0000-0000AB5B0000}"/>
    <cellStyle name="Normal 11 3" xfId="15036" xr:uid="{00000000-0005-0000-0000-0000AC5B0000}"/>
    <cellStyle name="Normal 11 3 2" xfId="15037" xr:uid="{00000000-0005-0000-0000-0000AD5B0000}"/>
    <cellStyle name="Normal 11 3 2 2" xfId="41341" xr:uid="{00000000-0005-0000-0000-0000AE5B0000}"/>
    <cellStyle name="Normal 11 3 3" xfId="41342" xr:uid="{00000000-0005-0000-0000-0000AF5B0000}"/>
    <cellStyle name="Normal 11 4" xfId="15038" xr:uid="{00000000-0005-0000-0000-0000B05B0000}"/>
    <cellStyle name="Normal 11 4 2" xfId="15039" xr:uid="{00000000-0005-0000-0000-0000B15B0000}"/>
    <cellStyle name="Normal 11 4 2 2" xfId="41343" xr:uid="{00000000-0005-0000-0000-0000B25B0000}"/>
    <cellStyle name="Normal 11 4 3" xfId="41344" xr:uid="{00000000-0005-0000-0000-0000B35B0000}"/>
    <cellStyle name="Normal 11 5" xfId="15040" xr:uid="{00000000-0005-0000-0000-0000B45B0000}"/>
    <cellStyle name="Normal 11 5 2" xfId="41345" xr:uid="{00000000-0005-0000-0000-0000B55B0000}"/>
    <cellStyle name="Normal 11 6" xfId="41346" xr:uid="{00000000-0005-0000-0000-0000B65B0000}"/>
    <cellStyle name="Normal 11 7" xfId="41347" xr:uid="{00000000-0005-0000-0000-0000B75B0000}"/>
    <cellStyle name="Normal 110" xfId="15041" xr:uid="{00000000-0005-0000-0000-0000B85B0000}"/>
    <cellStyle name="Normal 111" xfId="15042" xr:uid="{00000000-0005-0000-0000-0000B95B0000}"/>
    <cellStyle name="Normal 112" xfId="15043" xr:uid="{00000000-0005-0000-0000-0000BA5B0000}"/>
    <cellStyle name="Normal 113" xfId="15044" xr:uid="{00000000-0005-0000-0000-0000BB5B0000}"/>
    <cellStyle name="Normal 114" xfId="15045" xr:uid="{00000000-0005-0000-0000-0000BC5B0000}"/>
    <cellStyle name="Normal 115" xfId="15046" xr:uid="{00000000-0005-0000-0000-0000BD5B0000}"/>
    <cellStyle name="Normal 116" xfId="15047" xr:uid="{00000000-0005-0000-0000-0000BE5B0000}"/>
    <cellStyle name="Normal 116 2" xfId="41348" xr:uid="{00000000-0005-0000-0000-0000BF5B0000}"/>
    <cellStyle name="Normal 117" xfId="15048" xr:uid="{00000000-0005-0000-0000-0000C05B0000}"/>
    <cellStyle name="Normal 118" xfId="15049" xr:uid="{00000000-0005-0000-0000-0000C15B0000}"/>
    <cellStyle name="Normal 118 2" xfId="41349" xr:uid="{00000000-0005-0000-0000-0000C25B0000}"/>
    <cellStyle name="Normal 119" xfId="15050" xr:uid="{00000000-0005-0000-0000-0000C35B0000}"/>
    <cellStyle name="Normal 12" xfId="95" xr:uid="{00000000-0005-0000-0000-0000C45B0000}"/>
    <cellStyle name="Normal 12 2" xfId="15051" xr:uid="{00000000-0005-0000-0000-0000C55B0000}"/>
    <cellStyle name="Normal 12 2 2" xfId="15052" xr:uid="{00000000-0005-0000-0000-0000C65B0000}"/>
    <cellStyle name="Normal 12 2 2 2" xfId="15053" xr:uid="{00000000-0005-0000-0000-0000C75B0000}"/>
    <cellStyle name="Normal 12 2 2 3" xfId="41350" xr:uid="{00000000-0005-0000-0000-0000C85B0000}"/>
    <cellStyle name="Normal 12 2 3" xfId="15054" xr:uid="{00000000-0005-0000-0000-0000C95B0000}"/>
    <cellStyle name="Normal 12 2 3 2" xfId="41351" xr:uid="{00000000-0005-0000-0000-0000CA5B0000}"/>
    <cellStyle name="Normal 12 2 4" xfId="41352" xr:uid="{00000000-0005-0000-0000-0000CB5B0000}"/>
    <cellStyle name="Normal 12 3" xfId="15055" xr:uid="{00000000-0005-0000-0000-0000CC5B0000}"/>
    <cellStyle name="Normal 12 3 2" xfId="15056" xr:uid="{00000000-0005-0000-0000-0000CD5B0000}"/>
    <cellStyle name="Normal 12 3 2 2" xfId="41353" xr:uid="{00000000-0005-0000-0000-0000CE5B0000}"/>
    <cellStyle name="Normal 12 3 3" xfId="15057" xr:uid="{00000000-0005-0000-0000-0000CF5B0000}"/>
    <cellStyle name="Normal 12 3 4" xfId="41354" xr:uid="{00000000-0005-0000-0000-0000D05B0000}"/>
    <cellStyle name="Normal 12 4" xfId="15058" xr:uid="{00000000-0005-0000-0000-0000D15B0000}"/>
    <cellStyle name="Normal 12 4 2" xfId="15059" xr:uid="{00000000-0005-0000-0000-0000D25B0000}"/>
    <cellStyle name="Normal 12 4 2 2" xfId="41355" xr:uid="{00000000-0005-0000-0000-0000D35B0000}"/>
    <cellStyle name="Normal 12 4 3" xfId="41356" xr:uid="{00000000-0005-0000-0000-0000D45B0000}"/>
    <cellStyle name="Normal 12 5" xfId="15060" xr:uid="{00000000-0005-0000-0000-0000D55B0000}"/>
    <cellStyle name="Normal 12 5 2" xfId="41357" xr:uid="{00000000-0005-0000-0000-0000D65B0000}"/>
    <cellStyle name="Normal 12 6" xfId="41358" xr:uid="{00000000-0005-0000-0000-0000D75B0000}"/>
    <cellStyle name="Normal 120" xfId="15061" xr:uid="{00000000-0005-0000-0000-0000D85B0000}"/>
    <cellStyle name="Normal 121" xfId="15062" xr:uid="{00000000-0005-0000-0000-0000D95B0000}"/>
    <cellStyle name="Normal 122" xfId="15063" xr:uid="{00000000-0005-0000-0000-0000DA5B0000}"/>
    <cellStyle name="Normal 122 2" xfId="41359" xr:uid="{00000000-0005-0000-0000-0000DB5B0000}"/>
    <cellStyle name="Normal 123" xfId="15064" xr:uid="{00000000-0005-0000-0000-0000DC5B0000}"/>
    <cellStyle name="Normal 124" xfId="15065" xr:uid="{00000000-0005-0000-0000-0000DD5B0000}"/>
    <cellStyle name="Normal 125" xfId="15066" xr:uid="{00000000-0005-0000-0000-0000DE5B0000}"/>
    <cellStyle name="Normal 126" xfId="15067" xr:uid="{00000000-0005-0000-0000-0000DF5B0000}"/>
    <cellStyle name="Normal 127" xfId="15068" xr:uid="{00000000-0005-0000-0000-0000E05B0000}"/>
    <cellStyle name="Normal 127 2" xfId="41360" xr:uid="{00000000-0005-0000-0000-0000E15B0000}"/>
    <cellStyle name="Normal 127 3" xfId="41361" xr:uid="{00000000-0005-0000-0000-0000E25B0000}"/>
    <cellStyle name="Normal 128" xfId="15069" xr:uid="{00000000-0005-0000-0000-0000E35B0000}"/>
    <cellStyle name="Normal 128 2" xfId="41362" xr:uid="{00000000-0005-0000-0000-0000E45B0000}"/>
    <cellStyle name="Normal 129" xfId="15070" xr:uid="{00000000-0005-0000-0000-0000E55B0000}"/>
    <cellStyle name="Normal 13" xfId="15071" xr:uid="{00000000-0005-0000-0000-0000E65B0000}"/>
    <cellStyle name="Normal 13 10" xfId="15072" xr:uid="{00000000-0005-0000-0000-0000E75B0000}"/>
    <cellStyle name="Normal 13 10 10" xfId="41363" xr:uid="{00000000-0005-0000-0000-0000E85B0000}"/>
    <cellStyle name="Normal 13 10 2" xfId="15073" xr:uid="{00000000-0005-0000-0000-0000E95B0000}"/>
    <cellStyle name="Normal 13 10 2 2" xfId="15074" xr:uid="{00000000-0005-0000-0000-0000EA5B0000}"/>
    <cellStyle name="Normal 13 10 3" xfId="15075" xr:uid="{00000000-0005-0000-0000-0000EB5B0000}"/>
    <cellStyle name="Normal 13 10 3 2" xfId="15076" xr:uid="{00000000-0005-0000-0000-0000EC5B0000}"/>
    <cellStyle name="Normal 13 10 4" xfId="15077" xr:uid="{00000000-0005-0000-0000-0000ED5B0000}"/>
    <cellStyle name="Normal 13 10 4 2" xfId="15078" xr:uid="{00000000-0005-0000-0000-0000EE5B0000}"/>
    <cellStyle name="Normal 13 10 5" xfId="15079" xr:uid="{00000000-0005-0000-0000-0000EF5B0000}"/>
    <cellStyle name="Normal 13 11" xfId="15080" xr:uid="{00000000-0005-0000-0000-0000F05B0000}"/>
    <cellStyle name="Normal 13 11 2" xfId="15081" xr:uid="{00000000-0005-0000-0000-0000F15B0000}"/>
    <cellStyle name="Normal 13 11 2 2" xfId="15082" xr:uid="{00000000-0005-0000-0000-0000F25B0000}"/>
    <cellStyle name="Normal 13 11 3" xfId="15083" xr:uid="{00000000-0005-0000-0000-0000F35B0000}"/>
    <cellStyle name="Normal 13 11 3 2" xfId="15084" xr:uid="{00000000-0005-0000-0000-0000F45B0000}"/>
    <cellStyle name="Normal 13 11 4" xfId="15085" xr:uid="{00000000-0005-0000-0000-0000F55B0000}"/>
    <cellStyle name="Normal 13 11 4 2" xfId="15086" xr:uid="{00000000-0005-0000-0000-0000F65B0000}"/>
    <cellStyle name="Normal 13 11 5" xfId="15087" xr:uid="{00000000-0005-0000-0000-0000F75B0000}"/>
    <cellStyle name="Normal 13 12" xfId="15088" xr:uid="{00000000-0005-0000-0000-0000F85B0000}"/>
    <cellStyle name="Normal 13 12 2" xfId="15089" xr:uid="{00000000-0005-0000-0000-0000F95B0000}"/>
    <cellStyle name="Normal 13 13" xfId="15090" xr:uid="{00000000-0005-0000-0000-0000FA5B0000}"/>
    <cellStyle name="Normal 13 13 2" xfId="15091" xr:uid="{00000000-0005-0000-0000-0000FB5B0000}"/>
    <cellStyle name="Normal 13 14" xfId="15092" xr:uid="{00000000-0005-0000-0000-0000FC5B0000}"/>
    <cellStyle name="Normal 13 14 2" xfId="15093" xr:uid="{00000000-0005-0000-0000-0000FD5B0000}"/>
    <cellStyle name="Normal 13 15" xfId="15094" xr:uid="{00000000-0005-0000-0000-0000FE5B0000}"/>
    <cellStyle name="Normal 13 15 2" xfId="15095" xr:uid="{00000000-0005-0000-0000-0000FF5B0000}"/>
    <cellStyle name="Normal 13 16" xfId="15096" xr:uid="{00000000-0005-0000-0000-0000005C0000}"/>
    <cellStyle name="Normal 13 16 2" xfId="15097" xr:uid="{00000000-0005-0000-0000-0000015C0000}"/>
    <cellStyle name="Normal 13 17" xfId="15098" xr:uid="{00000000-0005-0000-0000-0000025C0000}"/>
    <cellStyle name="Normal 13 17 2" xfId="15099" xr:uid="{00000000-0005-0000-0000-0000035C0000}"/>
    <cellStyle name="Normal 13 18" xfId="15100" xr:uid="{00000000-0005-0000-0000-0000045C0000}"/>
    <cellStyle name="Normal 13 18 2" xfId="15101" xr:uid="{00000000-0005-0000-0000-0000055C0000}"/>
    <cellStyle name="Normal 13 19" xfId="15102" xr:uid="{00000000-0005-0000-0000-0000065C0000}"/>
    <cellStyle name="Normal 13 19 2" xfId="15103" xr:uid="{00000000-0005-0000-0000-0000075C0000}"/>
    <cellStyle name="Normal 13 2" xfId="15104" xr:uid="{00000000-0005-0000-0000-0000085C0000}"/>
    <cellStyle name="Normal 13 2 10" xfId="15105" xr:uid="{00000000-0005-0000-0000-0000095C0000}"/>
    <cellStyle name="Normal 13 2 10 2" xfId="15106" xr:uid="{00000000-0005-0000-0000-00000A5C0000}"/>
    <cellStyle name="Normal 13 2 11" xfId="15107" xr:uid="{00000000-0005-0000-0000-00000B5C0000}"/>
    <cellStyle name="Normal 13 2 11 2" xfId="15108" xr:uid="{00000000-0005-0000-0000-00000C5C0000}"/>
    <cellStyle name="Normal 13 2 12" xfId="15109" xr:uid="{00000000-0005-0000-0000-00000D5C0000}"/>
    <cellStyle name="Normal 13 2 12 2" xfId="15110" xr:uid="{00000000-0005-0000-0000-00000E5C0000}"/>
    <cellStyle name="Normal 13 2 13" xfId="15111" xr:uid="{00000000-0005-0000-0000-00000F5C0000}"/>
    <cellStyle name="Normal 13 2 13 2" xfId="15112" xr:uid="{00000000-0005-0000-0000-0000105C0000}"/>
    <cellStyle name="Normal 13 2 14" xfId="15113" xr:uid="{00000000-0005-0000-0000-0000115C0000}"/>
    <cellStyle name="Normal 13 2 14 2" xfId="15114" xr:uid="{00000000-0005-0000-0000-0000125C0000}"/>
    <cellStyle name="Normal 13 2 15" xfId="15115" xr:uid="{00000000-0005-0000-0000-0000135C0000}"/>
    <cellStyle name="Normal 13 2 16" xfId="15116" xr:uid="{00000000-0005-0000-0000-0000145C0000}"/>
    <cellStyle name="Normal 13 2 17" xfId="15117" xr:uid="{00000000-0005-0000-0000-0000155C0000}"/>
    <cellStyle name="Normal 13 2 18" xfId="15118" xr:uid="{00000000-0005-0000-0000-0000165C0000}"/>
    <cellStyle name="Normal 13 2 19" xfId="41364" xr:uid="{00000000-0005-0000-0000-0000175C0000}"/>
    <cellStyle name="Normal 13 2 2" xfId="15119" xr:uid="{00000000-0005-0000-0000-0000185C0000}"/>
    <cellStyle name="Normal 13 2 2 10" xfId="15120" xr:uid="{00000000-0005-0000-0000-0000195C0000}"/>
    <cellStyle name="Normal 13 2 2 10 2" xfId="15121" xr:uid="{00000000-0005-0000-0000-00001A5C0000}"/>
    <cellStyle name="Normal 13 2 2 11" xfId="15122" xr:uid="{00000000-0005-0000-0000-00001B5C0000}"/>
    <cellStyle name="Normal 13 2 2 12" xfId="15123" xr:uid="{00000000-0005-0000-0000-00001C5C0000}"/>
    <cellStyle name="Normal 13 2 2 13" xfId="41365" xr:uid="{00000000-0005-0000-0000-00001D5C0000}"/>
    <cellStyle name="Normal 13 2 2 2" xfId="15124" xr:uid="{00000000-0005-0000-0000-00001E5C0000}"/>
    <cellStyle name="Normal 13 2 2 2 10" xfId="15125" xr:uid="{00000000-0005-0000-0000-00001F5C0000}"/>
    <cellStyle name="Normal 13 2 2 2 2" xfId="15126" xr:uid="{00000000-0005-0000-0000-0000205C0000}"/>
    <cellStyle name="Normal 13 2 2 2 2 2" xfId="15127" xr:uid="{00000000-0005-0000-0000-0000215C0000}"/>
    <cellStyle name="Normal 13 2 2 2 2 2 2" xfId="15128" xr:uid="{00000000-0005-0000-0000-0000225C0000}"/>
    <cellStyle name="Normal 13 2 2 2 2 2 2 2" xfId="15129" xr:uid="{00000000-0005-0000-0000-0000235C0000}"/>
    <cellStyle name="Normal 13 2 2 2 2 2 3" xfId="15130" xr:uid="{00000000-0005-0000-0000-0000245C0000}"/>
    <cellStyle name="Normal 13 2 2 2 2 2 3 2" xfId="15131" xr:uid="{00000000-0005-0000-0000-0000255C0000}"/>
    <cellStyle name="Normal 13 2 2 2 2 2 4" xfId="15132" xr:uid="{00000000-0005-0000-0000-0000265C0000}"/>
    <cellStyle name="Normal 13 2 2 2 2 2 4 2" xfId="15133" xr:uid="{00000000-0005-0000-0000-0000275C0000}"/>
    <cellStyle name="Normal 13 2 2 2 2 2 5" xfId="15134" xr:uid="{00000000-0005-0000-0000-0000285C0000}"/>
    <cellStyle name="Normal 13 2 2 2 2 3" xfId="15135" xr:uid="{00000000-0005-0000-0000-0000295C0000}"/>
    <cellStyle name="Normal 13 2 2 2 2 3 2" xfId="15136" xr:uid="{00000000-0005-0000-0000-00002A5C0000}"/>
    <cellStyle name="Normal 13 2 2 2 2 3 2 2" xfId="15137" xr:uid="{00000000-0005-0000-0000-00002B5C0000}"/>
    <cellStyle name="Normal 13 2 2 2 2 3 3" xfId="15138" xr:uid="{00000000-0005-0000-0000-00002C5C0000}"/>
    <cellStyle name="Normal 13 2 2 2 2 3 3 2" xfId="15139" xr:uid="{00000000-0005-0000-0000-00002D5C0000}"/>
    <cellStyle name="Normal 13 2 2 2 2 3 4" xfId="15140" xr:uid="{00000000-0005-0000-0000-00002E5C0000}"/>
    <cellStyle name="Normal 13 2 2 2 2 3 4 2" xfId="15141" xr:uid="{00000000-0005-0000-0000-00002F5C0000}"/>
    <cellStyle name="Normal 13 2 2 2 2 3 5" xfId="15142" xr:uid="{00000000-0005-0000-0000-0000305C0000}"/>
    <cellStyle name="Normal 13 2 2 2 2 4" xfId="15143" xr:uid="{00000000-0005-0000-0000-0000315C0000}"/>
    <cellStyle name="Normal 13 2 2 2 2 4 2" xfId="15144" xr:uid="{00000000-0005-0000-0000-0000325C0000}"/>
    <cellStyle name="Normal 13 2 2 2 2 5" xfId="15145" xr:uid="{00000000-0005-0000-0000-0000335C0000}"/>
    <cellStyle name="Normal 13 2 2 2 2 5 2" xfId="15146" xr:uid="{00000000-0005-0000-0000-0000345C0000}"/>
    <cellStyle name="Normal 13 2 2 2 2 6" xfId="15147" xr:uid="{00000000-0005-0000-0000-0000355C0000}"/>
    <cellStyle name="Normal 13 2 2 2 2 6 2" xfId="15148" xr:uid="{00000000-0005-0000-0000-0000365C0000}"/>
    <cellStyle name="Normal 13 2 2 2 2 7" xfId="15149" xr:uid="{00000000-0005-0000-0000-0000375C0000}"/>
    <cellStyle name="Normal 13 2 2 2 2 7 2" xfId="15150" xr:uid="{00000000-0005-0000-0000-0000385C0000}"/>
    <cellStyle name="Normal 13 2 2 2 2 8" xfId="15151" xr:uid="{00000000-0005-0000-0000-0000395C0000}"/>
    <cellStyle name="Normal 13 2 2 2 2 8 2" xfId="15152" xr:uid="{00000000-0005-0000-0000-00003A5C0000}"/>
    <cellStyle name="Normal 13 2 2 2 2 9" xfId="15153" xr:uid="{00000000-0005-0000-0000-00003B5C0000}"/>
    <cellStyle name="Normal 13 2 2 2 3" xfId="15154" xr:uid="{00000000-0005-0000-0000-00003C5C0000}"/>
    <cellStyle name="Normal 13 2 2 2 3 2" xfId="15155" xr:uid="{00000000-0005-0000-0000-00003D5C0000}"/>
    <cellStyle name="Normal 13 2 2 2 3 2 2" xfId="15156" xr:uid="{00000000-0005-0000-0000-00003E5C0000}"/>
    <cellStyle name="Normal 13 2 2 2 3 3" xfId="15157" xr:uid="{00000000-0005-0000-0000-00003F5C0000}"/>
    <cellStyle name="Normal 13 2 2 2 3 3 2" xfId="15158" xr:uid="{00000000-0005-0000-0000-0000405C0000}"/>
    <cellStyle name="Normal 13 2 2 2 3 4" xfId="15159" xr:uid="{00000000-0005-0000-0000-0000415C0000}"/>
    <cellStyle name="Normal 13 2 2 2 3 4 2" xfId="15160" xr:uid="{00000000-0005-0000-0000-0000425C0000}"/>
    <cellStyle name="Normal 13 2 2 2 3 5" xfId="15161" xr:uid="{00000000-0005-0000-0000-0000435C0000}"/>
    <cellStyle name="Normal 13 2 2 2 4" xfId="15162" xr:uid="{00000000-0005-0000-0000-0000445C0000}"/>
    <cellStyle name="Normal 13 2 2 2 4 2" xfId="15163" xr:uid="{00000000-0005-0000-0000-0000455C0000}"/>
    <cellStyle name="Normal 13 2 2 2 4 2 2" xfId="15164" xr:uid="{00000000-0005-0000-0000-0000465C0000}"/>
    <cellStyle name="Normal 13 2 2 2 4 3" xfId="15165" xr:uid="{00000000-0005-0000-0000-0000475C0000}"/>
    <cellStyle name="Normal 13 2 2 2 4 3 2" xfId="15166" xr:uid="{00000000-0005-0000-0000-0000485C0000}"/>
    <cellStyle name="Normal 13 2 2 2 4 4" xfId="15167" xr:uid="{00000000-0005-0000-0000-0000495C0000}"/>
    <cellStyle name="Normal 13 2 2 2 4 4 2" xfId="15168" xr:uid="{00000000-0005-0000-0000-00004A5C0000}"/>
    <cellStyle name="Normal 13 2 2 2 4 5" xfId="15169" xr:uid="{00000000-0005-0000-0000-00004B5C0000}"/>
    <cellStyle name="Normal 13 2 2 2 5" xfId="15170" xr:uid="{00000000-0005-0000-0000-00004C5C0000}"/>
    <cellStyle name="Normal 13 2 2 2 5 2" xfId="15171" xr:uid="{00000000-0005-0000-0000-00004D5C0000}"/>
    <cellStyle name="Normal 13 2 2 2 6" xfId="15172" xr:uid="{00000000-0005-0000-0000-00004E5C0000}"/>
    <cellStyle name="Normal 13 2 2 2 6 2" xfId="15173" xr:uid="{00000000-0005-0000-0000-00004F5C0000}"/>
    <cellStyle name="Normal 13 2 2 2 7" xfId="15174" xr:uid="{00000000-0005-0000-0000-0000505C0000}"/>
    <cellStyle name="Normal 13 2 2 2 7 2" xfId="15175" xr:uid="{00000000-0005-0000-0000-0000515C0000}"/>
    <cellStyle name="Normal 13 2 2 2 8" xfId="15176" xr:uid="{00000000-0005-0000-0000-0000525C0000}"/>
    <cellStyle name="Normal 13 2 2 2 8 2" xfId="15177" xr:uid="{00000000-0005-0000-0000-0000535C0000}"/>
    <cellStyle name="Normal 13 2 2 2 9" xfId="15178" xr:uid="{00000000-0005-0000-0000-0000545C0000}"/>
    <cellStyle name="Normal 13 2 2 2 9 2" xfId="15179" xr:uid="{00000000-0005-0000-0000-0000555C0000}"/>
    <cellStyle name="Normal 13 2 2 3" xfId="15180" xr:uid="{00000000-0005-0000-0000-0000565C0000}"/>
    <cellStyle name="Normal 13 2 2 3 2" xfId="15181" xr:uid="{00000000-0005-0000-0000-0000575C0000}"/>
    <cellStyle name="Normal 13 2 2 3 2 2" xfId="15182" xr:uid="{00000000-0005-0000-0000-0000585C0000}"/>
    <cellStyle name="Normal 13 2 2 3 2 2 2" xfId="15183" xr:uid="{00000000-0005-0000-0000-0000595C0000}"/>
    <cellStyle name="Normal 13 2 2 3 2 3" xfId="15184" xr:uid="{00000000-0005-0000-0000-00005A5C0000}"/>
    <cellStyle name="Normal 13 2 2 3 2 3 2" xfId="15185" xr:uid="{00000000-0005-0000-0000-00005B5C0000}"/>
    <cellStyle name="Normal 13 2 2 3 2 4" xfId="15186" xr:uid="{00000000-0005-0000-0000-00005C5C0000}"/>
    <cellStyle name="Normal 13 2 2 3 2 4 2" xfId="15187" xr:uid="{00000000-0005-0000-0000-00005D5C0000}"/>
    <cellStyle name="Normal 13 2 2 3 2 5" xfId="15188" xr:uid="{00000000-0005-0000-0000-00005E5C0000}"/>
    <cellStyle name="Normal 13 2 2 3 3" xfId="15189" xr:uid="{00000000-0005-0000-0000-00005F5C0000}"/>
    <cellStyle name="Normal 13 2 2 3 3 2" xfId="15190" xr:uid="{00000000-0005-0000-0000-0000605C0000}"/>
    <cellStyle name="Normal 13 2 2 3 3 2 2" xfId="15191" xr:uid="{00000000-0005-0000-0000-0000615C0000}"/>
    <cellStyle name="Normal 13 2 2 3 3 3" xfId="15192" xr:uid="{00000000-0005-0000-0000-0000625C0000}"/>
    <cellStyle name="Normal 13 2 2 3 3 3 2" xfId="15193" xr:uid="{00000000-0005-0000-0000-0000635C0000}"/>
    <cellStyle name="Normal 13 2 2 3 3 4" xfId="15194" xr:uid="{00000000-0005-0000-0000-0000645C0000}"/>
    <cellStyle name="Normal 13 2 2 3 3 4 2" xfId="15195" xr:uid="{00000000-0005-0000-0000-0000655C0000}"/>
    <cellStyle name="Normal 13 2 2 3 3 5" xfId="15196" xr:uid="{00000000-0005-0000-0000-0000665C0000}"/>
    <cellStyle name="Normal 13 2 2 3 4" xfId="15197" xr:uid="{00000000-0005-0000-0000-0000675C0000}"/>
    <cellStyle name="Normal 13 2 2 3 4 2" xfId="15198" xr:uid="{00000000-0005-0000-0000-0000685C0000}"/>
    <cellStyle name="Normal 13 2 2 3 5" xfId="15199" xr:uid="{00000000-0005-0000-0000-0000695C0000}"/>
    <cellStyle name="Normal 13 2 2 3 5 2" xfId="15200" xr:uid="{00000000-0005-0000-0000-00006A5C0000}"/>
    <cellStyle name="Normal 13 2 2 3 6" xfId="15201" xr:uid="{00000000-0005-0000-0000-00006B5C0000}"/>
    <cellStyle name="Normal 13 2 2 3 6 2" xfId="15202" xr:uid="{00000000-0005-0000-0000-00006C5C0000}"/>
    <cellStyle name="Normal 13 2 2 3 7" xfId="15203" xr:uid="{00000000-0005-0000-0000-00006D5C0000}"/>
    <cellStyle name="Normal 13 2 2 3 7 2" xfId="15204" xr:uid="{00000000-0005-0000-0000-00006E5C0000}"/>
    <cellStyle name="Normal 13 2 2 3 8" xfId="15205" xr:uid="{00000000-0005-0000-0000-00006F5C0000}"/>
    <cellStyle name="Normal 13 2 2 3 8 2" xfId="15206" xr:uid="{00000000-0005-0000-0000-0000705C0000}"/>
    <cellStyle name="Normal 13 2 2 3 9" xfId="15207" xr:uid="{00000000-0005-0000-0000-0000715C0000}"/>
    <cellStyle name="Normal 13 2 2 4" xfId="15208" xr:uid="{00000000-0005-0000-0000-0000725C0000}"/>
    <cellStyle name="Normal 13 2 2 4 2" xfId="15209" xr:uid="{00000000-0005-0000-0000-0000735C0000}"/>
    <cellStyle name="Normal 13 2 2 4 2 2" xfId="15210" xr:uid="{00000000-0005-0000-0000-0000745C0000}"/>
    <cellStyle name="Normal 13 2 2 4 3" xfId="15211" xr:uid="{00000000-0005-0000-0000-0000755C0000}"/>
    <cellStyle name="Normal 13 2 2 4 3 2" xfId="15212" xr:uid="{00000000-0005-0000-0000-0000765C0000}"/>
    <cellStyle name="Normal 13 2 2 4 4" xfId="15213" xr:uid="{00000000-0005-0000-0000-0000775C0000}"/>
    <cellStyle name="Normal 13 2 2 4 4 2" xfId="15214" xr:uid="{00000000-0005-0000-0000-0000785C0000}"/>
    <cellStyle name="Normal 13 2 2 4 5" xfId="15215" xr:uid="{00000000-0005-0000-0000-0000795C0000}"/>
    <cellStyle name="Normal 13 2 2 5" xfId="15216" xr:uid="{00000000-0005-0000-0000-00007A5C0000}"/>
    <cellStyle name="Normal 13 2 2 5 2" xfId="15217" xr:uid="{00000000-0005-0000-0000-00007B5C0000}"/>
    <cellStyle name="Normal 13 2 2 5 2 2" xfId="15218" xr:uid="{00000000-0005-0000-0000-00007C5C0000}"/>
    <cellStyle name="Normal 13 2 2 5 3" xfId="15219" xr:uid="{00000000-0005-0000-0000-00007D5C0000}"/>
    <cellStyle name="Normal 13 2 2 5 3 2" xfId="15220" xr:uid="{00000000-0005-0000-0000-00007E5C0000}"/>
    <cellStyle name="Normal 13 2 2 5 4" xfId="15221" xr:uid="{00000000-0005-0000-0000-00007F5C0000}"/>
    <cellStyle name="Normal 13 2 2 5 4 2" xfId="15222" xr:uid="{00000000-0005-0000-0000-0000805C0000}"/>
    <cellStyle name="Normal 13 2 2 5 5" xfId="15223" xr:uid="{00000000-0005-0000-0000-0000815C0000}"/>
    <cellStyle name="Normal 13 2 2 6" xfId="15224" xr:uid="{00000000-0005-0000-0000-0000825C0000}"/>
    <cellStyle name="Normal 13 2 2 6 2" xfId="15225" xr:uid="{00000000-0005-0000-0000-0000835C0000}"/>
    <cellStyle name="Normal 13 2 2 7" xfId="15226" xr:uid="{00000000-0005-0000-0000-0000845C0000}"/>
    <cellStyle name="Normal 13 2 2 7 2" xfId="15227" xr:uid="{00000000-0005-0000-0000-0000855C0000}"/>
    <cellStyle name="Normal 13 2 2 8" xfId="15228" xr:uid="{00000000-0005-0000-0000-0000865C0000}"/>
    <cellStyle name="Normal 13 2 2 8 2" xfId="15229" xr:uid="{00000000-0005-0000-0000-0000875C0000}"/>
    <cellStyle name="Normal 13 2 2 9" xfId="15230" xr:uid="{00000000-0005-0000-0000-0000885C0000}"/>
    <cellStyle name="Normal 13 2 2 9 2" xfId="15231" xr:uid="{00000000-0005-0000-0000-0000895C0000}"/>
    <cellStyle name="Normal 13 2 3" xfId="15232" xr:uid="{00000000-0005-0000-0000-00008A5C0000}"/>
    <cellStyle name="Normal 13 2 3 10" xfId="15233" xr:uid="{00000000-0005-0000-0000-00008B5C0000}"/>
    <cellStyle name="Normal 13 2 3 10 2" xfId="15234" xr:uid="{00000000-0005-0000-0000-00008C5C0000}"/>
    <cellStyle name="Normal 13 2 3 11" xfId="15235" xr:uid="{00000000-0005-0000-0000-00008D5C0000}"/>
    <cellStyle name="Normal 13 2 3 12" xfId="15236" xr:uid="{00000000-0005-0000-0000-00008E5C0000}"/>
    <cellStyle name="Normal 13 2 3 13" xfId="41366" xr:uid="{00000000-0005-0000-0000-00008F5C0000}"/>
    <cellStyle name="Normal 13 2 3 2" xfId="15237" xr:uid="{00000000-0005-0000-0000-0000905C0000}"/>
    <cellStyle name="Normal 13 2 3 2 10" xfId="15238" xr:uid="{00000000-0005-0000-0000-0000915C0000}"/>
    <cellStyle name="Normal 13 2 3 2 2" xfId="15239" xr:uid="{00000000-0005-0000-0000-0000925C0000}"/>
    <cellStyle name="Normal 13 2 3 2 2 2" xfId="15240" xr:uid="{00000000-0005-0000-0000-0000935C0000}"/>
    <cellStyle name="Normal 13 2 3 2 2 2 2" xfId="15241" xr:uid="{00000000-0005-0000-0000-0000945C0000}"/>
    <cellStyle name="Normal 13 2 3 2 2 2 2 2" xfId="15242" xr:uid="{00000000-0005-0000-0000-0000955C0000}"/>
    <cellStyle name="Normal 13 2 3 2 2 2 3" xfId="15243" xr:uid="{00000000-0005-0000-0000-0000965C0000}"/>
    <cellStyle name="Normal 13 2 3 2 2 2 3 2" xfId="15244" xr:uid="{00000000-0005-0000-0000-0000975C0000}"/>
    <cellStyle name="Normal 13 2 3 2 2 2 4" xfId="15245" xr:uid="{00000000-0005-0000-0000-0000985C0000}"/>
    <cellStyle name="Normal 13 2 3 2 2 2 4 2" xfId="15246" xr:uid="{00000000-0005-0000-0000-0000995C0000}"/>
    <cellStyle name="Normal 13 2 3 2 2 2 5" xfId="15247" xr:uid="{00000000-0005-0000-0000-00009A5C0000}"/>
    <cellStyle name="Normal 13 2 3 2 2 3" xfId="15248" xr:uid="{00000000-0005-0000-0000-00009B5C0000}"/>
    <cellStyle name="Normal 13 2 3 2 2 3 2" xfId="15249" xr:uid="{00000000-0005-0000-0000-00009C5C0000}"/>
    <cellStyle name="Normal 13 2 3 2 2 3 2 2" xfId="15250" xr:uid="{00000000-0005-0000-0000-00009D5C0000}"/>
    <cellStyle name="Normal 13 2 3 2 2 3 3" xfId="15251" xr:uid="{00000000-0005-0000-0000-00009E5C0000}"/>
    <cellStyle name="Normal 13 2 3 2 2 3 3 2" xfId="15252" xr:uid="{00000000-0005-0000-0000-00009F5C0000}"/>
    <cellStyle name="Normal 13 2 3 2 2 3 4" xfId="15253" xr:uid="{00000000-0005-0000-0000-0000A05C0000}"/>
    <cellStyle name="Normal 13 2 3 2 2 3 4 2" xfId="15254" xr:uid="{00000000-0005-0000-0000-0000A15C0000}"/>
    <cellStyle name="Normal 13 2 3 2 2 3 5" xfId="15255" xr:uid="{00000000-0005-0000-0000-0000A25C0000}"/>
    <cellStyle name="Normal 13 2 3 2 2 4" xfId="15256" xr:uid="{00000000-0005-0000-0000-0000A35C0000}"/>
    <cellStyle name="Normal 13 2 3 2 2 4 2" xfId="15257" xr:uid="{00000000-0005-0000-0000-0000A45C0000}"/>
    <cellStyle name="Normal 13 2 3 2 2 5" xfId="15258" xr:uid="{00000000-0005-0000-0000-0000A55C0000}"/>
    <cellStyle name="Normal 13 2 3 2 2 5 2" xfId="15259" xr:uid="{00000000-0005-0000-0000-0000A65C0000}"/>
    <cellStyle name="Normal 13 2 3 2 2 6" xfId="15260" xr:uid="{00000000-0005-0000-0000-0000A75C0000}"/>
    <cellStyle name="Normal 13 2 3 2 2 6 2" xfId="15261" xr:uid="{00000000-0005-0000-0000-0000A85C0000}"/>
    <cellStyle name="Normal 13 2 3 2 2 7" xfId="15262" xr:uid="{00000000-0005-0000-0000-0000A95C0000}"/>
    <cellStyle name="Normal 13 2 3 2 2 7 2" xfId="15263" xr:uid="{00000000-0005-0000-0000-0000AA5C0000}"/>
    <cellStyle name="Normal 13 2 3 2 2 8" xfId="15264" xr:uid="{00000000-0005-0000-0000-0000AB5C0000}"/>
    <cellStyle name="Normal 13 2 3 2 2 8 2" xfId="15265" xr:uid="{00000000-0005-0000-0000-0000AC5C0000}"/>
    <cellStyle name="Normal 13 2 3 2 2 9" xfId="15266" xr:uid="{00000000-0005-0000-0000-0000AD5C0000}"/>
    <cellStyle name="Normal 13 2 3 2 3" xfId="15267" xr:uid="{00000000-0005-0000-0000-0000AE5C0000}"/>
    <cellStyle name="Normal 13 2 3 2 3 2" xfId="15268" xr:uid="{00000000-0005-0000-0000-0000AF5C0000}"/>
    <cellStyle name="Normal 13 2 3 2 3 2 2" xfId="15269" xr:uid="{00000000-0005-0000-0000-0000B05C0000}"/>
    <cellStyle name="Normal 13 2 3 2 3 3" xfId="15270" xr:uid="{00000000-0005-0000-0000-0000B15C0000}"/>
    <cellStyle name="Normal 13 2 3 2 3 3 2" xfId="15271" xr:uid="{00000000-0005-0000-0000-0000B25C0000}"/>
    <cellStyle name="Normal 13 2 3 2 3 4" xfId="15272" xr:uid="{00000000-0005-0000-0000-0000B35C0000}"/>
    <cellStyle name="Normal 13 2 3 2 3 4 2" xfId="15273" xr:uid="{00000000-0005-0000-0000-0000B45C0000}"/>
    <cellStyle name="Normal 13 2 3 2 3 5" xfId="15274" xr:uid="{00000000-0005-0000-0000-0000B55C0000}"/>
    <cellStyle name="Normal 13 2 3 2 4" xfId="15275" xr:uid="{00000000-0005-0000-0000-0000B65C0000}"/>
    <cellStyle name="Normal 13 2 3 2 4 2" xfId="15276" xr:uid="{00000000-0005-0000-0000-0000B75C0000}"/>
    <cellStyle name="Normal 13 2 3 2 4 2 2" xfId="15277" xr:uid="{00000000-0005-0000-0000-0000B85C0000}"/>
    <cellStyle name="Normal 13 2 3 2 4 3" xfId="15278" xr:uid="{00000000-0005-0000-0000-0000B95C0000}"/>
    <cellStyle name="Normal 13 2 3 2 4 3 2" xfId="15279" xr:uid="{00000000-0005-0000-0000-0000BA5C0000}"/>
    <cellStyle name="Normal 13 2 3 2 4 4" xfId="15280" xr:uid="{00000000-0005-0000-0000-0000BB5C0000}"/>
    <cellStyle name="Normal 13 2 3 2 4 4 2" xfId="15281" xr:uid="{00000000-0005-0000-0000-0000BC5C0000}"/>
    <cellStyle name="Normal 13 2 3 2 4 5" xfId="15282" xr:uid="{00000000-0005-0000-0000-0000BD5C0000}"/>
    <cellStyle name="Normal 13 2 3 2 5" xfId="15283" xr:uid="{00000000-0005-0000-0000-0000BE5C0000}"/>
    <cellStyle name="Normal 13 2 3 2 5 2" xfId="15284" xr:uid="{00000000-0005-0000-0000-0000BF5C0000}"/>
    <cellStyle name="Normal 13 2 3 2 6" xfId="15285" xr:uid="{00000000-0005-0000-0000-0000C05C0000}"/>
    <cellStyle name="Normal 13 2 3 2 6 2" xfId="15286" xr:uid="{00000000-0005-0000-0000-0000C15C0000}"/>
    <cellStyle name="Normal 13 2 3 2 7" xfId="15287" xr:uid="{00000000-0005-0000-0000-0000C25C0000}"/>
    <cellStyle name="Normal 13 2 3 2 7 2" xfId="15288" xr:uid="{00000000-0005-0000-0000-0000C35C0000}"/>
    <cellStyle name="Normal 13 2 3 2 8" xfId="15289" xr:uid="{00000000-0005-0000-0000-0000C45C0000}"/>
    <cellStyle name="Normal 13 2 3 2 8 2" xfId="15290" xr:uid="{00000000-0005-0000-0000-0000C55C0000}"/>
    <cellStyle name="Normal 13 2 3 2 9" xfId="15291" xr:uid="{00000000-0005-0000-0000-0000C65C0000}"/>
    <cellStyle name="Normal 13 2 3 2 9 2" xfId="15292" xr:uid="{00000000-0005-0000-0000-0000C75C0000}"/>
    <cellStyle name="Normal 13 2 3 3" xfId="15293" xr:uid="{00000000-0005-0000-0000-0000C85C0000}"/>
    <cellStyle name="Normal 13 2 3 3 2" xfId="15294" xr:uid="{00000000-0005-0000-0000-0000C95C0000}"/>
    <cellStyle name="Normal 13 2 3 3 2 2" xfId="15295" xr:uid="{00000000-0005-0000-0000-0000CA5C0000}"/>
    <cellStyle name="Normal 13 2 3 3 2 2 2" xfId="15296" xr:uid="{00000000-0005-0000-0000-0000CB5C0000}"/>
    <cellStyle name="Normal 13 2 3 3 2 3" xfId="15297" xr:uid="{00000000-0005-0000-0000-0000CC5C0000}"/>
    <cellStyle name="Normal 13 2 3 3 2 3 2" xfId="15298" xr:uid="{00000000-0005-0000-0000-0000CD5C0000}"/>
    <cellStyle name="Normal 13 2 3 3 2 4" xfId="15299" xr:uid="{00000000-0005-0000-0000-0000CE5C0000}"/>
    <cellStyle name="Normal 13 2 3 3 2 4 2" xfId="15300" xr:uid="{00000000-0005-0000-0000-0000CF5C0000}"/>
    <cellStyle name="Normal 13 2 3 3 2 5" xfId="15301" xr:uid="{00000000-0005-0000-0000-0000D05C0000}"/>
    <cellStyle name="Normal 13 2 3 3 3" xfId="15302" xr:uid="{00000000-0005-0000-0000-0000D15C0000}"/>
    <cellStyle name="Normal 13 2 3 3 3 2" xfId="15303" xr:uid="{00000000-0005-0000-0000-0000D25C0000}"/>
    <cellStyle name="Normal 13 2 3 3 3 2 2" xfId="15304" xr:uid="{00000000-0005-0000-0000-0000D35C0000}"/>
    <cellStyle name="Normal 13 2 3 3 3 3" xfId="15305" xr:uid="{00000000-0005-0000-0000-0000D45C0000}"/>
    <cellStyle name="Normal 13 2 3 3 3 3 2" xfId="15306" xr:uid="{00000000-0005-0000-0000-0000D55C0000}"/>
    <cellStyle name="Normal 13 2 3 3 3 4" xfId="15307" xr:uid="{00000000-0005-0000-0000-0000D65C0000}"/>
    <cellStyle name="Normal 13 2 3 3 3 4 2" xfId="15308" xr:uid="{00000000-0005-0000-0000-0000D75C0000}"/>
    <cellStyle name="Normal 13 2 3 3 3 5" xfId="15309" xr:uid="{00000000-0005-0000-0000-0000D85C0000}"/>
    <cellStyle name="Normal 13 2 3 3 4" xfId="15310" xr:uid="{00000000-0005-0000-0000-0000D95C0000}"/>
    <cellStyle name="Normal 13 2 3 3 4 2" xfId="15311" xr:uid="{00000000-0005-0000-0000-0000DA5C0000}"/>
    <cellStyle name="Normal 13 2 3 3 5" xfId="15312" xr:uid="{00000000-0005-0000-0000-0000DB5C0000}"/>
    <cellStyle name="Normal 13 2 3 3 5 2" xfId="15313" xr:uid="{00000000-0005-0000-0000-0000DC5C0000}"/>
    <cellStyle name="Normal 13 2 3 3 6" xfId="15314" xr:uid="{00000000-0005-0000-0000-0000DD5C0000}"/>
    <cellStyle name="Normal 13 2 3 3 6 2" xfId="15315" xr:uid="{00000000-0005-0000-0000-0000DE5C0000}"/>
    <cellStyle name="Normal 13 2 3 3 7" xfId="15316" xr:uid="{00000000-0005-0000-0000-0000DF5C0000}"/>
    <cellStyle name="Normal 13 2 3 3 7 2" xfId="15317" xr:uid="{00000000-0005-0000-0000-0000E05C0000}"/>
    <cellStyle name="Normal 13 2 3 3 8" xfId="15318" xr:uid="{00000000-0005-0000-0000-0000E15C0000}"/>
    <cellStyle name="Normal 13 2 3 3 8 2" xfId="15319" xr:uid="{00000000-0005-0000-0000-0000E25C0000}"/>
    <cellStyle name="Normal 13 2 3 3 9" xfId="15320" xr:uid="{00000000-0005-0000-0000-0000E35C0000}"/>
    <cellStyle name="Normal 13 2 3 4" xfId="15321" xr:uid="{00000000-0005-0000-0000-0000E45C0000}"/>
    <cellStyle name="Normal 13 2 3 4 2" xfId="15322" xr:uid="{00000000-0005-0000-0000-0000E55C0000}"/>
    <cellStyle name="Normal 13 2 3 4 2 2" xfId="15323" xr:uid="{00000000-0005-0000-0000-0000E65C0000}"/>
    <cellStyle name="Normal 13 2 3 4 3" xfId="15324" xr:uid="{00000000-0005-0000-0000-0000E75C0000}"/>
    <cellStyle name="Normal 13 2 3 4 3 2" xfId="15325" xr:uid="{00000000-0005-0000-0000-0000E85C0000}"/>
    <cellStyle name="Normal 13 2 3 4 4" xfId="15326" xr:uid="{00000000-0005-0000-0000-0000E95C0000}"/>
    <cellStyle name="Normal 13 2 3 4 4 2" xfId="15327" xr:uid="{00000000-0005-0000-0000-0000EA5C0000}"/>
    <cellStyle name="Normal 13 2 3 4 5" xfId="15328" xr:uid="{00000000-0005-0000-0000-0000EB5C0000}"/>
    <cellStyle name="Normal 13 2 3 5" xfId="15329" xr:uid="{00000000-0005-0000-0000-0000EC5C0000}"/>
    <cellStyle name="Normal 13 2 3 5 2" xfId="15330" xr:uid="{00000000-0005-0000-0000-0000ED5C0000}"/>
    <cellStyle name="Normal 13 2 3 5 2 2" xfId="15331" xr:uid="{00000000-0005-0000-0000-0000EE5C0000}"/>
    <cellStyle name="Normal 13 2 3 5 3" xfId="15332" xr:uid="{00000000-0005-0000-0000-0000EF5C0000}"/>
    <cellStyle name="Normal 13 2 3 5 3 2" xfId="15333" xr:uid="{00000000-0005-0000-0000-0000F05C0000}"/>
    <cellStyle name="Normal 13 2 3 5 4" xfId="15334" xr:uid="{00000000-0005-0000-0000-0000F15C0000}"/>
    <cellStyle name="Normal 13 2 3 5 4 2" xfId="15335" xr:uid="{00000000-0005-0000-0000-0000F25C0000}"/>
    <cellStyle name="Normal 13 2 3 5 5" xfId="15336" xr:uid="{00000000-0005-0000-0000-0000F35C0000}"/>
    <cellStyle name="Normal 13 2 3 6" xfId="15337" xr:uid="{00000000-0005-0000-0000-0000F45C0000}"/>
    <cellStyle name="Normal 13 2 3 6 2" xfId="15338" xr:uid="{00000000-0005-0000-0000-0000F55C0000}"/>
    <cellStyle name="Normal 13 2 3 7" xfId="15339" xr:uid="{00000000-0005-0000-0000-0000F65C0000}"/>
    <cellStyle name="Normal 13 2 3 7 2" xfId="15340" xr:uid="{00000000-0005-0000-0000-0000F75C0000}"/>
    <cellStyle name="Normal 13 2 3 8" xfId="15341" xr:uid="{00000000-0005-0000-0000-0000F85C0000}"/>
    <cellStyle name="Normal 13 2 3 8 2" xfId="15342" xr:uid="{00000000-0005-0000-0000-0000F95C0000}"/>
    <cellStyle name="Normal 13 2 3 9" xfId="15343" xr:uid="{00000000-0005-0000-0000-0000FA5C0000}"/>
    <cellStyle name="Normal 13 2 3 9 2" xfId="15344" xr:uid="{00000000-0005-0000-0000-0000FB5C0000}"/>
    <cellStyle name="Normal 13 2 4" xfId="15345" xr:uid="{00000000-0005-0000-0000-0000FC5C0000}"/>
    <cellStyle name="Normal 13 2 4 10" xfId="15346" xr:uid="{00000000-0005-0000-0000-0000FD5C0000}"/>
    <cellStyle name="Normal 13 2 4 10 2" xfId="15347" xr:uid="{00000000-0005-0000-0000-0000FE5C0000}"/>
    <cellStyle name="Normal 13 2 4 11" xfId="15348" xr:uid="{00000000-0005-0000-0000-0000FF5C0000}"/>
    <cellStyle name="Normal 13 2 4 12" xfId="15349" xr:uid="{00000000-0005-0000-0000-0000005D0000}"/>
    <cellStyle name="Normal 13 2 4 2" xfId="15350" xr:uid="{00000000-0005-0000-0000-0000015D0000}"/>
    <cellStyle name="Normal 13 2 4 2 10" xfId="15351" xr:uid="{00000000-0005-0000-0000-0000025D0000}"/>
    <cellStyle name="Normal 13 2 4 2 2" xfId="15352" xr:uid="{00000000-0005-0000-0000-0000035D0000}"/>
    <cellStyle name="Normal 13 2 4 2 2 2" xfId="15353" xr:uid="{00000000-0005-0000-0000-0000045D0000}"/>
    <cellStyle name="Normal 13 2 4 2 2 2 2" xfId="15354" xr:uid="{00000000-0005-0000-0000-0000055D0000}"/>
    <cellStyle name="Normal 13 2 4 2 2 2 2 2" xfId="15355" xr:uid="{00000000-0005-0000-0000-0000065D0000}"/>
    <cellStyle name="Normal 13 2 4 2 2 2 3" xfId="15356" xr:uid="{00000000-0005-0000-0000-0000075D0000}"/>
    <cellStyle name="Normal 13 2 4 2 2 2 3 2" xfId="15357" xr:uid="{00000000-0005-0000-0000-0000085D0000}"/>
    <cellStyle name="Normal 13 2 4 2 2 2 4" xfId="15358" xr:uid="{00000000-0005-0000-0000-0000095D0000}"/>
    <cellStyle name="Normal 13 2 4 2 2 2 4 2" xfId="15359" xr:uid="{00000000-0005-0000-0000-00000A5D0000}"/>
    <cellStyle name="Normal 13 2 4 2 2 2 5" xfId="15360" xr:uid="{00000000-0005-0000-0000-00000B5D0000}"/>
    <cellStyle name="Normal 13 2 4 2 2 3" xfId="15361" xr:uid="{00000000-0005-0000-0000-00000C5D0000}"/>
    <cellStyle name="Normal 13 2 4 2 2 3 2" xfId="15362" xr:uid="{00000000-0005-0000-0000-00000D5D0000}"/>
    <cellStyle name="Normal 13 2 4 2 2 3 2 2" xfId="15363" xr:uid="{00000000-0005-0000-0000-00000E5D0000}"/>
    <cellStyle name="Normal 13 2 4 2 2 3 3" xfId="15364" xr:uid="{00000000-0005-0000-0000-00000F5D0000}"/>
    <cellStyle name="Normal 13 2 4 2 2 3 3 2" xfId="15365" xr:uid="{00000000-0005-0000-0000-0000105D0000}"/>
    <cellStyle name="Normal 13 2 4 2 2 3 4" xfId="15366" xr:uid="{00000000-0005-0000-0000-0000115D0000}"/>
    <cellStyle name="Normal 13 2 4 2 2 3 4 2" xfId="15367" xr:uid="{00000000-0005-0000-0000-0000125D0000}"/>
    <cellStyle name="Normal 13 2 4 2 2 3 5" xfId="15368" xr:uid="{00000000-0005-0000-0000-0000135D0000}"/>
    <cellStyle name="Normal 13 2 4 2 2 4" xfId="15369" xr:uid="{00000000-0005-0000-0000-0000145D0000}"/>
    <cellStyle name="Normal 13 2 4 2 2 4 2" xfId="15370" xr:uid="{00000000-0005-0000-0000-0000155D0000}"/>
    <cellStyle name="Normal 13 2 4 2 2 5" xfId="15371" xr:uid="{00000000-0005-0000-0000-0000165D0000}"/>
    <cellStyle name="Normal 13 2 4 2 2 5 2" xfId="15372" xr:uid="{00000000-0005-0000-0000-0000175D0000}"/>
    <cellStyle name="Normal 13 2 4 2 2 6" xfId="15373" xr:uid="{00000000-0005-0000-0000-0000185D0000}"/>
    <cellStyle name="Normal 13 2 4 2 2 6 2" xfId="15374" xr:uid="{00000000-0005-0000-0000-0000195D0000}"/>
    <cellStyle name="Normal 13 2 4 2 2 7" xfId="15375" xr:uid="{00000000-0005-0000-0000-00001A5D0000}"/>
    <cellStyle name="Normal 13 2 4 2 2 7 2" xfId="15376" xr:uid="{00000000-0005-0000-0000-00001B5D0000}"/>
    <cellStyle name="Normal 13 2 4 2 2 8" xfId="15377" xr:uid="{00000000-0005-0000-0000-00001C5D0000}"/>
    <cellStyle name="Normal 13 2 4 2 2 8 2" xfId="15378" xr:uid="{00000000-0005-0000-0000-00001D5D0000}"/>
    <cellStyle name="Normal 13 2 4 2 2 9" xfId="15379" xr:uid="{00000000-0005-0000-0000-00001E5D0000}"/>
    <cellStyle name="Normal 13 2 4 2 3" xfId="15380" xr:uid="{00000000-0005-0000-0000-00001F5D0000}"/>
    <cellStyle name="Normal 13 2 4 2 3 2" xfId="15381" xr:uid="{00000000-0005-0000-0000-0000205D0000}"/>
    <cellStyle name="Normal 13 2 4 2 3 2 2" xfId="15382" xr:uid="{00000000-0005-0000-0000-0000215D0000}"/>
    <cellStyle name="Normal 13 2 4 2 3 3" xfId="15383" xr:uid="{00000000-0005-0000-0000-0000225D0000}"/>
    <cellStyle name="Normal 13 2 4 2 3 3 2" xfId="15384" xr:uid="{00000000-0005-0000-0000-0000235D0000}"/>
    <cellStyle name="Normal 13 2 4 2 3 4" xfId="15385" xr:uid="{00000000-0005-0000-0000-0000245D0000}"/>
    <cellStyle name="Normal 13 2 4 2 3 4 2" xfId="15386" xr:uid="{00000000-0005-0000-0000-0000255D0000}"/>
    <cellStyle name="Normal 13 2 4 2 3 5" xfId="15387" xr:uid="{00000000-0005-0000-0000-0000265D0000}"/>
    <cellStyle name="Normal 13 2 4 2 4" xfId="15388" xr:uid="{00000000-0005-0000-0000-0000275D0000}"/>
    <cellStyle name="Normal 13 2 4 2 4 2" xfId="15389" xr:uid="{00000000-0005-0000-0000-0000285D0000}"/>
    <cellStyle name="Normal 13 2 4 2 4 2 2" xfId="15390" xr:uid="{00000000-0005-0000-0000-0000295D0000}"/>
    <cellStyle name="Normal 13 2 4 2 4 3" xfId="15391" xr:uid="{00000000-0005-0000-0000-00002A5D0000}"/>
    <cellStyle name="Normal 13 2 4 2 4 3 2" xfId="15392" xr:uid="{00000000-0005-0000-0000-00002B5D0000}"/>
    <cellStyle name="Normal 13 2 4 2 4 4" xfId="15393" xr:uid="{00000000-0005-0000-0000-00002C5D0000}"/>
    <cellStyle name="Normal 13 2 4 2 4 4 2" xfId="15394" xr:uid="{00000000-0005-0000-0000-00002D5D0000}"/>
    <cellStyle name="Normal 13 2 4 2 4 5" xfId="15395" xr:uid="{00000000-0005-0000-0000-00002E5D0000}"/>
    <cellStyle name="Normal 13 2 4 2 5" xfId="15396" xr:uid="{00000000-0005-0000-0000-00002F5D0000}"/>
    <cellStyle name="Normal 13 2 4 2 5 2" xfId="15397" xr:uid="{00000000-0005-0000-0000-0000305D0000}"/>
    <cellStyle name="Normal 13 2 4 2 6" xfId="15398" xr:uid="{00000000-0005-0000-0000-0000315D0000}"/>
    <cellStyle name="Normal 13 2 4 2 6 2" xfId="15399" xr:uid="{00000000-0005-0000-0000-0000325D0000}"/>
    <cellStyle name="Normal 13 2 4 2 7" xfId="15400" xr:uid="{00000000-0005-0000-0000-0000335D0000}"/>
    <cellStyle name="Normal 13 2 4 2 7 2" xfId="15401" xr:uid="{00000000-0005-0000-0000-0000345D0000}"/>
    <cellStyle name="Normal 13 2 4 2 8" xfId="15402" xr:uid="{00000000-0005-0000-0000-0000355D0000}"/>
    <cellStyle name="Normal 13 2 4 2 8 2" xfId="15403" xr:uid="{00000000-0005-0000-0000-0000365D0000}"/>
    <cellStyle name="Normal 13 2 4 2 9" xfId="15404" xr:uid="{00000000-0005-0000-0000-0000375D0000}"/>
    <cellStyle name="Normal 13 2 4 2 9 2" xfId="15405" xr:uid="{00000000-0005-0000-0000-0000385D0000}"/>
    <cellStyle name="Normal 13 2 4 3" xfId="15406" xr:uid="{00000000-0005-0000-0000-0000395D0000}"/>
    <cellStyle name="Normal 13 2 4 3 2" xfId="15407" xr:uid="{00000000-0005-0000-0000-00003A5D0000}"/>
    <cellStyle name="Normal 13 2 4 3 2 2" xfId="15408" xr:uid="{00000000-0005-0000-0000-00003B5D0000}"/>
    <cellStyle name="Normal 13 2 4 3 2 2 2" xfId="15409" xr:uid="{00000000-0005-0000-0000-00003C5D0000}"/>
    <cellStyle name="Normal 13 2 4 3 2 3" xfId="15410" xr:uid="{00000000-0005-0000-0000-00003D5D0000}"/>
    <cellStyle name="Normal 13 2 4 3 2 3 2" xfId="15411" xr:uid="{00000000-0005-0000-0000-00003E5D0000}"/>
    <cellStyle name="Normal 13 2 4 3 2 4" xfId="15412" xr:uid="{00000000-0005-0000-0000-00003F5D0000}"/>
    <cellStyle name="Normal 13 2 4 3 2 4 2" xfId="15413" xr:uid="{00000000-0005-0000-0000-0000405D0000}"/>
    <cellStyle name="Normal 13 2 4 3 2 5" xfId="15414" xr:uid="{00000000-0005-0000-0000-0000415D0000}"/>
    <cellStyle name="Normal 13 2 4 3 3" xfId="15415" xr:uid="{00000000-0005-0000-0000-0000425D0000}"/>
    <cellStyle name="Normal 13 2 4 3 3 2" xfId="15416" xr:uid="{00000000-0005-0000-0000-0000435D0000}"/>
    <cellStyle name="Normal 13 2 4 3 3 2 2" xfId="15417" xr:uid="{00000000-0005-0000-0000-0000445D0000}"/>
    <cellStyle name="Normal 13 2 4 3 3 3" xfId="15418" xr:uid="{00000000-0005-0000-0000-0000455D0000}"/>
    <cellStyle name="Normal 13 2 4 3 3 3 2" xfId="15419" xr:uid="{00000000-0005-0000-0000-0000465D0000}"/>
    <cellStyle name="Normal 13 2 4 3 3 4" xfId="15420" xr:uid="{00000000-0005-0000-0000-0000475D0000}"/>
    <cellStyle name="Normal 13 2 4 3 3 4 2" xfId="15421" xr:uid="{00000000-0005-0000-0000-0000485D0000}"/>
    <cellStyle name="Normal 13 2 4 3 3 5" xfId="15422" xr:uid="{00000000-0005-0000-0000-0000495D0000}"/>
    <cellStyle name="Normal 13 2 4 3 4" xfId="15423" xr:uid="{00000000-0005-0000-0000-00004A5D0000}"/>
    <cellStyle name="Normal 13 2 4 3 4 2" xfId="15424" xr:uid="{00000000-0005-0000-0000-00004B5D0000}"/>
    <cellStyle name="Normal 13 2 4 3 5" xfId="15425" xr:uid="{00000000-0005-0000-0000-00004C5D0000}"/>
    <cellStyle name="Normal 13 2 4 3 5 2" xfId="15426" xr:uid="{00000000-0005-0000-0000-00004D5D0000}"/>
    <cellStyle name="Normal 13 2 4 3 6" xfId="15427" xr:uid="{00000000-0005-0000-0000-00004E5D0000}"/>
    <cellStyle name="Normal 13 2 4 3 6 2" xfId="15428" xr:uid="{00000000-0005-0000-0000-00004F5D0000}"/>
    <cellStyle name="Normal 13 2 4 3 7" xfId="15429" xr:uid="{00000000-0005-0000-0000-0000505D0000}"/>
    <cellStyle name="Normal 13 2 4 3 7 2" xfId="15430" xr:uid="{00000000-0005-0000-0000-0000515D0000}"/>
    <cellStyle name="Normal 13 2 4 3 8" xfId="15431" xr:uid="{00000000-0005-0000-0000-0000525D0000}"/>
    <cellStyle name="Normal 13 2 4 3 8 2" xfId="15432" xr:uid="{00000000-0005-0000-0000-0000535D0000}"/>
    <cellStyle name="Normal 13 2 4 3 9" xfId="15433" xr:uid="{00000000-0005-0000-0000-0000545D0000}"/>
    <cellStyle name="Normal 13 2 4 4" xfId="15434" xr:uid="{00000000-0005-0000-0000-0000555D0000}"/>
    <cellStyle name="Normal 13 2 4 4 2" xfId="15435" xr:uid="{00000000-0005-0000-0000-0000565D0000}"/>
    <cellStyle name="Normal 13 2 4 4 2 2" xfId="15436" xr:uid="{00000000-0005-0000-0000-0000575D0000}"/>
    <cellStyle name="Normal 13 2 4 4 3" xfId="15437" xr:uid="{00000000-0005-0000-0000-0000585D0000}"/>
    <cellStyle name="Normal 13 2 4 4 3 2" xfId="15438" xr:uid="{00000000-0005-0000-0000-0000595D0000}"/>
    <cellStyle name="Normal 13 2 4 4 4" xfId="15439" xr:uid="{00000000-0005-0000-0000-00005A5D0000}"/>
    <cellStyle name="Normal 13 2 4 4 4 2" xfId="15440" xr:uid="{00000000-0005-0000-0000-00005B5D0000}"/>
    <cellStyle name="Normal 13 2 4 4 5" xfId="15441" xr:uid="{00000000-0005-0000-0000-00005C5D0000}"/>
    <cellStyle name="Normal 13 2 4 5" xfId="15442" xr:uid="{00000000-0005-0000-0000-00005D5D0000}"/>
    <cellStyle name="Normal 13 2 4 5 2" xfId="15443" xr:uid="{00000000-0005-0000-0000-00005E5D0000}"/>
    <cellStyle name="Normal 13 2 4 5 2 2" xfId="15444" xr:uid="{00000000-0005-0000-0000-00005F5D0000}"/>
    <cellStyle name="Normal 13 2 4 5 3" xfId="15445" xr:uid="{00000000-0005-0000-0000-0000605D0000}"/>
    <cellStyle name="Normal 13 2 4 5 3 2" xfId="15446" xr:uid="{00000000-0005-0000-0000-0000615D0000}"/>
    <cellStyle name="Normal 13 2 4 5 4" xfId="15447" xr:uid="{00000000-0005-0000-0000-0000625D0000}"/>
    <cellStyle name="Normal 13 2 4 5 4 2" xfId="15448" xr:uid="{00000000-0005-0000-0000-0000635D0000}"/>
    <cellStyle name="Normal 13 2 4 5 5" xfId="15449" xr:uid="{00000000-0005-0000-0000-0000645D0000}"/>
    <cellStyle name="Normal 13 2 4 6" xfId="15450" xr:uid="{00000000-0005-0000-0000-0000655D0000}"/>
    <cellStyle name="Normal 13 2 4 6 2" xfId="15451" xr:uid="{00000000-0005-0000-0000-0000665D0000}"/>
    <cellStyle name="Normal 13 2 4 7" xfId="15452" xr:uid="{00000000-0005-0000-0000-0000675D0000}"/>
    <cellStyle name="Normal 13 2 4 7 2" xfId="15453" xr:uid="{00000000-0005-0000-0000-0000685D0000}"/>
    <cellStyle name="Normal 13 2 4 8" xfId="15454" xr:uid="{00000000-0005-0000-0000-0000695D0000}"/>
    <cellStyle name="Normal 13 2 4 8 2" xfId="15455" xr:uid="{00000000-0005-0000-0000-00006A5D0000}"/>
    <cellStyle name="Normal 13 2 4 9" xfId="15456" xr:uid="{00000000-0005-0000-0000-00006B5D0000}"/>
    <cellStyle name="Normal 13 2 4 9 2" xfId="15457" xr:uid="{00000000-0005-0000-0000-00006C5D0000}"/>
    <cellStyle name="Normal 13 2 5" xfId="15458" xr:uid="{00000000-0005-0000-0000-00006D5D0000}"/>
    <cellStyle name="Normal 13 2 5 10" xfId="15459" xr:uid="{00000000-0005-0000-0000-00006E5D0000}"/>
    <cellStyle name="Normal 13 2 5 10 2" xfId="15460" xr:uid="{00000000-0005-0000-0000-00006F5D0000}"/>
    <cellStyle name="Normal 13 2 5 11" xfId="15461" xr:uid="{00000000-0005-0000-0000-0000705D0000}"/>
    <cellStyle name="Normal 13 2 5 12" xfId="15462" xr:uid="{00000000-0005-0000-0000-0000715D0000}"/>
    <cellStyle name="Normal 13 2 5 2" xfId="15463" xr:uid="{00000000-0005-0000-0000-0000725D0000}"/>
    <cellStyle name="Normal 13 2 5 2 10" xfId="15464" xr:uid="{00000000-0005-0000-0000-0000735D0000}"/>
    <cellStyle name="Normal 13 2 5 2 11" xfId="15465" xr:uid="{00000000-0005-0000-0000-0000745D0000}"/>
    <cellStyle name="Normal 13 2 5 2 2" xfId="15466" xr:uid="{00000000-0005-0000-0000-0000755D0000}"/>
    <cellStyle name="Normal 13 2 5 2 2 2" xfId="15467" xr:uid="{00000000-0005-0000-0000-0000765D0000}"/>
    <cellStyle name="Normal 13 2 5 2 2 2 2" xfId="15468" xr:uid="{00000000-0005-0000-0000-0000775D0000}"/>
    <cellStyle name="Normal 13 2 5 2 2 2 2 2" xfId="15469" xr:uid="{00000000-0005-0000-0000-0000785D0000}"/>
    <cellStyle name="Normal 13 2 5 2 2 2 3" xfId="15470" xr:uid="{00000000-0005-0000-0000-0000795D0000}"/>
    <cellStyle name="Normal 13 2 5 2 2 2 3 2" xfId="15471" xr:uid="{00000000-0005-0000-0000-00007A5D0000}"/>
    <cellStyle name="Normal 13 2 5 2 2 2 4" xfId="15472" xr:uid="{00000000-0005-0000-0000-00007B5D0000}"/>
    <cellStyle name="Normal 13 2 5 2 2 2 4 2" xfId="15473" xr:uid="{00000000-0005-0000-0000-00007C5D0000}"/>
    <cellStyle name="Normal 13 2 5 2 2 2 5" xfId="15474" xr:uid="{00000000-0005-0000-0000-00007D5D0000}"/>
    <cellStyle name="Normal 13 2 5 2 2 3" xfId="15475" xr:uid="{00000000-0005-0000-0000-00007E5D0000}"/>
    <cellStyle name="Normal 13 2 5 2 2 3 2" xfId="15476" xr:uid="{00000000-0005-0000-0000-00007F5D0000}"/>
    <cellStyle name="Normal 13 2 5 2 2 3 2 2" xfId="15477" xr:uid="{00000000-0005-0000-0000-0000805D0000}"/>
    <cellStyle name="Normal 13 2 5 2 2 3 3" xfId="15478" xr:uid="{00000000-0005-0000-0000-0000815D0000}"/>
    <cellStyle name="Normal 13 2 5 2 2 3 3 2" xfId="15479" xr:uid="{00000000-0005-0000-0000-0000825D0000}"/>
    <cellStyle name="Normal 13 2 5 2 2 3 4" xfId="15480" xr:uid="{00000000-0005-0000-0000-0000835D0000}"/>
    <cellStyle name="Normal 13 2 5 2 2 3 4 2" xfId="15481" xr:uid="{00000000-0005-0000-0000-0000845D0000}"/>
    <cellStyle name="Normal 13 2 5 2 2 3 5" xfId="15482" xr:uid="{00000000-0005-0000-0000-0000855D0000}"/>
    <cellStyle name="Normal 13 2 5 2 2 4" xfId="15483" xr:uid="{00000000-0005-0000-0000-0000865D0000}"/>
    <cellStyle name="Normal 13 2 5 2 2 4 2" xfId="15484" xr:uid="{00000000-0005-0000-0000-0000875D0000}"/>
    <cellStyle name="Normal 13 2 5 2 2 5" xfId="15485" xr:uid="{00000000-0005-0000-0000-0000885D0000}"/>
    <cellStyle name="Normal 13 2 5 2 2 5 2" xfId="15486" xr:uid="{00000000-0005-0000-0000-0000895D0000}"/>
    <cellStyle name="Normal 13 2 5 2 2 6" xfId="15487" xr:uid="{00000000-0005-0000-0000-00008A5D0000}"/>
    <cellStyle name="Normal 13 2 5 2 2 6 2" xfId="15488" xr:uid="{00000000-0005-0000-0000-00008B5D0000}"/>
    <cellStyle name="Normal 13 2 5 2 2 7" xfId="15489" xr:uid="{00000000-0005-0000-0000-00008C5D0000}"/>
    <cellStyle name="Normal 13 2 5 2 2 7 2" xfId="15490" xr:uid="{00000000-0005-0000-0000-00008D5D0000}"/>
    <cellStyle name="Normal 13 2 5 2 2 8" xfId="15491" xr:uid="{00000000-0005-0000-0000-00008E5D0000}"/>
    <cellStyle name="Normal 13 2 5 2 2 8 2" xfId="15492" xr:uid="{00000000-0005-0000-0000-00008F5D0000}"/>
    <cellStyle name="Normal 13 2 5 2 2 9" xfId="15493" xr:uid="{00000000-0005-0000-0000-0000905D0000}"/>
    <cellStyle name="Normal 13 2 5 2 3" xfId="15494" xr:uid="{00000000-0005-0000-0000-0000915D0000}"/>
    <cellStyle name="Normal 13 2 5 2 3 2" xfId="15495" xr:uid="{00000000-0005-0000-0000-0000925D0000}"/>
    <cellStyle name="Normal 13 2 5 2 3 2 2" xfId="15496" xr:uid="{00000000-0005-0000-0000-0000935D0000}"/>
    <cellStyle name="Normal 13 2 5 2 3 3" xfId="15497" xr:uid="{00000000-0005-0000-0000-0000945D0000}"/>
    <cellStyle name="Normal 13 2 5 2 3 3 2" xfId="15498" xr:uid="{00000000-0005-0000-0000-0000955D0000}"/>
    <cellStyle name="Normal 13 2 5 2 3 4" xfId="15499" xr:uid="{00000000-0005-0000-0000-0000965D0000}"/>
    <cellStyle name="Normal 13 2 5 2 3 4 2" xfId="15500" xr:uid="{00000000-0005-0000-0000-0000975D0000}"/>
    <cellStyle name="Normal 13 2 5 2 3 5" xfId="15501" xr:uid="{00000000-0005-0000-0000-0000985D0000}"/>
    <cellStyle name="Normal 13 2 5 2 4" xfId="15502" xr:uid="{00000000-0005-0000-0000-0000995D0000}"/>
    <cellStyle name="Normal 13 2 5 2 4 2" xfId="15503" xr:uid="{00000000-0005-0000-0000-00009A5D0000}"/>
    <cellStyle name="Normal 13 2 5 2 4 2 2" xfId="15504" xr:uid="{00000000-0005-0000-0000-00009B5D0000}"/>
    <cellStyle name="Normal 13 2 5 2 4 3" xfId="15505" xr:uid="{00000000-0005-0000-0000-00009C5D0000}"/>
    <cellStyle name="Normal 13 2 5 2 4 3 2" xfId="15506" xr:uid="{00000000-0005-0000-0000-00009D5D0000}"/>
    <cellStyle name="Normal 13 2 5 2 4 4" xfId="15507" xr:uid="{00000000-0005-0000-0000-00009E5D0000}"/>
    <cellStyle name="Normal 13 2 5 2 4 4 2" xfId="15508" xr:uid="{00000000-0005-0000-0000-00009F5D0000}"/>
    <cellStyle name="Normal 13 2 5 2 4 5" xfId="15509" xr:uid="{00000000-0005-0000-0000-0000A05D0000}"/>
    <cellStyle name="Normal 13 2 5 2 5" xfId="15510" xr:uid="{00000000-0005-0000-0000-0000A15D0000}"/>
    <cellStyle name="Normal 13 2 5 2 5 2" xfId="15511" xr:uid="{00000000-0005-0000-0000-0000A25D0000}"/>
    <cellStyle name="Normal 13 2 5 2 6" xfId="15512" xr:uid="{00000000-0005-0000-0000-0000A35D0000}"/>
    <cellStyle name="Normal 13 2 5 2 6 2" xfId="15513" xr:uid="{00000000-0005-0000-0000-0000A45D0000}"/>
    <cellStyle name="Normal 13 2 5 2 7" xfId="15514" xr:uid="{00000000-0005-0000-0000-0000A55D0000}"/>
    <cellStyle name="Normal 13 2 5 2 7 2" xfId="15515" xr:uid="{00000000-0005-0000-0000-0000A65D0000}"/>
    <cellStyle name="Normal 13 2 5 2 8" xfId="15516" xr:uid="{00000000-0005-0000-0000-0000A75D0000}"/>
    <cellStyle name="Normal 13 2 5 2 8 2" xfId="15517" xr:uid="{00000000-0005-0000-0000-0000A85D0000}"/>
    <cellStyle name="Normal 13 2 5 2 9" xfId="15518" xr:uid="{00000000-0005-0000-0000-0000A95D0000}"/>
    <cellStyle name="Normal 13 2 5 2 9 2" xfId="15519" xr:uid="{00000000-0005-0000-0000-0000AA5D0000}"/>
    <cellStyle name="Normal 13 2 5 3" xfId="15520" xr:uid="{00000000-0005-0000-0000-0000AB5D0000}"/>
    <cellStyle name="Normal 13 2 5 3 10" xfId="15521" xr:uid="{00000000-0005-0000-0000-0000AC5D0000}"/>
    <cellStyle name="Normal 13 2 5 3 2" xfId="15522" xr:uid="{00000000-0005-0000-0000-0000AD5D0000}"/>
    <cellStyle name="Normal 13 2 5 3 2 2" xfId="15523" xr:uid="{00000000-0005-0000-0000-0000AE5D0000}"/>
    <cellStyle name="Normal 13 2 5 3 2 2 2" xfId="15524" xr:uid="{00000000-0005-0000-0000-0000AF5D0000}"/>
    <cellStyle name="Normal 13 2 5 3 2 3" xfId="15525" xr:uid="{00000000-0005-0000-0000-0000B05D0000}"/>
    <cellStyle name="Normal 13 2 5 3 2 3 2" xfId="15526" xr:uid="{00000000-0005-0000-0000-0000B15D0000}"/>
    <cellStyle name="Normal 13 2 5 3 2 4" xfId="15527" xr:uid="{00000000-0005-0000-0000-0000B25D0000}"/>
    <cellStyle name="Normal 13 2 5 3 2 4 2" xfId="15528" xr:uid="{00000000-0005-0000-0000-0000B35D0000}"/>
    <cellStyle name="Normal 13 2 5 3 2 5" xfId="15529" xr:uid="{00000000-0005-0000-0000-0000B45D0000}"/>
    <cellStyle name="Normal 13 2 5 3 3" xfId="15530" xr:uid="{00000000-0005-0000-0000-0000B55D0000}"/>
    <cellStyle name="Normal 13 2 5 3 3 2" xfId="15531" xr:uid="{00000000-0005-0000-0000-0000B65D0000}"/>
    <cellStyle name="Normal 13 2 5 3 3 2 2" xfId="15532" xr:uid="{00000000-0005-0000-0000-0000B75D0000}"/>
    <cellStyle name="Normal 13 2 5 3 3 3" xfId="15533" xr:uid="{00000000-0005-0000-0000-0000B85D0000}"/>
    <cellStyle name="Normal 13 2 5 3 3 3 2" xfId="15534" xr:uid="{00000000-0005-0000-0000-0000B95D0000}"/>
    <cellStyle name="Normal 13 2 5 3 3 4" xfId="15535" xr:uid="{00000000-0005-0000-0000-0000BA5D0000}"/>
    <cellStyle name="Normal 13 2 5 3 3 4 2" xfId="15536" xr:uid="{00000000-0005-0000-0000-0000BB5D0000}"/>
    <cellStyle name="Normal 13 2 5 3 3 5" xfId="15537" xr:uid="{00000000-0005-0000-0000-0000BC5D0000}"/>
    <cellStyle name="Normal 13 2 5 3 4" xfId="15538" xr:uid="{00000000-0005-0000-0000-0000BD5D0000}"/>
    <cellStyle name="Normal 13 2 5 3 4 2" xfId="15539" xr:uid="{00000000-0005-0000-0000-0000BE5D0000}"/>
    <cellStyle name="Normal 13 2 5 3 5" xfId="15540" xr:uid="{00000000-0005-0000-0000-0000BF5D0000}"/>
    <cellStyle name="Normal 13 2 5 3 5 2" xfId="15541" xr:uid="{00000000-0005-0000-0000-0000C05D0000}"/>
    <cellStyle name="Normal 13 2 5 3 6" xfId="15542" xr:uid="{00000000-0005-0000-0000-0000C15D0000}"/>
    <cellStyle name="Normal 13 2 5 3 6 2" xfId="15543" xr:uid="{00000000-0005-0000-0000-0000C25D0000}"/>
    <cellStyle name="Normal 13 2 5 3 7" xfId="15544" xr:uid="{00000000-0005-0000-0000-0000C35D0000}"/>
    <cellStyle name="Normal 13 2 5 3 7 2" xfId="15545" xr:uid="{00000000-0005-0000-0000-0000C45D0000}"/>
    <cellStyle name="Normal 13 2 5 3 8" xfId="15546" xr:uid="{00000000-0005-0000-0000-0000C55D0000}"/>
    <cellStyle name="Normal 13 2 5 3 8 2" xfId="15547" xr:uid="{00000000-0005-0000-0000-0000C65D0000}"/>
    <cellStyle name="Normal 13 2 5 3 9" xfId="15548" xr:uid="{00000000-0005-0000-0000-0000C75D0000}"/>
    <cellStyle name="Normal 13 2 5 4" xfId="15549" xr:uid="{00000000-0005-0000-0000-0000C85D0000}"/>
    <cellStyle name="Normal 13 2 5 4 2" xfId="15550" xr:uid="{00000000-0005-0000-0000-0000C95D0000}"/>
    <cellStyle name="Normal 13 2 5 4 2 2" xfId="15551" xr:uid="{00000000-0005-0000-0000-0000CA5D0000}"/>
    <cellStyle name="Normal 13 2 5 4 3" xfId="15552" xr:uid="{00000000-0005-0000-0000-0000CB5D0000}"/>
    <cellStyle name="Normal 13 2 5 4 3 2" xfId="15553" xr:uid="{00000000-0005-0000-0000-0000CC5D0000}"/>
    <cellStyle name="Normal 13 2 5 4 4" xfId="15554" xr:uid="{00000000-0005-0000-0000-0000CD5D0000}"/>
    <cellStyle name="Normal 13 2 5 4 4 2" xfId="15555" xr:uid="{00000000-0005-0000-0000-0000CE5D0000}"/>
    <cellStyle name="Normal 13 2 5 4 5" xfId="15556" xr:uid="{00000000-0005-0000-0000-0000CF5D0000}"/>
    <cellStyle name="Normal 13 2 5 5" xfId="15557" xr:uid="{00000000-0005-0000-0000-0000D05D0000}"/>
    <cellStyle name="Normal 13 2 5 5 2" xfId="15558" xr:uid="{00000000-0005-0000-0000-0000D15D0000}"/>
    <cellStyle name="Normal 13 2 5 5 2 2" xfId="15559" xr:uid="{00000000-0005-0000-0000-0000D25D0000}"/>
    <cellStyle name="Normal 13 2 5 5 3" xfId="15560" xr:uid="{00000000-0005-0000-0000-0000D35D0000}"/>
    <cellStyle name="Normal 13 2 5 5 3 2" xfId="15561" xr:uid="{00000000-0005-0000-0000-0000D45D0000}"/>
    <cellStyle name="Normal 13 2 5 5 4" xfId="15562" xr:uid="{00000000-0005-0000-0000-0000D55D0000}"/>
    <cellStyle name="Normal 13 2 5 5 4 2" xfId="15563" xr:uid="{00000000-0005-0000-0000-0000D65D0000}"/>
    <cellStyle name="Normal 13 2 5 5 5" xfId="15564" xr:uid="{00000000-0005-0000-0000-0000D75D0000}"/>
    <cellStyle name="Normal 13 2 5 6" xfId="15565" xr:uid="{00000000-0005-0000-0000-0000D85D0000}"/>
    <cellStyle name="Normal 13 2 5 6 2" xfId="15566" xr:uid="{00000000-0005-0000-0000-0000D95D0000}"/>
    <cellStyle name="Normal 13 2 5 7" xfId="15567" xr:uid="{00000000-0005-0000-0000-0000DA5D0000}"/>
    <cellStyle name="Normal 13 2 5 7 2" xfId="15568" xr:uid="{00000000-0005-0000-0000-0000DB5D0000}"/>
    <cellStyle name="Normal 13 2 5 8" xfId="15569" xr:uid="{00000000-0005-0000-0000-0000DC5D0000}"/>
    <cellStyle name="Normal 13 2 5 8 2" xfId="15570" xr:uid="{00000000-0005-0000-0000-0000DD5D0000}"/>
    <cellStyle name="Normal 13 2 5 9" xfId="15571" xr:uid="{00000000-0005-0000-0000-0000DE5D0000}"/>
    <cellStyle name="Normal 13 2 5 9 2" xfId="15572" xr:uid="{00000000-0005-0000-0000-0000DF5D0000}"/>
    <cellStyle name="Normal 13 2 6" xfId="15573" xr:uid="{00000000-0005-0000-0000-0000E05D0000}"/>
    <cellStyle name="Normal 13 2 6 10" xfId="15574" xr:uid="{00000000-0005-0000-0000-0000E15D0000}"/>
    <cellStyle name="Normal 13 2 6 2" xfId="15575" xr:uid="{00000000-0005-0000-0000-0000E25D0000}"/>
    <cellStyle name="Normal 13 2 6 2 2" xfId="15576" xr:uid="{00000000-0005-0000-0000-0000E35D0000}"/>
    <cellStyle name="Normal 13 2 6 2 2 2" xfId="15577" xr:uid="{00000000-0005-0000-0000-0000E45D0000}"/>
    <cellStyle name="Normal 13 2 6 2 2 2 2" xfId="15578" xr:uid="{00000000-0005-0000-0000-0000E55D0000}"/>
    <cellStyle name="Normal 13 2 6 2 2 3" xfId="15579" xr:uid="{00000000-0005-0000-0000-0000E65D0000}"/>
    <cellStyle name="Normal 13 2 6 2 2 3 2" xfId="15580" xr:uid="{00000000-0005-0000-0000-0000E75D0000}"/>
    <cellStyle name="Normal 13 2 6 2 2 4" xfId="15581" xr:uid="{00000000-0005-0000-0000-0000E85D0000}"/>
    <cellStyle name="Normal 13 2 6 2 2 4 2" xfId="15582" xr:uid="{00000000-0005-0000-0000-0000E95D0000}"/>
    <cellStyle name="Normal 13 2 6 2 2 5" xfId="15583" xr:uid="{00000000-0005-0000-0000-0000EA5D0000}"/>
    <cellStyle name="Normal 13 2 6 2 3" xfId="15584" xr:uid="{00000000-0005-0000-0000-0000EB5D0000}"/>
    <cellStyle name="Normal 13 2 6 2 3 2" xfId="15585" xr:uid="{00000000-0005-0000-0000-0000EC5D0000}"/>
    <cellStyle name="Normal 13 2 6 2 3 2 2" xfId="15586" xr:uid="{00000000-0005-0000-0000-0000ED5D0000}"/>
    <cellStyle name="Normal 13 2 6 2 3 3" xfId="15587" xr:uid="{00000000-0005-0000-0000-0000EE5D0000}"/>
    <cellStyle name="Normal 13 2 6 2 3 3 2" xfId="15588" xr:uid="{00000000-0005-0000-0000-0000EF5D0000}"/>
    <cellStyle name="Normal 13 2 6 2 3 4" xfId="15589" xr:uid="{00000000-0005-0000-0000-0000F05D0000}"/>
    <cellStyle name="Normal 13 2 6 2 3 4 2" xfId="15590" xr:uid="{00000000-0005-0000-0000-0000F15D0000}"/>
    <cellStyle name="Normal 13 2 6 2 3 5" xfId="15591" xr:uid="{00000000-0005-0000-0000-0000F25D0000}"/>
    <cellStyle name="Normal 13 2 6 2 4" xfId="15592" xr:uid="{00000000-0005-0000-0000-0000F35D0000}"/>
    <cellStyle name="Normal 13 2 6 2 4 2" xfId="15593" xr:uid="{00000000-0005-0000-0000-0000F45D0000}"/>
    <cellStyle name="Normal 13 2 6 2 5" xfId="15594" xr:uid="{00000000-0005-0000-0000-0000F55D0000}"/>
    <cellStyle name="Normal 13 2 6 2 5 2" xfId="15595" xr:uid="{00000000-0005-0000-0000-0000F65D0000}"/>
    <cellStyle name="Normal 13 2 6 2 6" xfId="15596" xr:uid="{00000000-0005-0000-0000-0000F75D0000}"/>
    <cellStyle name="Normal 13 2 6 2 6 2" xfId="15597" xr:uid="{00000000-0005-0000-0000-0000F85D0000}"/>
    <cellStyle name="Normal 13 2 6 2 7" xfId="15598" xr:uid="{00000000-0005-0000-0000-0000F95D0000}"/>
    <cellStyle name="Normal 13 2 6 2 7 2" xfId="15599" xr:uid="{00000000-0005-0000-0000-0000FA5D0000}"/>
    <cellStyle name="Normal 13 2 6 2 8" xfId="15600" xr:uid="{00000000-0005-0000-0000-0000FB5D0000}"/>
    <cellStyle name="Normal 13 2 6 2 8 2" xfId="15601" xr:uid="{00000000-0005-0000-0000-0000FC5D0000}"/>
    <cellStyle name="Normal 13 2 6 2 9" xfId="15602" xr:uid="{00000000-0005-0000-0000-0000FD5D0000}"/>
    <cellStyle name="Normal 13 2 6 3" xfId="15603" xr:uid="{00000000-0005-0000-0000-0000FE5D0000}"/>
    <cellStyle name="Normal 13 2 6 3 2" xfId="15604" xr:uid="{00000000-0005-0000-0000-0000FF5D0000}"/>
    <cellStyle name="Normal 13 2 6 3 2 2" xfId="15605" xr:uid="{00000000-0005-0000-0000-0000005E0000}"/>
    <cellStyle name="Normal 13 2 6 3 3" xfId="15606" xr:uid="{00000000-0005-0000-0000-0000015E0000}"/>
    <cellStyle name="Normal 13 2 6 3 3 2" xfId="15607" xr:uid="{00000000-0005-0000-0000-0000025E0000}"/>
    <cellStyle name="Normal 13 2 6 3 4" xfId="15608" xr:uid="{00000000-0005-0000-0000-0000035E0000}"/>
    <cellStyle name="Normal 13 2 6 3 4 2" xfId="15609" xr:uid="{00000000-0005-0000-0000-0000045E0000}"/>
    <cellStyle name="Normal 13 2 6 3 5" xfId="15610" xr:uid="{00000000-0005-0000-0000-0000055E0000}"/>
    <cellStyle name="Normal 13 2 6 4" xfId="15611" xr:uid="{00000000-0005-0000-0000-0000065E0000}"/>
    <cellStyle name="Normal 13 2 6 4 2" xfId="15612" xr:uid="{00000000-0005-0000-0000-0000075E0000}"/>
    <cellStyle name="Normal 13 2 6 4 2 2" xfId="15613" xr:uid="{00000000-0005-0000-0000-0000085E0000}"/>
    <cellStyle name="Normal 13 2 6 4 3" xfId="15614" xr:uid="{00000000-0005-0000-0000-0000095E0000}"/>
    <cellStyle name="Normal 13 2 6 4 3 2" xfId="15615" xr:uid="{00000000-0005-0000-0000-00000A5E0000}"/>
    <cellStyle name="Normal 13 2 6 4 4" xfId="15616" xr:uid="{00000000-0005-0000-0000-00000B5E0000}"/>
    <cellStyle name="Normal 13 2 6 4 4 2" xfId="15617" xr:uid="{00000000-0005-0000-0000-00000C5E0000}"/>
    <cellStyle name="Normal 13 2 6 4 5" xfId="15618" xr:uid="{00000000-0005-0000-0000-00000D5E0000}"/>
    <cellStyle name="Normal 13 2 6 5" xfId="15619" xr:uid="{00000000-0005-0000-0000-00000E5E0000}"/>
    <cellStyle name="Normal 13 2 6 5 2" xfId="15620" xr:uid="{00000000-0005-0000-0000-00000F5E0000}"/>
    <cellStyle name="Normal 13 2 6 6" xfId="15621" xr:uid="{00000000-0005-0000-0000-0000105E0000}"/>
    <cellStyle name="Normal 13 2 6 6 2" xfId="15622" xr:uid="{00000000-0005-0000-0000-0000115E0000}"/>
    <cellStyle name="Normal 13 2 6 7" xfId="15623" xr:uid="{00000000-0005-0000-0000-0000125E0000}"/>
    <cellStyle name="Normal 13 2 6 7 2" xfId="15624" xr:uid="{00000000-0005-0000-0000-0000135E0000}"/>
    <cellStyle name="Normal 13 2 6 8" xfId="15625" xr:uid="{00000000-0005-0000-0000-0000145E0000}"/>
    <cellStyle name="Normal 13 2 6 8 2" xfId="15626" xr:uid="{00000000-0005-0000-0000-0000155E0000}"/>
    <cellStyle name="Normal 13 2 6 9" xfId="15627" xr:uid="{00000000-0005-0000-0000-0000165E0000}"/>
    <cellStyle name="Normal 13 2 6 9 2" xfId="15628" xr:uid="{00000000-0005-0000-0000-0000175E0000}"/>
    <cellStyle name="Normal 13 2 7" xfId="15629" xr:uid="{00000000-0005-0000-0000-0000185E0000}"/>
    <cellStyle name="Normal 13 2 7 2" xfId="15630" xr:uid="{00000000-0005-0000-0000-0000195E0000}"/>
    <cellStyle name="Normal 13 2 7 2 2" xfId="15631" xr:uid="{00000000-0005-0000-0000-00001A5E0000}"/>
    <cellStyle name="Normal 13 2 7 2 2 2" xfId="15632" xr:uid="{00000000-0005-0000-0000-00001B5E0000}"/>
    <cellStyle name="Normal 13 2 7 2 3" xfId="15633" xr:uid="{00000000-0005-0000-0000-00001C5E0000}"/>
    <cellStyle name="Normal 13 2 7 2 3 2" xfId="15634" xr:uid="{00000000-0005-0000-0000-00001D5E0000}"/>
    <cellStyle name="Normal 13 2 7 2 4" xfId="15635" xr:uid="{00000000-0005-0000-0000-00001E5E0000}"/>
    <cellStyle name="Normal 13 2 7 2 4 2" xfId="15636" xr:uid="{00000000-0005-0000-0000-00001F5E0000}"/>
    <cellStyle name="Normal 13 2 7 2 5" xfId="15637" xr:uid="{00000000-0005-0000-0000-0000205E0000}"/>
    <cellStyle name="Normal 13 2 7 3" xfId="15638" xr:uid="{00000000-0005-0000-0000-0000215E0000}"/>
    <cellStyle name="Normal 13 2 7 3 2" xfId="15639" xr:uid="{00000000-0005-0000-0000-0000225E0000}"/>
    <cellStyle name="Normal 13 2 7 3 2 2" xfId="15640" xr:uid="{00000000-0005-0000-0000-0000235E0000}"/>
    <cellStyle name="Normal 13 2 7 3 3" xfId="15641" xr:uid="{00000000-0005-0000-0000-0000245E0000}"/>
    <cellStyle name="Normal 13 2 7 3 3 2" xfId="15642" xr:uid="{00000000-0005-0000-0000-0000255E0000}"/>
    <cellStyle name="Normal 13 2 7 3 4" xfId="15643" xr:uid="{00000000-0005-0000-0000-0000265E0000}"/>
    <cellStyle name="Normal 13 2 7 3 4 2" xfId="15644" xr:uid="{00000000-0005-0000-0000-0000275E0000}"/>
    <cellStyle name="Normal 13 2 7 3 5" xfId="15645" xr:uid="{00000000-0005-0000-0000-0000285E0000}"/>
    <cellStyle name="Normal 13 2 7 4" xfId="15646" xr:uid="{00000000-0005-0000-0000-0000295E0000}"/>
    <cellStyle name="Normal 13 2 7 4 2" xfId="15647" xr:uid="{00000000-0005-0000-0000-00002A5E0000}"/>
    <cellStyle name="Normal 13 2 7 5" xfId="15648" xr:uid="{00000000-0005-0000-0000-00002B5E0000}"/>
    <cellStyle name="Normal 13 2 7 5 2" xfId="15649" xr:uid="{00000000-0005-0000-0000-00002C5E0000}"/>
    <cellStyle name="Normal 13 2 7 6" xfId="15650" xr:uid="{00000000-0005-0000-0000-00002D5E0000}"/>
    <cellStyle name="Normal 13 2 7 6 2" xfId="15651" xr:uid="{00000000-0005-0000-0000-00002E5E0000}"/>
    <cellStyle name="Normal 13 2 7 7" xfId="15652" xr:uid="{00000000-0005-0000-0000-00002F5E0000}"/>
    <cellStyle name="Normal 13 2 7 7 2" xfId="15653" xr:uid="{00000000-0005-0000-0000-0000305E0000}"/>
    <cellStyle name="Normal 13 2 7 8" xfId="15654" xr:uid="{00000000-0005-0000-0000-0000315E0000}"/>
    <cellStyle name="Normal 13 2 7 8 2" xfId="15655" xr:uid="{00000000-0005-0000-0000-0000325E0000}"/>
    <cellStyle name="Normal 13 2 7 9" xfId="15656" xr:uid="{00000000-0005-0000-0000-0000335E0000}"/>
    <cellStyle name="Normal 13 2 8" xfId="15657" xr:uid="{00000000-0005-0000-0000-0000345E0000}"/>
    <cellStyle name="Normal 13 2 8 2" xfId="15658" xr:uid="{00000000-0005-0000-0000-0000355E0000}"/>
    <cellStyle name="Normal 13 2 8 2 2" xfId="15659" xr:uid="{00000000-0005-0000-0000-0000365E0000}"/>
    <cellStyle name="Normal 13 2 8 3" xfId="15660" xr:uid="{00000000-0005-0000-0000-0000375E0000}"/>
    <cellStyle name="Normal 13 2 8 3 2" xfId="15661" xr:uid="{00000000-0005-0000-0000-0000385E0000}"/>
    <cellStyle name="Normal 13 2 8 4" xfId="15662" xr:uid="{00000000-0005-0000-0000-0000395E0000}"/>
    <cellStyle name="Normal 13 2 8 4 2" xfId="15663" xr:uid="{00000000-0005-0000-0000-00003A5E0000}"/>
    <cellStyle name="Normal 13 2 8 5" xfId="15664" xr:uid="{00000000-0005-0000-0000-00003B5E0000}"/>
    <cellStyle name="Normal 13 2 9" xfId="15665" xr:uid="{00000000-0005-0000-0000-00003C5E0000}"/>
    <cellStyle name="Normal 13 2 9 2" xfId="15666" xr:uid="{00000000-0005-0000-0000-00003D5E0000}"/>
    <cellStyle name="Normal 13 2 9 2 2" xfId="15667" xr:uid="{00000000-0005-0000-0000-00003E5E0000}"/>
    <cellStyle name="Normal 13 2 9 3" xfId="15668" xr:uid="{00000000-0005-0000-0000-00003F5E0000}"/>
    <cellStyle name="Normal 13 2 9 3 2" xfId="15669" xr:uid="{00000000-0005-0000-0000-0000405E0000}"/>
    <cellStyle name="Normal 13 2 9 4" xfId="15670" xr:uid="{00000000-0005-0000-0000-0000415E0000}"/>
    <cellStyle name="Normal 13 2 9 4 2" xfId="15671" xr:uid="{00000000-0005-0000-0000-0000425E0000}"/>
    <cellStyle name="Normal 13 2 9 5" xfId="15672" xr:uid="{00000000-0005-0000-0000-0000435E0000}"/>
    <cellStyle name="Normal 13 20" xfId="15673" xr:uid="{00000000-0005-0000-0000-0000445E0000}"/>
    <cellStyle name="Normal 13 20 2" xfId="15674" xr:uid="{00000000-0005-0000-0000-0000455E0000}"/>
    <cellStyle name="Normal 13 21" xfId="15675" xr:uid="{00000000-0005-0000-0000-0000465E0000}"/>
    <cellStyle name="Normal 13 22" xfId="15676" xr:uid="{00000000-0005-0000-0000-0000475E0000}"/>
    <cellStyle name="Normal 13 22 2" xfId="15677" xr:uid="{00000000-0005-0000-0000-0000485E0000}"/>
    <cellStyle name="Normal 13 23" xfId="15678" xr:uid="{00000000-0005-0000-0000-0000495E0000}"/>
    <cellStyle name="Normal 13 24" xfId="15679" xr:uid="{00000000-0005-0000-0000-00004A5E0000}"/>
    <cellStyle name="Normal 13 25" xfId="15680" xr:uid="{00000000-0005-0000-0000-00004B5E0000}"/>
    <cellStyle name="Normal 13 26" xfId="41367" xr:uid="{00000000-0005-0000-0000-00004C5E0000}"/>
    <cellStyle name="Normal 13 3" xfId="15681" xr:uid="{00000000-0005-0000-0000-00004D5E0000}"/>
    <cellStyle name="Normal 13 3 10" xfId="15682" xr:uid="{00000000-0005-0000-0000-00004E5E0000}"/>
    <cellStyle name="Normal 13 3 10 2" xfId="15683" xr:uid="{00000000-0005-0000-0000-00004F5E0000}"/>
    <cellStyle name="Normal 13 3 11" xfId="15684" xr:uid="{00000000-0005-0000-0000-0000505E0000}"/>
    <cellStyle name="Normal 13 3 11 2" xfId="15685" xr:uid="{00000000-0005-0000-0000-0000515E0000}"/>
    <cellStyle name="Normal 13 3 12" xfId="15686" xr:uid="{00000000-0005-0000-0000-0000525E0000}"/>
    <cellStyle name="Normal 13 3 12 2" xfId="15687" xr:uid="{00000000-0005-0000-0000-0000535E0000}"/>
    <cellStyle name="Normal 13 3 13" xfId="15688" xr:uid="{00000000-0005-0000-0000-0000545E0000}"/>
    <cellStyle name="Normal 13 3 13 2" xfId="15689" xr:uid="{00000000-0005-0000-0000-0000555E0000}"/>
    <cellStyle name="Normal 13 3 14" xfId="15690" xr:uid="{00000000-0005-0000-0000-0000565E0000}"/>
    <cellStyle name="Normal 13 3 14 2" xfId="15691" xr:uid="{00000000-0005-0000-0000-0000575E0000}"/>
    <cellStyle name="Normal 13 3 15" xfId="15692" xr:uid="{00000000-0005-0000-0000-0000585E0000}"/>
    <cellStyle name="Normal 13 3 16" xfId="15693" xr:uid="{00000000-0005-0000-0000-0000595E0000}"/>
    <cellStyle name="Normal 13 3 17" xfId="15694" xr:uid="{00000000-0005-0000-0000-00005A5E0000}"/>
    <cellStyle name="Normal 13 3 18" xfId="15695" xr:uid="{00000000-0005-0000-0000-00005B5E0000}"/>
    <cellStyle name="Normal 13 3 19" xfId="41368" xr:uid="{00000000-0005-0000-0000-00005C5E0000}"/>
    <cellStyle name="Normal 13 3 2" xfId="15696" xr:uid="{00000000-0005-0000-0000-00005D5E0000}"/>
    <cellStyle name="Normal 13 3 2 10" xfId="15697" xr:uid="{00000000-0005-0000-0000-00005E5E0000}"/>
    <cellStyle name="Normal 13 3 2 10 2" xfId="15698" xr:uid="{00000000-0005-0000-0000-00005F5E0000}"/>
    <cellStyle name="Normal 13 3 2 11" xfId="15699" xr:uid="{00000000-0005-0000-0000-0000605E0000}"/>
    <cellStyle name="Normal 13 3 2 12" xfId="15700" xr:uid="{00000000-0005-0000-0000-0000615E0000}"/>
    <cellStyle name="Normal 13 3 2 2" xfId="15701" xr:uid="{00000000-0005-0000-0000-0000625E0000}"/>
    <cellStyle name="Normal 13 3 2 2 10" xfId="15702" xr:uid="{00000000-0005-0000-0000-0000635E0000}"/>
    <cellStyle name="Normal 13 3 2 2 2" xfId="15703" xr:uid="{00000000-0005-0000-0000-0000645E0000}"/>
    <cellStyle name="Normal 13 3 2 2 2 2" xfId="15704" xr:uid="{00000000-0005-0000-0000-0000655E0000}"/>
    <cellStyle name="Normal 13 3 2 2 2 2 2" xfId="15705" xr:uid="{00000000-0005-0000-0000-0000665E0000}"/>
    <cellStyle name="Normal 13 3 2 2 2 2 2 2" xfId="15706" xr:uid="{00000000-0005-0000-0000-0000675E0000}"/>
    <cellStyle name="Normal 13 3 2 2 2 2 3" xfId="15707" xr:uid="{00000000-0005-0000-0000-0000685E0000}"/>
    <cellStyle name="Normal 13 3 2 2 2 2 3 2" xfId="15708" xr:uid="{00000000-0005-0000-0000-0000695E0000}"/>
    <cellStyle name="Normal 13 3 2 2 2 2 4" xfId="15709" xr:uid="{00000000-0005-0000-0000-00006A5E0000}"/>
    <cellStyle name="Normal 13 3 2 2 2 2 4 2" xfId="15710" xr:uid="{00000000-0005-0000-0000-00006B5E0000}"/>
    <cellStyle name="Normal 13 3 2 2 2 2 5" xfId="15711" xr:uid="{00000000-0005-0000-0000-00006C5E0000}"/>
    <cellStyle name="Normal 13 3 2 2 2 3" xfId="15712" xr:uid="{00000000-0005-0000-0000-00006D5E0000}"/>
    <cellStyle name="Normal 13 3 2 2 2 3 2" xfId="15713" xr:uid="{00000000-0005-0000-0000-00006E5E0000}"/>
    <cellStyle name="Normal 13 3 2 2 2 3 2 2" xfId="15714" xr:uid="{00000000-0005-0000-0000-00006F5E0000}"/>
    <cellStyle name="Normal 13 3 2 2 2 3 3" xfId="15715" xr:uid="{00000000-0005-0000-0000-0000705E0000}"/>
    <cellStyle name="Normal 13 3 2 2 2 3 3 2" xfId="15716" xr:uid="{00000000-0005-0000-0000-0000715E0000}"/>
    <cellStyle name="Normal 13 3 2 2 2 3 4" xfId="15717" xr:uid="{00000000-0005-0000-0000-0000725E0000}"/>
    <cellStyle name="Normal 13 3 2 2 2 3 4 2" xfId="15718" xr:uid="{00000000-0005-0000-0000-0000735E0000}"/>
    <cellStyle name="Normal 13 3 2 2 2 3 5" xfId="15719" xr:uid="{00000000-0005-0000-0000-0000745E0000}"/>
    <cellStyle name="Normal 13 3 2 2 2 4" xfId="15720" xr:uid="{00000000-0005-0000-0000-0000755E0000}"/>
    <cellStyle name="Normal 13 3 2 2 2 4 2" xfId="15721" xr:uid="{00000000-0005-0000-0000-0000765E0000}"/>
    <cellStyle name="Normal 13 3 2 2 2 5" xfId="15722" xr:uid="{00000000-0005-0000-0000-0000775E0000}"/>
    <cellStyle name="Normal 13 3 2 2 2 5 2" xfId="15723" xr:uid="{00000000-0005-0000-0000-0000785E0000}"/>
    <cellStyle name="Normal 13 3 2 2 2 6" xfId="15724" xr:uid="{00000000-0005-0000-0000-0000795E0000}"/>
    <cellStyle name="Normal 13 3 2 2 2 6 2" xfId="15725" xr:uid="{00000000-0005-0000-0000-00007A5E0000}"/>
    <cellStyle name="Normal 13 3 2 2 2 7" xfId="15726" xr:uid="{00000000-0005-0000-0000-00007B5E0000}"/>
    <cellStyle name="Normal 13 3 2 2 2 7 2" xfId="15727" xr:uid="{00000000-0005-0000-0000-00007C5E0000}"/>
    <cellStyle name="Normal 13 3 2 2 2 8" xfId="15728" xr:uid="{00000000-0005-0000-0000-00007D5E0000}"/>
    <cellStyle name="Normal 13 3 2 2 2 8 2" xfId="15729" xr:uid="{00000000-0005-0000-0000-00007E5E0000}"/>
    <cellStyle name="Normal 13 3 2 2 2 9" xfId="15730" xr:uid="{00000000-0005-0000-0000-00007F5E0000}"/>
    <cellStyle name="Normal 13 3 2 2 3" xfId="15731" xr:uid="{00000000-0005-0000-0000-0000805E0000}"/>
    <cellStyle name="Normal 13 3 2 2 3 2" xfId="15732" xr:uid="{00000000-0005-0000-0000-0000815E0000}"/>
    <cellStyle name="Normal 13 3 2 2 3 2 2" xfId="15733" xr:uid="{00000000-0005-0000-0000-0000825E0000}"/>
    <cellStyle name="Normal 13 3 2 2 3 3" xfId="15734" xr:uid="{00000000-0005-0000-0000-0000835E0000}"/>
    <cellStyle name="Normal 13 3 2 2 3 3 2" xfId="15735" xr:uid="{00000000-0005-0000-0000-0000845E0000}"/>
    <cellStyle name="Normal 13 3 2 2 3 4" xfId="15736" xr:uid="{00000000-0005-0000-0000-0000855E0000}"/>
    <cellStyle name="Normal 13 3 2 2 3 4 2" xfId="15737" xr:uid="{00000000-0005-0000-0000-0000865E0000}"/>
    <cellStyle name="Normal 13 3 2 2 3 5" xfId="15738" xr:uid="{00000000-0005-0000-0000-0000875E0000}"/>
    <cellStyle name="Normal 13 3 2 2 4" xfId="15739" xr:uid="{00000000-0005-0000-0000-0000885E0000}"/>
    <cellStyle name="Normal 13 3 2 2 4 2" xfId="15740" xr:uid="{00000000-0005-0000-0000-0000895E0000}"/>
    <cellStyle name="Normal 13 3 2 2 4 2 2" xfId="15741" xr:uid="{00000000-0005-0000-0000-00008A5E0000}"/>
    <cellStyle name="Normal 13 3 2 2 4 3" xfId="15742" xr:uid="{00000000-0005-0000-0000-00008B5E0000}"/>
    <cellStyle name="Normal 13 3 2 2 4 3 2" xfId="15743" xr:uid="{00000000-0005-0000-0000-00008C5E0000}"/>
    <cellStyle name="Normal 13 3 2 2 4 4" xfId="15744" xr:uid="{00000000-0005-0000-0000-00008D5E0000}"/>
    <cellStyle name="Normal 13 3 2 2 4 4 2" xfId="15745" xr:uid="{00000000-0005-0000-0000-00008E5E0000}"/>
    <cellStyle name="Normal 13 3 2 2 4 5" xfId="15746" xr:uid="{00000000-0005-0000-0000-00008F5E0000}"/>
    <cellStyle name="Normal 13 3 2 2 5" xfId="15747" xr:uid="{00000000-0005-0000-0000-0000905E0000}"/>
    <cellStyle name="Normal 13 3 2 2 5 2" xfId="15748" xr:uid="{00000000-0005-0000-0000-0000915E0000}"/>
    <cellStyle name="Normal 13 3 2 2 6" xfId="15749" xr:uid="{00000000-0005-0000-0000-0000925E0000}"/>
    <cellStyle name="Normal 13 3 2 2 6 2" xfId="15750" xr:uid="{00000000-0005-0000-0000-0000935E0000}"/>
    <cellStyle name="Normal 13 3 2 2 7" xfId="15751" xr:uid="{00000000-0005-0000-0000-0000945E0000}"/>
    <cellStyle name="Normal 13 3 2 2 7 2" xfId="15752" xr:uid="{00000000-0005-0000-0000-0000955E0000}"/>
    <cellStyle name="Normal 13 3 2 2 8" xfId="15753" xr:uid="{00000000-0005-0000-0000-0000965E0000}"/>
    <cellStyle name="Normal 13 3 2 2 8 2" xfId="15754" xr:uid="{00000000-0005-0000-0000-0000975E0000}"/>
    <cellStyle name="Normal 13 3 2 2 9" xfId="15755" xr:uid="{00000000-0005-0000-0000-0000985E0000}"/>
    <cellStyle name="Normal 13 3 2 2 9 2" xfId="15756" xr:uid="{00000000-0005-0000-0000-0000995E0000}"/>
    <cellStyle name="Normal 13 3 2 3" xfId="15757" xr:uid="{00000000-0005-0000-0000-00009A5E0000}"/>
    <cellStyle name="Normal 13 3 2 3 2" xfId="15758" xr:uid="{00000000-0005-0000-0000-00009B5E0000}"/>
    <cellStyle name="Normal 13 3 2 3 2 2" xfId="15759" xr:uid="{00000000-0005-0000-0000-00009C5E0000}"/>
    <cellStyle name="Normal 13 3 2 3 2 2 2" xfId="15760" xr:uid="{00000000-0005-0000-0000-00009D5E0000}"/>
    <cellStyle name="Normal 13 3 2 3 2 3" xfId="15761" xr:uid="{00000000-0005-0000-0000-00009E5E0000}"/>
    <cellStyle name="Normal 13 3 2 3 2 3 2" xfId="15762" xr:uid="{00000000-0005-0000-0000-00009F5E0000}"/>
    <cellStyle name="Normal 13 3 2 3 2 4" xfId="15763" xr:uid="{00000000-0005-0000-0000-0000A05E0000}"/>
    <cellStyle name="Normal 13 3 2 3 2 4 2" xfId="15764" xr:uid="{00000000-0005-0000-0000-0000A15E0000}"/>
    <cellStyle name="Normal 13 3 2 3 2 5" xfId="15765" xr:uid="{00000000-0005-0000-0000-0000A25E0000}"/>
    <cellStyle name="Normal 13 3 2 3 3" xfId="15766" xr:uid="{00000000-0005-0000-0000-0000A35E0000}"/>
    <cellStyle name="Normal 13 3 2 3 3 2" xfId="15767" xr:uid="{00000000-0005-0000-0000-0000A45E0000}"/>
    <cellStyle name="Normal 13 3 2 3 3 2 2" xfId="15768" xr:uid="{00000000-0005-0000-0000-0000A55E0000}"/>
    <cellStyle name="Normal 13 3 2 3 3 3" xfId="15769" xr:uid="{00000000-0005-0000-0000-0000A65E0000}"/>
    <cellStyle name="Normal 13 3 2 3 3 3 2" xfId="15770" xr:uid="{00000000-0005-0000-0000-0000A75E0000}"/>
    <cellStyle name="Normal 13 3 2 3 3 4" xfId="15771" xr:uid="{00000000-0005-0000-0000-0000A85E0000}"/>
    <cellStyle name="Normal 13 3 2 3 3 4 2" xfId="15772" xr:uid="{00000000-0005-0000-0000-0000A95E0000}"/>
    <cellStyle name="Normal 13 3 2 3 3 5" xfId="15773" xr:uid="{00000000-0005-0000-0000-0000AA5E0000}"/>
    <cellStyle name="Normal 13 3 2 3 4" xfId="15774" xr:uid="{00000000-0005-0000-0000-0000AB5E0000}"/>
    <cellStyle name="Normal 13 3 2 3 4 2" xfId="15775" xr:uid="{00000000-0005-0000-0000-0000AC5E0000}"/>
    <cellStyle name="Normal 13 3 2 3 5" xfId="15776" xr:uid="{00000000-0005-0000-0000-0000AD5E0000}"/>
    <cellStyle name="Normal 13 3 2 3 5 2" xfId="15777" xr:uid="{00000000-0005-0000-0000-0000AE5E0000}"/>
    <cellStyle name="Normal 13 3 2 3 6" xfId="15778" xr:uid="{00000000-0005-0000-0000-0000AF5E0000}"/>
    <cellStyle name="Normal 13 3 2 3 6 2" xfId="15779" xr:uid="{00000000-0005-0000-0000-0000B05E0000}"/>
    <cellStyle name="Normal 13 3 2 3 7" xfId="15780" xr:uid="{00000000-0005-0000-0000-0000B15E0000}"/>
    <cellStyle name="Normal 13 3 2 3 7 2" xfId="15781" xr:uid="{00000000-0005-0000-0000-0000B25E0000}"/>
    <cellStyle name="Normal 13 3 2 3 8" xfId="15782" xr:uid="{00000000-0005-0000-0000-0000B35E0000}"/>
    <cellStyle name="Normal 13 3 2 3 8 2" xfId="15783" xr:uid="{00000000-0005-0000-0000-0000B45E0000}"/>
    <cellStyle name="Normal 13 3 2 3 9" xfId="15784" xr:uid="{00000000-0005-0000-0000-0000B55E0000}"/>
    <cellStyle name="Normal 13 3 2 4" xfId="15785" xr:uid="{00000000-0005-0000-0000-0000B65E0000}"/>
    <cellStyle name="Normal 13 3 2 4 2" xfId="15786" xr:uid="{00000000-0005-0000-0000-0000B75E0000}"/>
    <cellStyle name="Normal 13 3 2 4 2 2" xfId="15787" xr:uid="{00000000-0005-0000-0000-0000B85E0000}"/>
    <cellStyle name="Normal 13 3 2 4 3" xfId="15788" xr:uid="{00000000-0005-0000-0000-0000B95E0000}"/>
    <cellStyle name="Normal 13 3 2 4 3 2" xfId="15789" xr:uid="{00000000-0005-0000-0000-0000BA5E0000}"/>
    <cellStyle name="Normal 13 3 2 4 4" xfId="15790" xr:uid="{00000000-0005-0000-0000-0000BB5E0000}"/>
    <cellStyle name="Normal 13 3 2 4 4 2" xfId="15791" xr:uid="{00000000-0005-0000-0000-0000BC5E0000}"/>
    <cellStyle name="Normal 13 3 2 4 5" xfId="15792" xr:uid="{00000000-0005-0000-0000-0000BD5E0000}"/>
    <cellStyle name="Normal 13 3 2 5" xfId="15793" xr:uid="{00000000-0005-0000-0000-0000BE5E0000}"/>
    <cellStyle name="Normal 13 3 2 5 2" xfId="15794" xr:uid="{00000000-0005-0000-0000-0000BF5E0000}"/>
    <cellStyle name="Normal 13 3 2 5 2 2" xfId="15795" xr:uid="{00000000-0005-0000-0000-0000C05E0000}"/>
    <cellStyle name="Normal 13 3 2 5 3" xfId="15796" xr:uid="{00000000-0005-0000-0000-0000C15E0000}"/>
    <cellStyle name="Normal 13 3 2 5 3 2" xfId="15797" xr:uid="{00000000-0005-0000-0000-0000C25E0000}"/>
    <cellStyle name="Normal 13 3 2 5 4" xfId="15798" xr:uid="{00000000-0005-0000-0000-0000C35E0000}"/>
    <cellStyle name="Normal 13 3 2 5 4 2" xfId="15799" xr:uid="{00000000-0005-0000-0000-0000C45E0000}"/>
    <cellStyle name="Normal 13 3 2 5 5" xfId="15800" xr:uid="{00000000-0005-0000-0000-0000C55E0000}"/>
    <cellStyle name="Normal 13 3 2 6" xfId="15801" xr:uid="{00000000-0005-0000-0000-0000C65E0000}"/>
    <cellStyle name="Normal 13 3 2 6 2" xfId="15802" xr:uid="{00000000-0005-0000-0000-0000C75E0000}"/>
    <cellStyle name="Normal 13 3 2 7" xfId="15803" xr:uid="{00000000-0005-0000-0000-0000C85E0000}"/>
    <cellStyle name="Normal 13 3 2 7 2" xfId="15804" xr:uid="{00000000-0005-0000-0000-0000C95E0000}"/>
    <cellStyle name="Normal 13 3 2 8" xfId="15805" xr:uid="{00000000-0005-0000-0000-0000CA5E0000}"/>
    <cellStyle name="Normal 13 3 2 8 2" xfId="15806" xr:uid="{00000000-0005-0000-0000-0000CB5E0000}"/>
    <cellStyle name="Normal 13 3 2 9" xfId="15807" xr:uid="{00000000-0005-0000-0000-0000CC5E0000}"/>
    <cellStyle name="Normal 13 3 2 9 2" xfId="15808" xr:uid="{00000000-0005-0000-0000-0000CD5E0000}"/>
    <cellStyle name="Normal 13 3 3" xfId="15809" xr:uid="{00000000-0005-0000-0000-0000CE5E0000}"/>
    <cellStyle name="Normal 13 3 3 10" xfId="15810" xr:uid="{00000000-0005-0000-0000-0000CF5E0000}"/>
    <cellStyle name="Normal 13 3 3 10 2" xfId="15811" xr:uid="{00000000-0005-0000-0000-0000D05E0000}"/>
    <cellStyle name="Normal 13 3 3 11" xfId="15812" xr:uid="{00000000-0005-0000-0000-0000D15E0000}"/>
    <cellStyle name="Normal 13 3 3 2" xfId="15813" xr:uid="{00000000-0005-0000-0000-0000D25E0000}"/>
    <cellStyle name="Normal 13 3 3 2 10" xfId="15814" xr:uid="{00000000-0005-0000-0000-0000D35E0000}"/>
    <cellStyle name="Normal 13 3 3 2 2" xfId="15815" xr:uid="{00000000-0005-0000-0000-0000D45E0000}"/>
    <cellStyle name="Normal 13 3 3 2 2 2" xfId="15816" xr:uid="{00000000-0005-0000-0000-0000D55E0000}"/>
    <cellStyle name="Normal 13 3 3 2 2 2 2" xfId="15817" xr:uid="{00000000-0005-0000-0000-0000D65E0000}"/>
    <cellStyle name="Normal 13 3 3 2 2 2 2 2" xfId="15818" xr:uid="{00000000-0005-0000-0000-0000D75E0000}"/>
    <cellStyle name="Normal 13 3 3 2 2 2 3" xfId="15819" xr:uid="{00000000-0005-0000-0000-0000D85E0000}"/>
    <cellStyle name="Normal 13 3 3 2 2 2 3 2" xfId="15820" xr:uid="{00000000-0005-0000-0000-0000D95E0000}"/>
    <cellStyle name="Normal 13 3 3 2 2 2 4" xfId="15821" xr:uid="{00000000-0005-0000-0000-0000DA5E0000}"/>
    <cellStyle name="Normal 13 3 3 2 2 2 4 2" xfId="15822" xr:uid="{00000000-0005-0000-0000-0000DB5E0000}"/>
    <cellStyle name="Normal 13 3 3 2 2 2 5" xfId="15823" xr:uid="{00000000-0005-0000-0000-0000DC5E0000}"/>
    <cellStyle name="Normal 13 3 3 2 2 3" xfId="15824" xr:uid="{00000000-0005-0000-0000-0000DD5E0000}"/>
    <cellStyle name="Normal 13 3 3 2 2 3 2" xfId="15825" xr:uid="{00000000-0005-0000-0000-0000DE5E0000}"/>
    <cellStyle name="Normal 13 3 3 2 2 3 2 2" xfId="15826" xr:uid="{00000000-0005-0000-0000-0000DF5E0000}"/>
    <cellStyle name="Normal 13 3 3 2 2 3 3" xfId="15827" xr:uid="{00000000-0005-0000-0000-0000E05E0000}"/>
    <cellStyle name="Normal 13 3 3 2 2 3 3 2" xfId="15828" xr:uid="{00000000-0005-0000-0000-0000E15E0000}"/>
    <cellStyle name="Normal 13 3 3 2 2 3 4" xfId="15829" xr:uid="{00000000-0005-0000-0000-0000E25E0000}"/>
    <cellStyle name="Normal 13 3 3 2 2 3 4 2" xfId="15830" xr:uid="{00000000-0005-0000-0000-0000E35E0000}"/>
    <cellStyle name="Normal 13 3 3 2 2 3 5" xfId="15831" xr:uid="{00000000-0005-0000-0000-0000E45E0000}"/>
    <cellStyle name="Normal 13 3 3 2 2 4" xfId="15832" xr:uid="{00000000-0005-0000-0000-0000E55E0000}"/>
    <cellStyle name="Normal 13 3 3 2 2 4 2" xfId="15833" xr:uid="{00000000-0005-0000-0000-0000E65E0000}"/>
    <cellStyle name="Normal 13 3 3 2 2 5" xfId="15834" xr:uid="{00000000-0005-0000-0000-0000E75E0000}"/>
    <cellStyle name="Normal 13 3 3 2 2 5 2" xfId="15835" xr:uid="{00000000-0005-0000-0000-0000E85E0000}"/>
    <cellStyle name="Normal 13 3 3 2 2 6" xfId="15836" xr:uid="{00000000-0005-0000-0000-0000E95E0000}"/>
    <cellStyle name="Normal 13 3 3 2 2 6 2" xfId="15837" xr:uid="{00000000-0005-0000-0000-0000EA5E0000}"/>
    <cellStyle name="Normal 13 3 3 2 2 7" xfId="15838" xr:uid="{00000000-0005-0000-0000-0000EB5E0000}"/>
    <cellStyle name="Normal 13 3 3 2 2 7 2" xfId="15839" xr:uid="{00000000-0005-0000-0000-0000EC5E0000}"/>
    <cellStyle name="Normal 13 3 3 2 2 8" xfId="15840" xr:uid="{00000000-0005-0000-0000-0000ED5E0000}"/>
    <cellStyle name="Normal 13 3 3 2 2 8 2" xfId="15841" xr:uid="{00000000-0005-0000-0000-0000EE5E0000}"/>
    <cellStyle name="Normal 13 3 3 2 2 9" xfId="15842" xr:uid="{00000000-0005-0000-0000-0000EF5E0000}"/>
    <cellStyle name="Normal 13 3 3 2 3" xfId="15843" xr:uid="{00000000-0005-0000-0000-0000F05E0000}"/>
    <cellStyle name="Normal 13 3 3 2 3 2" xfId="15844" xr:uid="{00000000-0005-0000-0000-0000F15E0000}"/>
    <cellStyle name="Normal 13 3 3 2 3 2 2" xfId="15845" xr:uid="{00000000-0005-0000-0000-0000F25E0000}"/>
    <cellStyle name="Normal 13 3 3 2 3 3" xfId="15846" xr:uid="{00000000-0005-0000-0000-0000F35E0000}"/>
    <cellStyle name="Normal 13 3 3 2 3 3 2" xfId="15847" xr:uid="{00000000-0005-0000-0000-0000F45E0000}"/>
    <cellStyle name="Normal 13 3 3 2 3 4" xfId="15848" xr:uid="{00000000-0005-0000-0000-0000F55E0000}"/>
    <cellStyle name="Normal 13 3 3 2 3 4 2" xfId="15849" xr:uid="{00000000-0005-0000-0000-0000F65E0000}"/>
    <cellStyle name="Normal 13 3 3 2 3 5" xfId="15850" xr:uid="{00000000-0005-0000-0000-0000F75E0000}"/>
    <cellStyle name="Normal 13 3 3 2 4" xfId="15851" xr:uid="{00000000-0005-0000-0000-0000F85E0000}"/>
    <cellStyle name="Normal 13 3 3 2 4 2" xfId="15852" xr:uid="{00000000-0005-0000-0000-0000F95E0000}"/>
    <cellStyle name="Normal 13 3 3 2 4 2 2" xfId="15853" xr:uid="{00000000-0005-0000-0000-0000FA5E0000}"/>
    <cellStyle name="Normal 13 3 3 2 4 3" xfId="15854" xr:uid="{00000000-0005-0000-0000-0000FB5E0000}"/>
    <cellStyle name="Normal 13 3 3 2 4 3 2" xfId="15855" xr:uid="{00000000-0005-0000-0000-0000FC5E0000}"/>
    <cellStyle name="Normal 13 3 3 2 4 4" xfId="15856" xr:uid="{00000000-0005-0000-0000-0000FD5E0000}"/>
    <cellStyle name="Normal 13 3 3 2 4 4 2" xfId="15857" xr:uid="{00000000-0005-0000-0000-0000FE5E0000}"/>
    <cellStyle name="Normal 13 3 3 2 4 5" xfId="15858" xr:uid="{00000000-0005-0000-0000-0000FF5E0000}"/>
    <cellStyle name="Normal 13 3 3 2 5" xfId="15859" xr:uid="{00000000-0005-0000-0000-0000005F0000}"/>
    <cellStyle name="Normal 13 3 3 2 5 2" xfId="15860" xr:uid="{00000000-0005-0000-0000-0000015F0000}"/>
    <cellStyle name="Normal 13 3 3 2 6" xfId="15861" xr:uid="{00000000-0005-0000-0000-0000025F0000}"/>
    <cellStyle name="Normal 13 3 3 2 6 2" xfId="15862" xr:uid="{00000000-0005-0000-0000-0000035F0000}"/>
    <cellStyle name="Normal 13 3 3 2 7" xfId="15863" xr:uid="{00000000-0005-0000-0000-0000045F0000}"/>
    <cellStyle name="Normal 13 3 3 2 7 2" xfId="15864" xr:uid="{00000000-0005-0000-0000-0000055F0000}"/>
    <cellStyle name="Normal 13 3 3 2 8" xfId="15865" xr:uid="{00000000-0005-0000-0000-0000065F0000}"/>
    <cellStyle name="Normal 13 3 3 2 8 2" xfId="15866" xr:uid="{00000000-0005-0000-0000-0000075F0000}"/>
    <cellStyle name="Normal 13 3 3 2 9" xfId="15867" xr:uid="{00000000-0005-0000-0000-0000085F0000}"/>
    <cellStyle name="Normal 13 3 3 2 9 2" xfId="15868" xr:uid="{00000000-0005-0000-0000-0000095F0000}"/>
    <cellStyle name="Normal 13 3 3 3" xfId="15869" xr:uid="{00000000-0005-0000-0000-00000A5F0000}"/>
    <cellStyle name="Normal 13 3 3 3 2" xfId="15870" xr:uid="{00000000-0005-0000-0000-00000B5F0000}"/>
    <cellStyle name="Normal 13 3 3 3 2 2" xfId="15871" xr:uid="{00000000-0005-0000-0000-00000C5F0000}"/>
    <cellStyle name="Normal 13 3 3 3 2 2 2" xfId="15872" xr:uid="{00000000-0005-0000-0000-00000D5F0000}"/>
    <cellStyle name="Normal 13 3 3 3 2 3" xfId="15873" xr:uid="{00000000-0005-0000-0000-00000E5F0000}"/>
    <cellStyle name="Normal 13 3 3 3 2 3 2" xfId="15874" xr:uid="{00000000-0005-0000-0000-00000F5F0000}"/>
    <cellStyle name="Normal 13 3 3 3 2 4" xfId="15875" xr:uid="{00000000-0005-0000-0000-0000105F0000}"/>
    <cellStyle name="Normal 13 3 3 3 2 4 2" xfId="15876" xr:uid="{00000000-0005-0000-0000-0000115F0000}"/>
    <cellStyle name="Normal 13 3 3 3 2 5" xfId="15877" xr:uid="{00000000-0005-0000-0000-0000125F0000}"/>
    <cellStyle name="Normal 13 3 3 3 3" xfId="15878" xr:uid="{00000000-0005-0000-0000-0000135F0000}"/>
    <cellStyle name="Normal 13 3 3 3 3 2" xfId="15879" xr:uid="{00000000-0005-0000-0000-0000145F0000}"/>
    <cellStyle name="Normal 13 3 3 3 3 2 2" xfId="15880" xr:uid="{00000000-0005-0000-0000-0000155F0000}"/>
    <cellStyle name="Normal 13 3 3 3 3 3" xfId="15881" xr:uid="{00000000-0005-0000-0000-0000165F0000}"/>
    <cellStyle name="Normal 13 3 3 3 3 3 2" xfId="15882" xr:uid="{00000000-0005-0000-0000-0000175F0000}"/>
    <cellStyle name="Normal 13 3 3 3 3 4" xfId="15883" xr:uid="{00000000-0005-0000-0000-0000185F0000}"/>
    <cellStyle name="Normal 13 3 3 3 3 4 2" xfId="15884" xr:uid="{00000000-0005-0000-0000-0000195F0000}"/>
    <cellStyle name="Normal 13 3 3 3 3 5" xfId="15885" xr:uid="{00000000-0005-0000-0000-00001A5F0000}"/>
    <cellStyle name="Normal 13 3 3 3 4" xfId="15886" xr:uid="{00000000-0005-0000-0000-00001B5F0000}"/>
    <cellStyle name="Normal 13 3 3 3 4 2" xfId="15887" xr:uid="{00000000-0005-0000-0000-00001C5F0000}"/>
    <cellStyle name="Normal 13 3 3 3 5" xfId="15888" xr:uid="{00000000-0005-0000-0000-00001D5F0000}"/>
    <cellStyle name="Normal 13 3 3 3 5 2" xfId="15889" xr:uid="{00000000-0005-0000-0000-00001E5F0000}"/>
    <cellStyle name="Normal 13 3 3 3 6" xfId="15890" xr:uid="{00000000-0005-0000-0000-00001F5F0000}"/>
    <cellStyle name="Normal 13 3 3 3 6 2" xfId="15891" xr:uid="{00000000-0005-0000-0000-0000205F0000}"/>
    <cellStyle name="Normal 13 3 3 3 7" xfId="15892" xr:uid="{00000000-0005-0000-0000-0000215F0000}"/>
    <cellStyle name="Normal 13 3 3 3 7 2" xfId="15893" xr:uid="{00000000-0005-0000-0000-0000225F0000}"/>
    <cellStyle name="Normal 13 3 3 3 8" xfId="15894" xr:uid="{00000000-0005-0000-0000-0000235F0000}"/>
    <cellStyle name="Normal 13 3 3 3 8 2" xfId="15895" xr:uid="{00000000-0005-0000-0000-0000245F0000}"/>
    <cellStyle name="Normal 13 3 3 3 9" xfId="15896" xr:uid="{00000000-0005-0000-0000-0000255F0000}"/>
    <cellStyle name="Normal 13 3 3 4" xfId="15897" xr:uid="{00000000-0005-0000-0000-0000265F0000}"/>
    <cellStyle name="Normal 13 3 3 4 2" xfId="15898" xr:uid="{00000000-0005-0000-0000-0000275F0000}"/>
    <cellStyle name="Normal 13 3 3 4 2 2" xfId="15899" xr:uid="{00000000-0005-0000-0000-0000285F0000}"/>
    <cellStyle name="Normal 13 3 3 4 3" xfId="15900" xr:uid="{00000000-0005-0000-0000-0000295F0000}"/>
    <cellStyle name="Normal 13 3 3 4 3 2" xfId="15901" xr:uid="{00000000-0005-0000-0000-00002A5F0000}"/>
    <cellStyle name="Normal 13 3 3 4 4" xfId="15902" xr:uid="{00000000-0005-0000-0000-00002B5F0000}"/>
    <cellStyle name="Normal 13 3 3 4 4 2" xfId="15903" xr:uid="{00000000-0005-0000-0000-00002C5F0000}"/>
    <cellStyle name="Normal 13 3 3 4 5" xfId="15904" xr:uid="{00000000-0005-0000-0000-00002D5F0000}"/>
    <cellStyle name="Normal 13 3 3 5" xfId="15905" xr:uid="{00000000-0005-0000-0000-00002E5F0000}"/>
    <cellStyle name="Normal 13 3 3 5 2" xfId="15906" xr:uid="{00000000-0005-0000-0000-00002F5F0000}"/>
    <cellStyle name="Normal 13 3 3 5 2 2" xfId="15907" xr:uid="{00000000-0005-0000-0000-0000305F0000}"/>
    <cellStyle name="Normal 13 3 3 5 3" xfId="15908" xr:uid="{00000000-0005-0000-0000-0000315F0000}"/>
    <cellStyle name="Normal 13 3 3 5 3 2" xfId="15909" xr:uid="{00000000-0005-0000-0000-0000325F0000}"/>
    <cellStyle name="Normal 13 3 3 5 4" xfId="15910" xr:uid="{00000000-0005-0000-0000-0000335F0000}"/>
    <cellStyle name="Normal 13 3 3 5 4 2" xfId="15911" xr:uid="{00000000-0005-0000-0000-0000345F0000}"/>
    <cellStyle name="Normal 13 3 3 5 5" xfId="15912" xr:uid="{00000000-0005-0000-0000-0000355F0000}"/>
    <cellStyle name="Normal 13 3 3 6" xfId="15913" xr:uid="{00000000-0005-0000-0000-0000365F0000}"/>
    <cellStyle name="Normal 13 3 3 6 2" xfId="15914" xr:uid="{00000000-0005-0000-0000-0000375F0000}"/>
    <cellStyle name="Normal 13 3 3 7" xfId="15915" xr:uid="{00000000-0005-0000-0000-0000385F0000}"/>
    <cellStyle name="Normal 13 3 3 7 2" xfId="15916" xr:uid="{00000000-0005-0000-0000-0000395F0000}"/>
    <cellStyle name="Normal 13 3 3 8" xfId="15917" xr:uid="{00000000-0005-0000-0000-00003A5F0000}"/>
    <cellStyle name="Normal 13 3 3 8 2" xfId="15918" xr:uid="{00000000-0005-0000-0000-00003B5F0000}"/>
    <cellStyle name="Normal 13 3 3 9" xfId="15919" xr:uid="{00000000-0005-0000-0000-00003C5F0000}"/>
    <cellStyle name="Normal 13 3 3 9 2" xfId="15920" xr:uid="{00000000-0005-0000-0000-00003D5F0000}"/>
    <cellStyle name="Normal 13 3 4" xfId="15921" xr:uid="{00000000-0005-0000-0000-00003E5F0000}"/>
    <cellStyle name="Normal 13 3 4 10" xfId="15922" xr:uid="{00000000-0005-0000-0000-00003F5F0000}"/>
    <cellStyle name="Normal 13 3 4 10 2" xfId="15923" xr:uid="{00000000-0005-0000-0000-0000405F0000}"/>
    <cellStyle name="Normal 13 3 4 11" xfId="15924" xr:uid="{00000000-0005-0000-0000-0000415F0000}"/>
    <cellStyle name="Normal 13 3 4 2" xfId="15925" xr:uid="{00000000-0005-0000-0000-0000425F0000}"/>
    <cellStyle name="Normal 13 3 4 2 10" xfId="15926" xr:uid="{00000000-0005-0000-0000-0000435F0000}"/>
    <cellStyle name="Normal 13 3 4 2 2" xfId="15927" xr:uid="{00000000-0005-0000-0000-0000445F0000}"/>
    <cellStyle name="Normal 13 3 4 2 2 2" xfId="15928" xr:uid="{00000000-0005-0000-0000-0000455F0000}"/>
    <cellStyle name="Normal 13 3 4 2 2 2 2" xfId="15929" xr:uid="{00000000-0005-0000-0000-0000465F0000}"/>
    <cellStyle name="Normal 13 3 4 2 2 2 2 2" xfId="15930" xr:uid="{00000000-0005-0000-0000-0000475F0000}"/>
    <cellStyle name="Normal 13 3 4 2 2 2 3" xfId="15931" xr:uid="{00000000-0005-0000-0000-0000485F0000}"/>
    <cellStyle name="Normal 13 3 4 2 2 2 3 2" xfId="15932" xr:uid="{00000000-0005-0000-0000-0000495F0000}"/>
    <cellStyle name="Normal 13 3 4 2 2 2 4" xfId="15933" xr:uid="{00000000-0005-0000-0000-00004A5F0000}"/>
    <cellStyle name="Normal 13 3 4 2 2 2 4 2" xfId="15934" xr:uid="{00000000-0005-0000-0000-00004B5F0000}"/>
    <cellStyle name="Normal 13 3 4 2 2 2 5" xfId="15935" xr:uid="{00000000-0005-0000-0000-00004C5F0000}"/>
    <cellStyle name="Normal 13 3 4 2 2 3" xfId="15936" xr:uid="{00000000-0005-0000-0000-00004D5F0000}"/>
    <cellStyle name="Normal 13 3 4 2 2 3 2" xfId="15937" xr:uid="{00000000-0005-0000-0000-00004E5F0000}"/>
    <cellStyle name="Normal 13 3 4 2 2 3 2 2" xfId="15938" xr:uid="{00000000-0005-0000-0000-00004F5F0000}"/>
    <cellStyle name="Normal 13 3 4 2 2 3 3" xfId="15939" xr:uid="{00000000-0005-0000-0000-0000505F0000}"/>
    <cellStyle name="Normal 13 3 4 2 2 3 3 2" xfId="15940" xr:uid="{00000000-0005-0000-0000-0000515F0000}"/>
    <cellStyle name="Normal 13 3 4 2 2 3 4" xfId="15941" xr:uid="{00000000-0005-0000-0000-0000525F0000}"/>
    <cellStyle name="Normal 13 3 4 2 2 3 4 2" xfId="15942" xr:uid="{00000000-0005-0000-0000-0000535F0000}"/>
    <cellStyle name="Normal 13 3 4 2 2 3 5" xfId="15943" xr:uid="{00000000-0005-0000-0000-0000545F0000}"/>
    <cellStyle name="Normal 13 3 4 2 2 4" xfId="15944" xr:uid="{00000000-0005-0000-0000-0000555F0000}"/>
    <cellStyle name="Normal 13 3 4 2 2 4 2" xfId="15945" xr:uid="{00000000-0005-0000-0000-0000565F0000}"/>
    <cellStyle name="Normal 13 3 4 2 2 5" xfId="15946" xr:uid="{00000000-0005-0000-0000-0000575F0000}"/>
    <cellStyle name="Normal 13 3 4 2 2 5 2" xfId="15947" xr:uid="{00000000-0005-0000-0000-0000585F0000}"/>
    <cellStyle name="Normal 13 3 4 2 2 6" xfId="15948" xr:uid="{00000000-0005-0000-0000-0000595F0000}"/>
    <cellStyle name="Normal 13 3 4 2 2 6 2" xfId="15949" xr:uid="{00000000-0005-0000-0000-00005A5F0000}"/>
    <cellStyle name="Normal 13 3 4 2 2 7" xfId="15950" xr:uid="{00000000-0005-0000-0000-00005B5F0000}"/>
    <cellStyle name="Normal 13 3 4 2 2 7 2" xfId="15951" xr:uid="{00000000-0005-0000-0000-00005C5F0000}"/>
    <cellStyle name="Normal 13 3 4 2 2 8" xfId="15952" xr:uid="{00000000-0005-0000-0000-00005D5F0000}"/>
    <cellStyle name="Normal 13 3 4 2 2 8 2" xfId="15953" xr:uid="{00000000-0005-0000-0000-00005E5F0000}"/>
    <cellStyle name="Normal 13 3 4 2 2 9" xfId="15954" xr:uid="{00000000-0005-0000-0000-00005F5F0000}"/>
    <cellStyle name="Normal 13 3 4 2 3" xfId="15955" xr:uid="{00000000-0005-0000-0000-0000605F0000}"/>
    <cellStyle name="Normal 13 3 4 2 3 2" xfId="15956" xr:uid="{00000000-0005-0000-0000-0000615F0000}"/>
    <cellStyle name="Normal 13 3 4 2 3 2 2" xfId="15957" xr:uid="{00000000-0005-0000-0000-0000625F0000}"/>
    <cellStyle name="Normal 13 3 4 2 3 3" xfId="15958" xr:uid="{00000000-0005-0000-0000-0000635F0000}"/>
    <cellStyle name="Normal 13 3 4 2 3 3 2" xfId="15959" xr:uid="{00000000-0005-0000-0000-0000645F0000}"/>
    <cellStyle name="Normal 13 3 4 2 3 4" xfId="15960" xr:uid="{00000000-0005-0000-0000-0000655F0000}"/>
    <cellStyle name="Normal 13 3 4 2 3 4 2" xfId="15961" xr:uid="{00000000-0005-0000-0000-0000665F0000}"/>
    <cellStyle name="Normal 13 3 4 2 3 5" xfId="15962" xr:uid="{00000000-0005-0000-0000-0000675F0000}"/>
    <cellStyle name="Normal 13 3 4 2 4" xfId="15963" xr:uid="{00000000-0005-0000-0000-0000685F0000}"/>
    <cellStyle name="Normal 13 3 4 2 4 2" xfId="15964" xr:uid="{00000000-0005-0000-0000-0000695F0000}"/>
    <cellStyle name="Normal 13 3 4 2 4 2 2" xfId="15965" xr:uid="{00000000-0005-0000-0000-00006A5F0000}"/>
    <cellStyle name="Normal 13 3 4 2 4 3" xfId="15966" xr:uid="{00000000-0005-0000-0000-00006B5F0000}"/>
    <cellStyle name="Normal 13 3 4 2 4 3 2" xfId="15967" xr:uid="{00000000-0005-0000-0000-00006C5F0000}"/>
    <cellStyle name="Normal 13 3 4 2 4 4" xfId="15968" xr:uid="{00000000-0005-0000-0000-00006D5F0000}"/>
    <cellStyle name="Normal 13 3 4 2 4 4 2" xfId="15969" xr:uid="{00000000-0005-0000-0000-00006E5F0000}"/>
    <cellStyle name="Normal 13 3 4 2 4 5" xfId="15970" xr:uid="{00000000-0005-0000-0000-00006F5F0000}"/>
    <cellStyle name="Normal 13 3 4 2 5" xfId="15971" xr:uid="{00000000-0005-0000-0000-0000705F0000}"/>
    <cellStyle name="Normal 13 3 4 2 5 2" xfId="15972" xr:uid="{00000000-0005-0000-0000-0000715F0000}"/>
    <cellStyle name="Normal 13 3 4 2 6" xfId="15973" xr:uid="{00000000-0005-0000-0000-0000725F0000}"/>
    <cellStyle name="Normal 13 3 4 2 6 2" xfId="15974" xr:uid="{00000000-0005-0000-0000-0000735F0000}"/>
    <cellStyle name="Normal 13 3 4 2 7" xfId="15975" xr:uid="{00000000-0005-0000-0000-0000745F0000}"/>
    <cellStyle name="Normal 13 3 4 2 7 2" xfId="15976" xr:uid="{00000000-0005-0000-0000-0000755F0000}"/>
    <cellStyle name="Normal 13 3 4 2 8" xfId="15977" xr:uid="{00000000-0005-0000-0000-0000765F0000}"/>
    <cellStyle name="Normal 13 3 4 2 8 2" xfId="15978" xr:uid="{00000000-0005-0000-0000-0000775F0000}"/>
    <cellStyle name="Normal 13 3 4 2 9" xfId="15979" xr:uid="{00000000-0005-0000-0000-0000785F0000}"/>
    <cellStyle name="Normal 13 3 4 2 9 2" xfId="15980" xr:uid="{00000000-0005-0000-0000-0000795F0000}"/>
    <cellStyle name="Normal 13 3 4 3" xfId="15981" xr:uid="{00000000-0005-0000-0000-00007A5F0000}"/>
    <cellStyle name="Normal 13 3 4 3 2" xfId="15982" xr:uid="{00000000-0005-0000-0000-00007B5F0000}"/>
    <cellStyle name="Normal 13 3 4 3 2 2" xfId="15983" xr:uid="{00000000-0005-0000-0000-00007C5F0000}"/>
    <cellStyle name="Normal 13 3 4 3 2 2 2" xfId="15984" xr:uid="{00000000-0005-0000-0000-00007D5F0000}"/>
    <cellStyle name="Normal 13 3 4 3 2 3" xfId="15985" xr:uid="{00000000-0005-0000-0000-00007E5F0000}"/>
    <cellStyle name="Normal 13 3 4 3 2 3 2" xfId="15986" xr:uid="{00000000-0005-0000-0000-00007F5F0000}"/>
    <cellStyle name="Normal 13 3 4 3 2 4" xfId="15987" xr:uid="{00000000-0005-0000-0000-0000805F0000}"/>
    <cellStyle name="Normal 13 3 4 3 2 4 2" xfId="15988" xr:uid="{00000000-0005-0000-0000-0000815F0000}"/>
    <cellStyle name="Normal 13 3 4 3 2 5" xfId="15989" xr:uid="{00000000-0005-0000-0000-0000825F0000}"/>
    <cellStyle name="Normal 13 3 4 3 3" xfId="15990" xr:uid="{00000000-0005-0000-0000-0000835F0000}"/>
    <cellStyle name="Normal 13 3 4 3 3 2" xfId="15991" xr:uid="{00000000-0005-0000-0000-0000845F0000}"/>
    <cellStyle name="Normal 13 3 4 3 3 2 2" xfId="15992" xr:uid="{00000000-0005-0000-0000-0000855F0000}"/>
    <cellStyle name="Normal 13 3 4 3 3 3" xfId="15993" xr:uid="{00000000-0005-0000-0000-0000865F0000}"/>
    <cellStyle name="Normal 13 3 4 3 3 3 2" xfId="15994" xr:uid="{00000000-0005-0000-0000-0000875F0000}"/>
    <cellStyle name="Normal 13 3 4 3 3 4" xfId="15995" xr:uid="{00000000-0005-0000-0000-0000885F0000}"/>
    <cellStyle name="Normal 13 3 4 3 3 4 2" xfId="15996" xr:uid="{00000000-0005-0000-0000-0000895F0000}"/>
    <cellStyle name="Normal 13 3 4 3 3 5" xfId="15997" xr:uid="{00000000-0005-0000-0000-00008A5F0000}"/>
    <cellStyle name="Normal 13 3 4 3 4" xfId="15998" xr:uid="{00000000-0005-0000-0000-00008B5F0000}"/>
    <cellStyle name="Normal 13 3 4 3 4 2" xfId="15999" xr:uid="{00000000-0005-0000-0000-00008C5F0000}"/>
    <cellStyle name="Normal 13 3 4 3 5" xfId="16000" xr:uid="{00000000-0005-0000-0000-00008D5F0000}"/>
    <cellStyle name="Normal 13 3 4 3 5 2" xfId="16001" xr:uid="{00000000-0005-0000-0000-00008E5F0000}"/>
    <cellStyle name="Normal 13 3 4 3 6" xfId="16002" xr:uid="{00000000-0005-0000-0000-00008F5F0000}"/>
    <cellStyle name="Normal 13 3 4 3 6 2" xfId="16003" xr:uid="{00000000-0005-0000-0000-0000905F0000}"/>
    <cellStyle name="Normal 13 3 4 3 7" xfId="16004" xr:uid="{00000000-0005-0000-0000-0000915F0000}"/>
    <cellStyle name="Normal 13 3 4 3 7 2" xfId="16005" xr:uid="{00000000-0005-0000-0000-0000925F0000}"/>
    <cellStyle name="Normal 13 3 4 3 8" xfId="16006" xr:uid="{00000000-0005-0000-0000-0000935F0000}"/>
    <cellStyle name="Normal 13 3 4 3 8 2" xfId="16007" xr:uid="{00000000-0005-0000-0000-0000945F0000}"/>
    <cellStyle name="Normal 13 3 4 3 9" xfId="16008" xr:uid="{00000000-0005-0000-0000-0000955F0000}"/>
    <cellStyle name="Normal 13 3 4 4" xfId="16009" xr:uid="{00000000-0005-0000-0000-0000965F0000}"/>
    <cellStyle name="Normal 13 3 4 4 2" xfId="16010" xr:uid="{00000000-0005-0000-0000-0000975F0000}"/>
    <cellStyle name="Normal 13 3 4 4 2 2" xfId="16011" xr:uid="{00000000-0005-0000-0000-0000985F0000}"/>
    <cellStyle name="Normal 13 3 4 4 3" xfId="16012" xr:uid="{00000000-0005-0000-0000-0000995F0000}"/>
    <cellStyle name="Normal 13 3 4 4 3 2" xfId="16013" xr:uid="{00000000-0005-0000-0000-00009A5F0000}"/>
    <cellStyle name="Normal 13 3 4 4 4" xfId="16014" xr:uid="{00000000-0005-0000-0000-00009B5F0000}"/>
    <cellStyle name="Normal 13 3 4 4 4 2" xfId="16015" xr:uid="{00000000-0005-0000-0000-00009C5F0000}"/>
    <cellStyle name="Normal 13 3 4 4 5" xfId="16016" xr:uid="{00000000-0005-0000-0000-00009D5F0000}"/>
    <cellStyle name="Normal 13 3 4 5" xfId="16017" xr:uid="{00000000-0005-0000-0000-00009E5F0000}"/>
    <cellStyle name="Normal 13 3 4 5 2" xfId="16018" xr:uid="{00000000-0005-0000-0000-00009F5F0000}"/>
    <cellStyle name="Normal 13 3 4 5 2 2" xfId="16019" xr:uid="{00000000-0005-0000-0000-0000A05F0000}"/>
    <cellStyle name="Normal 13 3 4 5 3" xfId="16020" xr:uid="{00000000-0005-0000-0000-0000A15F0000}"/>
    <cellStyle name="Normal 13 3 4 5 3 2" xfId="16021" xr:uid="{00000000-0005-0000-0000-0000A25F0000}"/>
    <cellStyle name="Normal 13 3 4 5 4" xfId="16022" xr:uid="{00000000-0005-0000-0000-0000A35F0000}"/>
    <cellStyle name="Normal 13 3 4 5 4 2" xfId="16023" xr:uid="{00000000-0005-0000-0000-0000A45F0000}"/>
    <cellStyle name="Normal 13 3 4 5 5" xfId="16024" xr:uid="{00000000-0005-0000-0000-0000A55F0000}"/>
    <cellStyle name="Normal 13 3 4 6" xfId="16025" xr:uid="{00000000-0005-0000-0000-0000A65F0000}"/>
    <cellStyle name="Normal 13 3 4 6 2" xfId="16026" xr:uid="{00000000-0005-0000-0000-0000A75F0000}"/>
    <cellStyle name="Normal 13 3 4 7" xfId="16027" xr:uid="{00000000-0005-0000-0000-0000A85F0000}"/>
    <cellStyle name="Normal 13 3 4 7 2" xfId="16028" xr:uid="{00000000-0005-0000-0000-0000A95F0000}"/>
    <cellStyle name="Normal 13 3 4 8" xfId="16029" xr:uid="{00000000-0005-0000-0000-0000AA5F0000}"/>
    <cellStyle name="Normal 13 3 4 8 2" xfId="16030" xr:uid="{00000000-0005-0000-0000-0000AB5F0000}"/>
    <cellStyle name="Normal 13 3 4 9" xfId="16031" xr:uid="{00000000-0005-0000-0000-0000AC5F0000}"/>
    <cellStyle name="Normal 13 3 4 9 2" xfId="16032" xr:uid="{00000000-0005-0000-0000-0000AD5F0000}"/>
    <cellStyle name="Normal 13 3 5" xfId="16033" xr:uid="{00000000-0005-0000-0000-0000AE5F0000}"/>
    <cellStyle name="Normal 13 3 5 10" xfId="16034" xr:uid="{00000000-0005-0000-0000-0000AF5F0000}"/>
    <cellStyle name="Normal 13 3 5 10 2" xfId="16035" xr:uid="{00000000-0005-0000-0000-0000B05F0000}"/>
    <cellStyle name="Normal 13 3 5 11" xfId="16036" xr:uid="{00000000-0005-0000-0000-0000B15F0000}"/>
    <cellStyle name="Normal 13 3 5 2" xfId="16037" xr:uid="{00000000-0005-0000-0000-0000B25F0000}"/>
    <cellStyle name="Normal 13 3 5 2 10" xfId="16038" xr:uid="{00000000-0005-0000-0000-0000B35F0000}"/>
    <cellStyle name="Normal 13 3 5 2 2" xfId="16039" xr:uid="{00000000-0005-0000-0000-0000B45F0000}"/>
    <cellStyle name="Normal 13 3 5 2 2 2" xfId="16040" xr:uid="{00000000-0005-0000-0000-0000B55F0000}"/>
    <cellStyle name="Normal 13 3 5 2 2 2 2" xfId="16041" xr:uid="{00000000-0005-0000-0000-0000B65F0000}"/>
    <cellStyle name="Normal 13 3 5 2 2 2 2 2" xfId="16042" xr:uid="{00000000-0005-0000-0000-0000B75F0000}"/>
    <cellStyle name="Normal 13 3 5 2 2 2 3" xfId="16043" xr:uid="{00000000-0005-0000-0000-0000B85F0000}"/>
    <cellStyle name="Normal 13 3 5 2 2 2 3 2" xfId="16044" xr:uid="{00000000-0005-0000-0000-0000B95F0000}"/>
    <cellStyle name="Normal 13 3 5 2 2 2 4" xfId="16045" xr:uid="{00000000-0005-0000-0000-0000BA5F0000}"/>
    <cellStyle name="Normal 13 3 5 2 2 2 4 2" xfId="16046" xr:uid="{00000000-0005-0000-0000-0000BB5F0000}"/>
    <cellStyle name="Normal 13 3 5 2 2 2 5" xfId="16047" xr:uid="{00000000-0005-0000-0000-0000BC5F0000}"/>
    <cellStyle name="Normal 13 3 5 2 2 3" xfId="16048" xr:uid="{00000000-0005-0000-0000-0000BD5F0000}"/>
    <cellStyle name="Normal 13 3 5 2 2 3 2" xfId="16049" xr:uid="{00000000-0005-0000-0000-0000BE5F0000}"/>
    <cellStyle name="Normal 13 3 5 2 2 3 2 2" xfId="16050" xr:uid="{00000000-0005-0000-0000-0000BF5F0000}"/>
    <cellStyle name="Normal 13 3 5 2 2 3 3" xfId="16051" xr:uid="{00000000-0005-0000-0000-0000C05F0000}"/>
    <cellStyle name="Normal 13 3 5 2 2 3 3 2" xfId="16052" xr:uid="{00000000-0005-0000-0000-0000C15F0000}"/>
    <cellStyle name="Normal 13 3 5 2 2 3 4" xfId="16053" xr:uid="{00000000-0005-0000-0000-0000C25F0000}"/>
    <cellStyle name="Normal 13 3 5 2 2 3 4 2" xfId="16054" xr:uid="{00000000-0005-0000-0000-0000C35F0000}"/>
    <cellStyle name="Normal 13 3 5 2 2 3 5" xfId="16055" xr:uid="{00000000-0005-0000-0000-0000C45F0000}"/>
    <cellStyle name="Normal 13 3 5 2 2 4" xfId="16056" xr:uid="{00000000-0005-0000-0000-0000C55F0000}"/>
    <cellStyle name="Normal 13 3 5 2 2 4 2" xfId="16057" xr:uid="{00000000-0005-0000-0000-0000C65F0000}"/>
    <cellStyle name="Normal 13 3 5 2 2 5" xfId="16058" xr:uid="{00000000-0005-0000-0000-0000C75F0000}"/>
    <cellStyle name="Normal 13 3 5 2 2 5 2" xfId="16059" xr:uid="{00000000-0005-0000-0000-0000C85F0000}"/>
    <cellStyle name="Normal 13 3 5 2 2 6" xfId="16060" xr:uid="{00000000-0005-0000-0000-0000C95F0000}"/>
    <cellStyle name="Normal 13 3 5 2 2 6 2" xfId="16061" xr:uid="{00000000-0005-0000-0000-0000CA5F0000}"/>
    <cellStyle name="Normal 13 3 5 2 2 7" xfId="16062" xr:uid="{00000000-0005-0000-0000-0000CB5F0000}"/>
    <cellStyle name="Normal 13 3 5 2 2 7 2" xfId="16063" xr:uid="{00000000-0005-0000-0000-0000CC5F0000}"/>
    <cellStyle name="Normal 13 3 5 2 2 8" xfId="16064" xr:uid="{00000000-0005-0000-0000-0000CD5F0000}"/>
    <cellStyle name="Normal 13 3 5 2 2 8 2" xfId="16065" xr:uid="{00000000-0005-0000-0000-0000CE5F0000}"/>
    <cellStyle name="Normal 13 3 5 2 2 9" xfId="16066" xr:uid="{00000000-0005-0000-0000-0000CF5F0000}"/>
    <cellStyle name="Normal 13 3 5 2 3" xfId="16067" xr:uid="{00000000-0005-0000-0000-0000D05F0000}"/>
    <cellStyle name="Normal 13 3 5 2 3 2" xfId="16068" xr:uid="{00000000-0005-0000-0000-0000D15F0000}"/>
    <cellStyle name="Normal 13 3 5 2 3 2 2" xfId="16069" xr:uid="{00000000-0005-0000-0000-0000D25F0000}"/>
    <cellStyle name="Normal 13 3 5 2 3 3" xfId="16070" xr:uid="{00000000-0005-0000-0000-0000D35F0000}"/>
    <cellStyle name="Normal 13 3 5 2 3 3 2" xfId="16071" xr:uid="{00000000-0005-0000-0000-0000D45F0000}"/>
    <cellStyle name="Normal 13 3 5 2 3 4" xfId="16072" xr:uid="{00000000-0005-0000-0000-0000D55F0000}"/>
    <cellStyle name="Normal 13 3 5 2 3 4 2" xfId="16073" xr:uid="{00000000-0005-0000-0000-0000D65F0000}"/>
    <cellStyle name="Normal 13 3 5 2 3 5" xfId="16074" xr:uid="{00000000-0005-0000-0000-0000D75F0000}"/>
    <cellStyle name="Normal 13 3 5 2 4" xfId="16075" xr:uid="{00000000-0005-0000-0000-0000D85F0000}"/>
    <cellStyle name="Normal 13 3 5 2 4 2" xfId="16076" xr:uid="{00000000-0005-0000-0000-0000D95F0000}"/>
    <cellStyle name="Normal 13 3 5 2 4 2 2" xfId="16077" xr:uid="{00000000-0005-0000-0000-0000DA5F0000}"/>
    <cellStyle name="Normal 13 3 5 2 4 3" xfId="16078" xr:uid="{00000000-0005-0000-0000-0000DB5F0000}"/>
    <cellStyle name="Normal 13 3 5 2 4 3 2" xfId="16079" xr:uid="{00000000-0005-0000-0000-0000DC5F0000}"/>
    <cellStyle name="Normal 13 3 5 2 4 4" xfId="16080" xr:uid="{00000000-0005-0000-0000-0000DD5F0000}"/>
    <cellStyle name="Normal 13 3 5 2 4 4 2" xfId="16081" xr:uid="{00000000-0005-0000-0000-0000DE5F0000}"/>
    <cellStyle name="Normal 13 3 5 2 4 5" xfId="16082" xr:uid="{00000000-0005-0000-0000-0000DF5F0000}"/>
    <cellStyle name="Normal 13 3 5 2 5" xfId="16083" xr:uid="{00000000-0005-0000-0000-0000E05F0000}"/>
    <cellStyle name="Normal 13 3 5 2 5 2" xfId="16084" xr:uid="{00000000-0005-0000-0000-0000E15F0000}"/>
    <cellStyle name="Normal 13 3 5 2 6" xfId="16085" xr:uid="{00000000-0005-0000-0000-0000E25F0000}"/>
    <cellStyle name="Normal 13 3 5 2 6 2" xfId="16086" xr:uid="{00000000-0005-0000-0000-0000E35F0000}"/>
    <cellStyle name="Normal 13 3 5 2 7" xfId="16087" xr:uid="{00000000-0005-0000-0000-0000E45F0000}"/>
    <cellStyle name="Normal 13 3 5 2 7 2" xfId="16088" xr:uid="{00000000-0005-0000-0000-0000E55F0000}"/>
    <cellStyle name="Normal 13 3 5 2 8" xfId="16089" xr:uid="{00000000-0005-0000-0000-0000E65F0000}"/>
    <cellStyle name="Normal 13 3 5 2 8 2" xfId="16090" xr:uid="{00000000-0005-0000-0000-0000E75F0000}"/>
    <cellStyle name="Normal 13 3 5 2 9" xfId="16091" xr:uid="{00000000-0005-0000-0000-0000E85F0000}"/>
    <cellStyle name="Normal 13 3 5 2 9 2" xfId="16092" xr:uid="{00000000-0005-0000-0000-0000E95F0000}"/>
    <cellStyle name="Normal 13 3 5 3" xfId="16093" xr:uid="{00000000-0005-0000-0000-0000EA5F0000}"/>
    <cellStyle name="Normal 13 3 5 3 2" xfId="16094" xr:uid="{00000000-0005-0000-0000-0000EB5F0000}"/>
    <cellStyle name="Normal 13 3 5 3 2 2" xfId="16095" xr:uid="{00000000-0005-0000-0000-0000EC5F0000}"/>
    <cellStyle name="Normal 13 3 5 3 2 2 2" xfId="16096" xr:uid="{00000000-0005-0000-0000-0000ED5F0000}"/>
    <cellStyle name="Normal 13 3 5 3 2 3" xfId="16097" xr:uid="{00000000-0005-0000-0000-0000EE5F0000}"/>
    <cellStyle name="Normal 13 3 5 3 2 3 2" xfId="16098" xr:uid="{00000000-0005-0000-0000-0000EF5F0000}"/>
    <cellStyle name="Normal 13 3 5 3 2 4" xfId="16099" xr:uid="{00000000-0005-0000-0000-0000F05F0000}"/>
    <cellStyle name="Normal 13 3 5 3 2 4 2" xfId="16100" xr:uid="{00000000-0005-0000-0000-0000F15F0000}"/>
    <cellStyle name="Normal 13 3 5 3 2 5" xfId="16101" xr:uid="{00000000-0005-0000-0000-0000F25F0000}"/>
    <cellStyle name="Normal 13 3 5 3 3" xfId="16102" xr:uid="{00000000-0005-0000-0000-0000F35F0000}"/>
    <cellStyle name="Normal 13 3 5 3 3 2" xfId="16103" xr:uid="{00000000-0005-0000-0000-0000F45F0000}"/>
    <cellStyle name="Normal 13 3 5 3 3 2 2" xfId="16104" xr:uid="{00000000-0005-0000-0000-0000F55F0000}"/>
    <cellStyle name="Normal 13 3 5 3 3 3" xfId="16105" xr:uid="{00000000-0005-0000-0000-0000F65F0000}"/>
    <cellStyle name="Normal 13 3 5 3 3 3 2" xfId="16106" xr:uid="{00000000-0005-0000-0000-0000F75F0000}"/>
    <cellStyle name="Normal 13 3 5 3 3 4" xfId="16107" xr:uid="{00000000-0005-0000-0000-0000F85F0000}"/>
    <cellStyle name="Normal 13 3 5 3 3 4 2" xfId="16108" xr:uid="{00000000-0005-0000-0000-0000F95F0000}"/>
    <cellStyle name="Normal 13 3 5 3 3 5" xfId="16109" xr:uid="{00000000-0005-0000-0000-0000FA5F0000}"/>
    <cellStyle name="Normal 13 3 5 3 4" xfId="16110" xr:uid="{00000000-0005-0000-0000-0000FB5F0000}"/>
    <cellStyle name="Normal 13 3 5 3 4 2" xfId="16111" xr:uid="{00000000-0005-0000-0000-0000FC5F0000}"/>
    <cellStyle name="Normal 13 3 5 3 5" xfId="16112" xr:uid="{00000000-0005-0000-0000-0000FD5F0000}"/>
    <cellStyle name="Normal 13 3 5 3 5 2" xfId="16113" xr:uid="{00000000-0005-0000-0000-0000FE5F0000}"/>
    <cellStyle name="Normal 13 3 5 3 6" xfId="16114" xr:uid="{00000000-0005-0000-0000-0000FF5F0000}"/>
    <cellStyle name="Normal 13 3 5 3 6 2" xfId="16115" xr:uid="{00000000-0005-0000-0000-000000600000}"/>
    <cellStyle name="Normal 13 3 5 3 7" xfId="16116" xr:uid="{00000000-0005-0000-0000-000001600000}"/>
    <cellStyle name="Normal 13 3 5 3 7 2" xfId="16117" xr:uid="{00000000-0005-0000-0000-000002600000}"/>
    <cellStyle name="Normal 13 3 5 3 8" xfId="16118" xr:uid="{00000000-0005-0000-0000-000003600000}"/>
    <cellStyle name="Normal 13 3 5 3 8 2" xfId="16119" xr:uid="{00000000-0005-0000-0000-000004600000}"/>
    <cellStyle name="Normal 13 3 5 3 9" xfId="16120" xr:uid="{00000000-0005-0000-0000-000005600000}"/>
    <cellStyle name="Normal 13 3 5 4" xfId="16121" xr:uid="{00000000-0005-0000-0000-000006600000}"/>
    <cellStyle name="Normal 13 3 5 4 2" xfId="16122" xr:uid="{00000000-0005-0000-0000-000007600000}"/>
    <cellStyle name="Normal 13 3 5 4 2 2" xfId="16123" xr:uid="{00000000-0005-0000-0000-000008600000}"/>
    <cellStyle name="Normal 13 3 5 4 3" xfId="16124" xr:uid="{00000000-0005-0000-0000-000009600000}"/>
    <cellStyle name="Normal 13 3 5 4 3 2" xfId="16125" xr:uid="{00000000-0005-0000-0000-00000A600000}"/>
    <cellStyle name="Normal 13 3 5 4 4" xfId="16126" xr:uid="{00000000-0005-0000-0000-00000B600000}"/>
    <cellStyle name="Normal 13 3 5 4 4 2" xfId="16127" xr:uid="{00000000-0005-0000-0000-00000C600000}"/>
    <cellStyle name="Normal 13 3 5 4 5" xfId="16128" xr:uid="{00000000-0005-0000-0000-00000D600000}"/>
    <cellStyle name="Normal 13 3 5 5" xfId="16129" xr:uid="{00000000-0005-0000-0000-00000E600000}"/>
    <cellStyle name="Normal 13 3 5 5 2" xfId="16130" xr:uid="{00000000-0005-0000-0000-00000F600000}"/>
    <cellStyle name="Normal 13 3 5 5 2 2" xfId="16131" xr:uid="{00000000-0005-0000-0000-000010600000}"/>
    <cellStyle name="Normal 13 3 5 5 3" xfId="16132" xr:uid="{00000000-0005-0000-0000-000011600000}"/>
    <cellStyle name="Normal 13 3 5 5 3 2" xfId="16133" xr:uid="{00000000-0005-0000-0000-000012600000}"/>
    <cellStyle name="Normal 13 3 5 5 4" xfId="16134" xr:uid="{00000000-0005-0000-0000-000013600000}"/>
    <cellStyle name="Normal 13 3 5 5 4 2" xfId="16135" xr:uid="{00000000-0005-0000-0000-000014600000}"/>
    <cellStyle name="Normal 13 3 5 5 5" xfId="16136" xr:uid="{00000000-0005-0000-0000-000015600000}"/>
    <cellStyle name="Normal 13 3 5 6" xfId="16137" xr:uid="{00000000-0005-0000-0000-000016600000}"/>
    <cellStyle name="Normal 13 3 5 6 2" xfId="16138" xr:uid="{00000000-0005-0000-0000-000017600000}"/>
    <cellStyle name="Normal 13 3 5 7" xfId="16139" xr:uid="{00000000-0005-0000-0000-000018600000}"/>
    <cellStyle name="Normal 13 3 5 7 2" xfId="16140" xr:uid="{00000000-0005-0000-0000-000019600000}"/>
    <cellStyle name="Normal 13 3 5 8" xfId="16141" xr:uid="{00000000-0005-0000-0000-00001A600000}"/>
    <cellStyle name="Normal 13 3 5 8 2" xfId="16142" xr:uid="{00000000-0005-0000-0000-00001B600000}"/>
    <cellStyle name="Normal 13 3 5 9" xfId="16143" xr:uid="{00000000-0005-0000-0000-00001C600000}"/>
    <cellStyle name="Normal 13 3 5 9 2" xfId="16144" xr:uid="{00000000-0005-0000-0000-00001D600000}"/>
    <cellStyle name="Normal 13 3 6" xfId="16145" xr:uid="{00000000-0005-0000-0000-00001E600000}"/>
    <cellStyle name="Normal 13 3 6 10" xfId="16146" xr:uid="{00000000-0005-0000-0000-00001F600000}"/>
    <cellStyle name="Normal 13 3 6 2" xfId="16147" xr:uid="{00000000-0005-0000-0000-000020600000}"/>
    <cellStyle name="Normal 13 3 6 2 2" xfId="16148" xr:uid="{00000000-0005-0000-0000-000021600000}"/>
    <cellStyle name="Normal 13 3 6 2 2 2" xfId="16149" xr:uid="{00000000-0005-0000-0000-000022600000}"/>
    <cellStyle name="Normal 13 3 6 2 2 2 2" xfId="16150" xr:uid="{00000000-0005-0000-0000-000023600000}"/>
    <cellStyle name="Normal 13 3 6 2 2 3" xfId="16151" xr:uid="{00000000-0005-0000-0000-000024600000}"/>
    <cellStyle name="Normal 13 3 6 2 2 3 2" xfId="16152" xr:uid="{00000000-0005-0000-0000-000025600000}"/>
    <cellStyle name="Normal 13 3 6 2 2 4" xfId="16153" xr:uid="{00000000-0005-0000-0000-000026600000}"/>
    <cellStyle name="Normal 13 3 6 2 2 4 2" xfId="16154" xr:uid="{00000000-0005-0000-0000-000027600000}"/>
    <cellStyle name="Normal 13 3 6 2 2 5" xfId="16155" xr:uid="{00000000-0005-0000-0000-000028600000}"/>
    <cellStyle name="Normal 13 3 6 2 3" xfId="16156" xr:uid="{00000000-0005-0000-0000-000029600000}"/>
    <cellStyle name="Normal 13 3 6 2 3 2" xfId="16157" xr:uid="{00000000-0005-0000-0000-00002A600000}"/>
    <cellStyle name="Normal 13 3 6 2 3 2 2" xfId="16158" xr:uid="{00000000-0005-0000-0000-00002B600000}"/>
    <cellStyle name="Normal 13 3 6 2 3 3" xfId="16159" xr:uid="{00000000-0005-0000-0000-00002C600000}"/>
    <cellStyle name="Normal 13 3 6 2 3 3 2" xfId="16160" xr:uid="{00000000-0005-0000-0000-00002D600000}"/>
    <cellStyle name="Normal 13 3 6 2 3 4" xfId="16161" xr:uid="{00000000-0005-0000-0000-00002E600000}"/>
    <cellStyle name="Normal 13 3 6 2 3 4 2" xfId="16162" xr:uid="{00000000-0005-0000-0000-00002F600000}"/>
    <cellStyle name="Normal 13 3 6 2 3 5" xfId="16163" xr:uid="{00000000-0005-0000-0000-000030600000}"/>
    <cellStyle name="Normal 13 3 6 2 4" xfId="16164" xr:uid="{00000000-0005-0000-0000-000031600000}"/>
    <cellStyle name="Normal 13 3 6 2 4 2" xfId="16165" xr:uid="{00000000-0005-0000-0000-000032600000}"/>
    <cellStyle name="Normal 13 3 6 2 5" xfId="16166" xr:uid="{00000000-0005-0000-0000-000033600000}"/>
    <cellStyle name="Normal 13 3 6 2 5 2" xfId="16167" xr:uid="{00000000-0005-0000-0000-000034600000}"/>
    <cellStyle name="Normal 13 3 6 2 6" xfId="16168" xr:uid="{00000000-0005-0000-0000-000035600000}"/>
    <cellStyle name="Normal 13 3 6 2 6 2" xfId="16169" xr:uid="{00000000-0005-0000-0000-000036600000}"/>
    <cellStyle name="Normal 13 3 6 2 7" xfId="16170" xr:uid="{00000000-0005-0000-0000-000037600000}"/>
    <cellStyle name="Normal 13 3 6 2 7 2" xfId="16171" xr:uid="{00000000-0005-0000-0000-000038600000}"/>
    <cellStyle name="Normal 13 3 6 2 8" xfId="16172" xr:uid="{00000000-0005-0000-0000-000039600000}"/>
    <cellStyle name="Normal 13 3 6 2 8 2" xfId="16173" xr:uid="{00000000-0005-0000-0000-00003A600000}"/>
    <cellStyle name="Normal 13 3 6 2 9" xfId="16174" xr:uid="{00000000-0005-0000-0000-00003B600000}"/>
    <cellStyle name="Normal 13 3 6 3" xfId="16175" xr:uid="{00000000-0005-0000-0000-00003C600000}"/>
    <cellStyle name="Normal 13 3 6 3 2" xfId="16176" xr:uid="{00000000-0005-0000-0000-00003D600000}"/>
    <cellStyle name="Normal 13 3 6 3 2 2" xfId="16177" xr:uid="{00000000-0005-0000-0000-00003E600000}"/>
    <cellStyle name="Normal 13 3 6 3 3" xfId="16178" xr:uid="{00000000-0005-0000-0000-00003F600000}"/>
    <cellStyle name="Normal 13 3 6 3 3 2" xfId="16179" xr:uid="{00000000-0005-0000-0000-000040600000}"/>
    <cellStyle name="Normal 13 3 6 3 4" xfId="16180" xr:uid="{00000000-0005-0000-0000-000041600000}"/>
    <cellStyle name="Normal 13 3 6 3 4 2" xfId="16181" xr:uid="{00000000-0005-0000-0000-000042600000}"/>
    <cellStyle name="Normal 13 3 6 3 5" xfId="16182" xr:uid="{00000000-0005-0000-0000-000043600000}"/>
    <cellStyle name="Normal 13 3 6 4" xfId="16183" xr:uid="{00000000-0005-0000-0000-000044600000}"/>
    <cellStyle name="Normal 13 3 6 4 2" xfId="16184" xr:uid="{00000000-0005-0000-0000-000045600000}"/>
    <cellStyle name="Normal 13 3 6 4 2 2" xfId="16185" xr:uid="{00000000-0005-0000-0000-000046600000}"/>
    <cellStyle name="Normal 13 3 6 4 3" xfId="16186" xr:uid="{00000000-0005-0000-0000-000047600000}"/>
    <cellStyle name="Normal 13 3 6 4 3 2" xfId="16187" xr:uid="{00000000-0005-0000-0000-000048600000}"/>
    <cellStyle name="Normal 13 3 6 4 4" xfId="16188" xr:uid="{00000000-0005-0000-0000-000049600000}"/>
    <cellStyle name="Normal 13 3 6 4 4 2" xfId="16189" xr:uid="{00000000-0005-0000-0000-00004A600000}"/>
    <cellStyle name="Normal 13 3 6 4 5" xfId="16190" xr:uid="{00000000-0005-0000-0000-00004B600000}"/>
    <cellStyle name="Normal 13 3 6 5" xfId="16191" xr:uid="{00000000-0005-0000-0000-00004C600000}"/>
    <cellStyle name="Normal 13 3 6 5 2" xfId="16192" xr:uid="{00000000-0005-0000-0000-00004D600000}"/>
    <cellStyle name="Normal 13 3 6 6" xfId="16193" xr:uid="{00000000-0005-0000-0000-00004E600000}"/>
    <cellStyle name="Normal 13 3 6 6 2" xfId="16194" xr:uid="{00000000-0005-0000-0000-00004F600000}"/>
    <cellStyle name="Normal 13 3 6 7" xfId="16195" xr:uid="{00000000-0005-0000-0000-000050600000}"/>
    <cellStyle name="Normal 13 3 6 7 2" xfId="16196" xr:uid="{00000000-0005-0000-0000-000051600000}"/>
    <cellStyle name="Normal 13 3 6 8" xfId="16197" xr:uid="{00000000-0005-0000-0000-000052600000}"/>
    <cellStyle name="Normal 13 3 6 8 2" xfId="16198" xr:uid="{00000000-0005-0000-0000-000053600000}"/>
    <cellStyle name="Normal 13 3 6 9" xfId="16199" xr:uid="{00000000-0005-0000-0000-000054600000}"/>
    <cellStyle name="Normal 13 3 6 9 2" xfId="16200" xr:uid="{00000000-0005-0000-0000-000055600000}"/>
    <cellStyle name="Normal 13 3 7" xfId="16201" xr:uid="{00000000-0005-0000-0000-000056600000}"/>
    <cellStyle name="Normal 13 3 7 2" xfId="16202" xr:uid="{00000000-0005-0000-0000-000057600000}"/>
    <cellStyle name="Normal 13 3 7 2 2" xfId="16203" xr:uid="{00000000-0005-0000-0000-000058600000}"/>
    <cellStyle name="Normal 13 3 7 2 2 2" xfId="16204" xr:uid="{00000000-0005-0000-0000-000059600000}"/>
    <cellStyle name="Normal 13 3 7 2 3" xfId="16205" xr:uid="{00000000-0005-0000-0000-00005A600000}"/>
    <cellStyle name="Normal 13 3 7 2 3 2" xfId="16206" xr:uid="{00000000-0005-0000-0000-00005B600000}"/>
    <cellStyle name="Normal 13 3 7 2 4" xfId="16207" xr:uid="{00000000-0005-0000-0000-00005C600000}"/>
    <cellStyle name="Normal 13 3 7 2 4 2" xfId="16208" xr:uid="{00000000-0005-0000-0000-00005D600000}"/>
    <cellStyle name="Normal 13 3 7 2 5" xfId="16209" xr:uid="{00000000-0005-0000-0000-00005E600000}"/>
    <cellStyle name="Normal 13 3 7 3" xfId="16210" xr:uid="{00000000-0005-0000-0000-00005F600000}"/>
    <cellStyle name="Normal 13 3 7 3 2" xfId="16211" xr:uid="{00000000-0005-0000-0000-000060600000}"/>
    <cellStyle name="Normal 13 3 7 3 2 2" xfId="16212" xr:uid="{00000000-0005-0000-0000-000061600000}"/>
    <cellStyle name="Normal 13 3 7 3 3" xfId="16213" xr:uid="{00000000-0005-0000-0000-000062600000}"/>
    <cellStyle name="Normal 13 3 7 3 3 2" xfId="16214" xr:uid="{00000000-0005-0000-0000-000063600000}"/>
    <cellStyle name="Normal 13 3 7 3 4" xfId="16215" xr:uid="{00000000-0005-0000-0000-000064600000}"/>
    <cellStyle name="Normal 13 3 7 3 4 2" xfId="16216" xr:uid="{00000000-0005-0000-0000-000065600000}"/>
    <cellStyle name="Normal 13 3 7 3 5" xfId="16217" xr:uid="{00000000-0005-0000-0000-000066600000}"/>
    <cellStyle name="Normal 13 3 7 4" xfId="16218" xr:uid="{00000000-0005-0000-0000-000067600000}"/>
    <cellStyle name="Normal 13 3 7 4 2" xfId="16219" xr:uid="{00000000-0005-0000-0000-000068600000}"/>
    <cellStyle name="Normal 13 3 7 5" xfId="16220" xr:uid="{00000000-0005-0000-0000-000069600000}"/>
    <cellStyle name="Normal 13 3 7 5 2" xfId="16221" xr:uid="{00000000-0005-0000-0000-00006A600000}"/>
    <cellStyle name="Normal 13 3 7 6" xfId="16222" xr:uid="{00000000-0005-0000-0000-00006B600000}"/>
    <cellStyle name="Normal 13 3 7 6 2" xfId="16223" xr:uid="{00000000-0005-0000-0000-00006C600000}"/>
    <cellStyle name="Normal 13 3 7 7" xfId="16224" xr:uid="{00000000-0005-0000-0000-00006D600000}"/>
    <cellStyle name="Normal 13 3 7 7 2" xfId="16225" xr:uid="{00000000-0005-0000-0000-00006E600000}"/>
    <cellStyle name="Normal 13 3 7 8" xfId="16226" xr:uid="{00000000-0005-0000-0000-00006F600000}"/>
    <cellStyle name="Normal 13 3 7 8 2" xfId="16227" xr:uid="{00000000-0005-0000-0000-000070600000}"/>
    <cellStyle name="Normal 13 3 7 9" xfId="16228" xr:uid="{00000000-0005-0000-0000-000071600000}"/>
    <cellStyle name="Normal 13 3 8" xfId="16229" xr:uid="{00000000-0005-0000-0000-000072600000}"/>
    <cellStyle name="Normal 13 3 8 2" xfId="16230" xr:uid="{00000000-0005-0000-0000-000073600000}"/>
    <cellStyle name="Normal 13 3 8 2 2" xfId="16231" xr:uid="{00000000-0005-0000-0000-000074600000}"/>
    <cellStyle name="Normal 13 3 8 3" xfId="16232" xr:uid="{00000000-0005-0000-0000-000075600000}"/>
    <cellStyle name="Normal 13 3 8 3 2" xfId="16233" xr:uid="{00000000-0005-0000-0000-000076600000}"/>
    <cellStyle name="Normal 13 3 8 4" xfId="16234" xr:uid="{00000000-0005-0000-0000-000077600000}"/>
    <cellStyle name="Normal 13 3 8 4 2" xfId="16235" xr:uid="{00000000-0005-0000-0000-000078600000}"/>
    <cellStyle name="Normal 13 3 8 5" xfId="16236" xr:uid="{00000000-0005-0000-0000-000079600000}"/>
    <cellStyle name="Normal 13 3 9" xfId="16237" xr:uid="{00000000-0005-0000-0000-00007A600000}"/>
    <cellStyle name="Normal 13 3 9 2" xfId="16238" xr:uid="{00000000-0005-0000-0000-00007B600000}"/>
    <cellStyle name="Normal 13 3 9 2 2" xfId="16239" xr:uid="{00000000-0005-0000-0000-00007C600000}"/>
    <cellStyle name="Normal 13 3 9 3" xfId="16240" xr:uid="{00000000-0005-0000-0000-00007D600000}"/>
    <cellStyle name="Normal 13 3 9 3 2" xfId="16241" xr:uid="{00000000-0005-0000-0000-00007E600000}"/>
    <cellStyle name="Normal 13 3 9 4" xfId="16242" xr:uid="{00000000-0005-0000-0000-00007F600000}"/>
    <cellStyle name="Normal 13 3 9 4 2" xfId="16243" xr:uid="{00000000-0005-0000-0000-000080600000}"/>
    <cellStyle name="Normal 13 3 9 5" xfId="16244" xr:uid="{00000000-0005-0000-0000-000081600000}"/>
    <cellStyle name="Normal 13 4" xfId="16245" xr:uid="{00000000-0005-0000-0000-000082600000}"/>
    <cellStyle name="Normal 13 4 10" xfId="16246" xr:uid="{00000000-0005-0000-0000-000083600000}"/>
    <cellStyle name="Normal 13 4 10 2" xfId="16247" xr:uid="{00000000-0005-0000-0000-000084600000}"/>
    <cellStyle name="Normal 13 4 11" xfId="16248" xr:uid="{00000000-0005-0000-0000-000085600000}"/>
    <cellStyle name="Normal 13 4 12" xfId="16249" xr:uid="{00000000-0005-0000-0000-000086600000}"/>
    <cellStyle name="Normal 13 4 13" xfId="41369" xr:uid="{00000000-0005-0000-0000-000087600000}"/>
    <cellStyle name="Normal 13 4 2" xfId="16250" xr:uid="{00000000-0005-0000-0000-000088600000}"/>
    <cellStyle name="Normal 13 4 2 10" xfId="16251" xr:uid="{00000000-0005-0000-0000-000089600000}"/>
    <cellStyle name="Normal 13 4 2 2" xfId="16252" xr:uid="{00000000-0005-0000-0000-00008A600000}"/>
    <cellStyle name="Normal 13 4 2 2 2" xfId="16253" xr:uid="{00000000-0005-0000-0000-00008B600000}"/>
    <cellStyle name="Normal 13 4 2 2 2 2" xfId="16254" xr:uid="{00000000-0005-0000-0000-00008C600000}"/>
    <cellStyle name="Normal 13 4 2 2 2 2 2" xfId="16255" xr:uid="{00000000-0005-0000-0000-00008D600000}"/>
    <cellStyle name="Normal 13 4 2 2 2 3" xfId="16256" xr:uid="{00000000-0005-0000-0000-00008E600000}"/>
    <cellStyle name="Normal 13 4 2 2 2 3 2" xfId="16257" xr:uid="{00000000-0005-0000-0000-00008F600000}"/>
    <cellStyle name="Normal 13 4 2 2 2 4" xfId="16258" xr:uid="{00000000-0005-0000-0000-000090600000}"/>
    <cellStyle name="Normal 13 4 2 2 2 4 2" xfId="16259" xr:uid="{00000000-0005-0000-0000-000091600000}"/>
    <cellStyle name="Normal 13 4 2 2 2 5" xfId="16260" xr:uid="{00000000-0005-0000-0000-000092600000}"/>
    <cellStyle name="Normal 13 4 2 2 3" xfId="16261" xr:uid="{00000000-0005-0000-0000-000093600000}"/>
    <cellStyle name="Normal 13 4 2 2 3 2" xfId="16262" xr:uid="{00000000-0005-0000-0000-000094600000}"/>
    <cellStyle name="Normal 13 4 2 2 3 2 2" xfId="16263" xr:uid="{00000000-0005-0000-0000-000095600000}"/>
    <cellStyle name="Normal 13 4 2 2 3 3" xfId="16264" xr:uid="{00000000-0005-0000-0000-000096600000}"/>
    <cellStyle name="Normal 13 4 2 2 3 3 2" xfId="16265" xr:uid="{00000000-0005-0000-0000-000097600000}"/>
    <cellStyle name="Normal 13 4 2 2 3 4" xfId="16266" xr:uid="{00000000-0005-0000-0000-000098600000}"/>
    <cellStyle name="Normal 13 4 2 2 3 4 2" xfId="16267" xr:uid="{00000000-0005-0000-0000-000099600000}"/>
    <cellStyle name="Normal 13 4 2 2 3 5" xfId="16268" xr:uid="{00000000-0005-0000-0000-00009A600000}"/>
    <cellStyle name="Normal 13 4 2 2 4" xfId="16269" xr:uid="{00000000-0005-0000-0000-00009B600000}"/>
    <cellStyle name="Normal 13 4 2 2 4 2" xfId="16270" xr:uid="{00000000-0005-0000-0000-00009C600000}"/>
    <cellStyle name="Normal 13 4 2 2 5" xfId="16271" xr:uid="{00000000-0005-0000-0000-00009D600000}"/>
    <cellStyle name="Normal 13 4 2 2 5 2" xfId="16272" xr:uid="{00000000-0005-0000-0000-00009E600000}"/>
    <cellStyle name="Normal 13 4 2 2 6" xfId="16273" xr:uid="{00000000-0005-0000-0000-00009F600000}"/>
    <cellStyle name="Normal 13 4 2 2 6 2" xfId="16274" xr:uid="{00000000-0005-0000-0000-0000A0600000}"/>
    <cellStyle name="Normal 13 4 2 2 7" xfId="16275" xr:uid="{00000000-0005-0000-0000-0000A1600000}"/>
    <cellStyle name="Normal 13 4 2 2 7 2" xfId="16276" xr:uid="{00000000-0005-0000-0000-0000A2600000}"/>
    <cellStyle name="Normal 13 4 2 2 8" xfId="16277" xr:uid="{00000000-0005-0000-0000-0000A3600000}"/>
    <cellStyle name="Normal 13 4 2 2 8 2" xfId="16278" xr:uid="{00000000-0005-0000-0000-0000A4600000}"/>
    <cellStyle name="Normal 13 4 2 2 9" xfId="16279" xr:uid="{00000000-0005-0000-0000-0000A5600000}"/>
    <cellStyle name="Normal 13 4 2 3" xfId="16280" xr:uid="{00000000-0005-0000-0000-0000A6600000}"/>
    <cellStyle name="Normal 13 4 2 3 2" xfId="16281" xr:uid="{00000000-0005-0000-0000-0000A7600000}"/>
    <cellStyle name="Normal 13 4 2 3 2 2" xfId="16282" xr:uid="{00000000-0005-0000-0000-0000A8600000}"/>
    <cellStyle name="Normal 13 4 2 3 3" xfId="16283" xr:uid="{00000000-0005-0000-0000-0000A9600000}"/>
    <cellStyle name="Normal 13 4 2 3 3 2" xfId="16284" xr:uid="{00000000-0005-0000-0000-0000AA600000}"/>
    <cellStyle name="Normal 13 4 2 3 4" xfId="16285" xr:uid="{00000000-0005-0000-0000-0000AB600000}"/>
    <cellStyle name="Normal 13 4 2 3 4 2" xfId="16286" xr:uid="{00000000-0005-0000-0000-0000AC600000}"/>
    <cellStyle name="Normal 13 4 2 3 5" xfId="16287" xr:uid="{00000000-0005-0000-0000-0000AD600000}"/>
    <cellStyle name="Normal 13 4 2 4" xfId="16288" xr:uid="{00000000-0005-0000-0000-0000AE600000}"/>
    <cellStyle name="Normal 13 4 2 4 2" xfId="16289" xr:uid="{00000000-0005-0000-0000-0000AF600000}"/>
    <cellStyle name="Normal 13 4 2 4 2 2" xfId="16290" xr:uid="{00000000-0005-0000-0000-0000B0600000}"/>
    <cellStyle name="Normal 13 4 2 4 3" xfId="16291" xr:uid="{00000000-0005-0000-0000-0000B1600000}"/>
    <cellStyle name="Normal 13 4 2 4 3 2" xfId="16292" xr:uid="{00000000-0005-0000-0000-0000B2600000}"/>
    <cellStyle name="Normal 13 4 2 4 4" xfId="16293" xr:uid="{00000000-0005-0000-0000-0000B3600000}"/>
    <cellStyle name="Normal 13 4 2 4 4 2" xfId="16294" xr:uid="{00000000-0005-0000-0000-0000B4600000}"/>
    <cellStyle name="Normal 13 4 2 4 5" xfId="16295" xr:uid="{00000000-0005-0000-0000-0000B5600000}"/>
    <cellStyle name="Normal 13 4 2 5" xfId="16296" xr:uid="{00000000-0005-0000-0000-0000B6600000}"/>
    <cellStyle name="Normal 13 4 2 5 2" xfId="16297" xr:uid="{00000000-0005-0000-0000-0000B7600000}"/>
    <cellStyle name="Normal 13 4 2 6" xfId="16298" xr:uid="{00000000-0005-0000-0000-0000B8600000}"/>
    <cellStyle name="Normal 13 4 2 6 2" xfId="16299" xr:uid="{00000000-0005-0000-0000-0000B9600000}"/>
    <cellStyle name="Normal 13 4 2 7" xfId="16300" xr:uid="{00000000-0005-0000-0000-0000BA600000}"/>
    <cellStyle name="Normal 13 4 2 7 2" xfId="16301" xr:uid="{00000000-0005-0000-0000-0000BB600000}"/>
    <cellStyle name="Normal 13 4 2 8" xfId="16302" xr:uid="{00000000-0005-0000-0000-0000BC600000}"/>
    <cellStyle name="Normal 13 4 2 8 2" xfId="16303" xr:uid="{00000000-0005-0000-0000-0000BD600000}"/>
    <cellStyle name="Normal 13 4 2 9" xfId="16304" xr:uid="{00000000-0005-0000-0000-0000BE600000}"/>
    <cellStyle name="Normal 13 4 2 9 2" xfId="16305" xr:uid="{00000000-0005-0000-0000-0000BF600000}"/>
    <cellStyle name="Normal 13 4 3" xfId="16306" xr:uid="{00000000-0005-0000-0000-0000C0600000}"/>
    <cellStyle name="Normal 13 4 3 2" xfId="16307" xr:uid="{00000000-0005-0000-0000-0000C1600000}"/>
    <cellStyle name="Normal 13 4 3 2 2" xfId="16308" xr:uid="{00000000-0005-0000-0000-0000C2600000}"/>
    <cellStyle name="Normal 13 4 3 2 2 2" xfId="16309" xr:uid="{00000000-0005-0000-0000-0000C3600000}"/>
    <cellStyle name="Normal 13 4 3 2 3" xfId="16310" xr:uid="{00000000-0005-0000-0000-0000C4600000}"/>
    <cellStyle name="Normal 13 4 3 2 3 2" xfId="16311" xr:uid="{00000000-0005-0000-0000-0000C5600000}"/>
    <cellStyle name="Normal 13 4 3 2 4" xfId="16312" xr:uid="{00000000-0005-0000-0000-0000C6600000}"/>
    <cellStyle name="Normal 13 4 3 2 4 2" xfId="16313" xr:uid="{00000000-0005-0000-0000-0000C7600000}"/>
    <cellStyle name="Normal 13 4 3 2 5" xfId="16314" xr:uid="{00000000-0005-0000-0000-0000C8600000}"/>
    <cellStyle name="Normal 13 4 3 3" xfId="16315" xr:uid="{00000000-0005-0000-0000-0000C9600000}"/>
    <cellStyle name="Normal 13 4 3 3 2" xfId="16316" xr:uid="{00000000-0005-0000-0000-0000CA600000}"/>
    <cellStyle name="Normal 13 4 3 3 2 2" xfId="16317" xr:uid="{00000000-0005-0000-0000-0000CB600000}"/>
    <cellStyle name="Normal 13 4 3 3 3" xfId="16318" xr:uid="{00000000-0005-0000-0000-0000CC600000}"/>
    <cellStyle name="Normal 13 4 3 3 3 2" xfId="16319" xr:uid="{00000000-0005-0000-0000-0000CD600000}"/>
    <cellStyle name="Normal 13 4 3 3 4" xfId="16320" xr:uid="{00000000-0005-0000-0000-0000CE600000}"/>
    <cellStyle name="Normal 13 4 3 3 4 2" xfId="16321" xr:uid="{00000000-0005-0000-0000-0000CF600000}"/>
    <cellStyle name="Normal 13 4 3 3 5" xfId="16322" xr:uid="{00000000-0005-0000-0000-0000D0600000}"/>
    <cellStyle name="Normal 13 4 3 4" xfId="16323" xr:uid="{00000000-0005-0000-0000-0000D1600000}"/>
    <cellStyle name="Normal 13 4 3 4 2" xfId="16324" xr:uid="{00000000-0005-0000-0000-0000D2600000}"/>
    <cellStyle name="Normal 13 4 3 5" xfId="16325" xr:uid="{00000000-0005-0000-0000-0000D3600000}"/>
    <cellStyle name="Normal 13 4 3 5 2" xfId="16326" xr:uid="{00000000-0005-0000-0000-0000D4600000}"/>
    <cellStyle name="Normal 13 4 3 6" xfId="16327" xr:uid="{00000000-0005-0000-0000-0000D5600000}"/>
    <cellStyle name="Normal 13 4 3 6 2" xfId="16328" xr:uid="{00000000-0005-0000-0000-0000D6600000}"/>
    <cellStyle name="Normal 13 4 3 7" xfId="16329" xr:uid="{00000000-0005-0000-0000-0000D7600000}"/>
    <cellStyle name="Normal 13 4 3 7 2" xfId="16330" xr:uid="{00000000-0005-0000-0000-0000D8600000}"/>
    <cellStyle name="Normal 13 4 3 8" xfId="16331" xr:uid="{00000000-0005-0000-0000-0000D9600000}"/>
    <cellStyle name="Normal 13 4 3 8 2" xfId="16332" xr:uid="{00000000-0005-0000-0000-0000DA600000}"/>
    <cellStyle name="Normal 13 4 3 9" xfId="16333" xr:uid="{00000000-0005-0000-0000-0000DB600000}"/>
    <cellStyle name="Normal 13 4 4" xfId="16334" xr:uid="{00000000-0005-0000-0000-0000DC600000}"/>
    <cellStyle name="Normal 13 4 4 2" xfId="16335" xr:uid="{00000000-0005-0000-0000-0000DD600000}"/>
    <cellStyle name="Normal 13 4 4 2 2" xfId="16336" xr:uid="{00000000-0005-0000-0000-0000DE600000}"/>
    <cellStyle name="Normal 13 4 4 3" xfId="16337" xr:uid="{00000000-0005-0000-0000-0000DF600000}"/>
    <cellStyle name="Normal 13 4 4 3 2" xfId="16338" xr:uid="{00000000-0005-0000-0000-0000E0600000}"/>
    <cellStyle name="Normal 13 4 4 4" xfId="16339" xr:uid="{00000000-0005-0000-0000-0000E1600000}"/>
    <cellStyle name="Normal 13 4 4 4 2" xfId="16340" xr:uid="{00000000-0005-0000-0000-0000E2600000}"/>
    <cellStyle name="Normal 13 4 4 5" xfId="16341" xr:uid="{00000000-0005-0000-0000-0000E3600000}"/>
    <cellStyle name="Normal 13 4 5" xfId="16342" xr:uid="{00000000-0005-0000-0000-0000E4600000}"/>
    <cellStyle name="Normal 13 4 5 2" xfId="16343" xr:uid="{00000000-0005-0000-0000-0000E5600000}"/>
    <cellStyle name="Normal 13 4 5 2 2" xfId="16344" xr:uid="{00000000-0005-0000-0000-0000E6600000}"/>
    <cellStyle name="Normal 13 4 5 3" xfId="16345" xr:uid="{00000000-0005-0000-0000-0000E7600000}"/>
    <cellStyle name="Normal 13 4 5 3 2" xfId="16346" xr:uid="{00000000-0005-0000-0000-0000E8600000}"/>
    <cellStyle name="Normal 13 4 5 4" xfId="16347" xr:uid="{00000000-0005-0000-0000-0000E9600000}"/>
    <cellStyle name="Normal 13 4 5 4 2" xfId="16348" xr:uid="{00000000-0005-0000-0000-0000EA600000}"/>
    <cellStyle name="Normal 13 4 5 5" xfId="16349" xr:uid="{00000000-0005-0000-0000-0000EB600000}"/>
    <cellStyle name="Normal 13 4 6" xfId="16350" xr:uid="{00000000-0005-0000-0000-0000EC600000}"/>
    <cellStyle name="Normal 13 4 6 2" xfId="16351" xr:uid="{00000000-0005-0000-0000-0000ED600000}"/>
    <cellStyle name="Normal 13 4 7" xfId="16352" xr:uid="{00000000-0005-0000-0000-0000EE600000}"/>
    <cellStyle name="Normal 13 4 7 2" xfId="16353" xr:uid="{00000000-0005-0000-0000-0000EF600000}"/>
    <cellStyle name="Normal 13 4 8" xfId="16354" xr:uid="{00000000-0005-0000-0000-0000F0600000}"/>
    <cellStyle name="Normal 13 4 8 2" xfId="16355" xr:uid="{00000000-0005-0000-0000-0000F1600000}"/>
    <cellStyle name="Normal 13 4 9" xfId="16356" xr:uid="{00000000-0005-0000-0000-0000F2600000}"/>
    <cellStyle name="Normal 13 4 9 2" xfId="16357" xr:uid="{00000000-0005-0000-0000-0000F3600000}"/>
    <cellStyle name="Normal 13 5" xfId="16358" xr:uid="{00000000-0005-0000-0000-0000F4600000}"/>
    <cellStyle name="Normal 13 5 10" xfId="16359" xr:uid="{00000000-0005-0000-0000-0000F5600000}"/>
    <cellStyle name="Normal 13 5 10 2" xfId="16360" xr:uid="{00000000-0005-0000-0000-0000F6600000}"/>
    <cellStyle name="Normal 13 5 11" xfId="16361" xr:uid="{00000000-0005-0000-0000-0000F7600000}"/>
    <cellStyle name="Normal 13 5 12" xfId="16362" xr:uid="{00000000-0005-0000-0000-0000F8600000}"/>
    <cellStyle name="Normal 13 5 2" xfId="16363" xr:uid="{00000000-0005-0000-0000-0000F9600000}"/>
    <cellStyle name="Normal 13 5 2 10" xfId="16364" xr:uid="{00000000-0005-0000-0000-0000FA600000}"/>
    <cellStyle name="Normal 13 5 2 2" xfId="16365" xr:uid="{00000000-0005-0000-0000-0000FB600000}"/>
    <cellStyle name="Normal 13 5 2 2 2" xfId="16366" xr:uid="{00000000-0005-0000-0000-0000FC600000}"/>
    <cellStyle name="Normal 13 5 2 2 2 2" xfId="16367" xr:uid="{00000000-0005-0000-0000-0000FD600000}"/>
    <cellStyle name="Normal 13 5 2 2 2 2 2" xfId="16368" xr:uid="{00000000-0005-0000-0000-0000FE600000}"/>
    <cellStyle name="Normal 13 5 2 2 2 3" xfId="16369" xr:uid="{00000000-0005-0000-0000-0000FF600000}"/>
    <cellStyle name="Normal 13 5 2 2 2 3 2" xfId="16370" xr:uid="{00000000-0005-0000-0000-000000610000}"/>
    <cellStyle name="Normal 13 5 2 2 2 4" xfId="16371" xr:uid="{00000000-0005-0000-0000-000001610000}"/>
    <cellStyle name="Normal 13 5 2 2 2 4 2" xfId="16372" xr:uid="{00000000-0005-0000-0000-000002610000}"/>
    <cellStyle name="Normal 13 5 2 2 2 5" xfId="16373" xr:uid="{00000000-0005-0000-0000-000003610000}"/>
    <cellStyle name="Normal 13 5 2 2 3" xfId="16374" xr:uid="{00000000-0005-0000-0000-000004610000}"/>
    <cellStyle name="Normal 13 5 2 2 3 2" xfId="16375" xr:uid="{00000000-0005-0000-0000-000005610000}"/>
    <cellStyle name="Normal 13 5 2 2 3 2 2" xfId="16376" xr:uid="{00000000-0005-0000-0000-000006610000}"/>
    <cellStyle name="Normal 13 5 2 2 3 3" xfId="16377" xr:uid="{00000000-0005-0000-0000-000007610000}"/>
    <cellStyle name="Normal 13 5 2 2 3 3 2" xfId="16378" xr:uid="{00000000-0005-0000-0000-000008610000}"/>
    <cellStyle name="Normal 13 5 2 2 3 4" xfId="16379" xr:uid="{00000000-0005-0000-0000-000009610000}"/>
    <cellStyle name="Normal 13 5 2 2 3 4 2" xfId="16380" xr:uid="{00000000-0005-0000-0000-00000A610000}"/>
    <cellStyle name="Normal 13 5 2 2 3 5" xfId="16381" xr:uid="{00000000-0005-0000-0000-00000B610000}"/>
    <cellStyle name="Normal 13 5 2 2 4" xfId="16382" xr:uid="{00000000-0005-0000-0000-00000C610000}"/>
    <cellStyle name="Normal 13 5 2 2 4 2" xfId="16383" xr:uid="{00000000-0005-0000-0000-00000D610000}"/>
    <cellStyle name="Normal 13 5 2 2 5" xfId="16384" xr:uid="{00000000-0005-0000-0000-00000E610000}"/>
    <cellStyle name="Normal 13 5 2 2 5 2" xfId="16385" xr:uid="{00000000-0005-0000-0000-00000F610000}"/>
    <cellStyle name="Normal 13 5 2 2 6" xfId="16386" xr:uid="{00000000-0005-0000-0000-000010610000}"/>
    <cellStyle name="Normal 13 5 2 2 6 2" xfId="16387" xr:uid="{00000000-0005-0000-0000-000011610000}"/>
    <cellStyle name="Normal 13 5 2 2 7" xfId="16388" xr:uid="{00000000-0005-0000-0000-000012610000}"/>
    <cellStyle name="Normal 13 5 2 2 7 2" xfId="16389" xr:uid="{00000000-0005-0000-0000-000013610000}"/>
    <cellStyle name="Normal 13 5 2 2 8" xfId="16390" xr:uid="{00000000-0005-0000-0000-000014610000}"/>
    <cellStyle name="Normal 13 5 2 2 8 2" xfId="16391" xr:uid="{00000000-0005-0000-0000-000015610000}"/>
    <cellStyle name="Normal 13 5 2 2 9" xfId="16392" xr:uid="{00000000-0005-0000-0000-000016610000}"/>
    <cellStyle name="Normal 13 5 2 3" xfId="16393" xr:uid="{00000000-0005-0000-0000-000017610000}"/>
    <cellStyle name="Normal 13 5 2 3 2" xfId="16394" xr:uid="{00000000-0005-0000-0000-000018610000}"/>
    <cellStyle name="Normal 13 5 2 3 2 2" xfId="16395" xr:uid="{00000000-0005-0000-0000-000019610000}"/>
    <cellStyle name="Normal 13 5 2 3 3" xfId="16396" xr:uid="{00000000-0005-0000-0000-00001A610000}"/>
    <cellStyle name="Normal 13 5 2 3 3 2" xfId="16397" xr:uid="{00000000-0005-0000-0000-00001B610000}"/>
    <cellStyle name="Normal 13 5 2 3 4" xfId="16398" xr:uid="{00000000-0005-0000-0000-00001C610000}"/>
    <cellStyle name="Normal 13 5 2 3 4 2" xfId="16399" xr:uid="{00000000-0005-0000-0000-00001D610000}"/>
    <cellStyle name="Normal 13 5 2 3 5" xfId="16400" xr:uid="{00000000-0005-0000-0000-00001E610000}"/>
    <cellStyle name="Normal 13 5 2 4" xfId="16401" xr:uid="{00000000-0005-0000-0000-00001F610000}"/>
    <cellStyle name="Normal 13 5 2 4 2" xfId="16402" xr:uid="{00000000-0005-0000-0000-000020610000}"/>
    <cellStyle name="Normal 13 5 2 4 2 2" xfId="16403" xr:uid="{00000000-0005-0000-0000-000021610000}"/>
    <cellStyle name="Normal 13 5 2 4 3" xfId="16404" xr:uid="{00000000-0005-0000-0000-000022610000}"/>
    <cellStyle name="Normal 13 5 2 4 3 2" xfId="16405" xr:uid="{00000000-0005-0000-0000-000023610000}"/>
    <cellStyle name="Normal 13 5 2 4 4" xfId="16406" xr:uid="{00000000-0005-0000-0000-000024610000}"/>
    <cellStyle name="Normal 13 5 2 4 4 2" xfId="16407" xr:uid="{00000000-0005-0000-0000-000025610000}"/>
    <cellStyle name="Normal 13 5 2 4 5" xfId="16408" xr:uid="{00000000-0005-0000-0000-000026610000}"/>
    <cellStyle name="Normal 13 5 2 5" xfId="16409" xr:uid="{00000000-0005-0000-0000-000027610000}"/>
    <cellStyle name="Normal 13 5 2 5 2" xfId="16410" xr:uid="{00000000-0005-0000-0000-000028610000}"/>
    <cellStyle name="Normal 13 5 2 6" xfId="16411" xr:uid="{00000000-0005-0000-0000-000029610000}"/>
    <cellStyle name="Normal 13 5 2 6 2" xfId="16412" xr:uid="{00000000-0005-0000-0000-00002A610000}"/>
    <cellStyle name="Normal 13 5 2 7" xfId="16413" xr:uid="{00000000-0005-0000-0000-00002B610000}"/>
    <cellStyle name="Normal 13 5 2 7 2" xfId="16414" xr:uid="{00000000-0005-0000-0000-00002C610000}"/>
    <cellStyle name="Normal 13 5 2 8" xfId="16415" xr:uid="{00000000-0005-0000-0000-00002D610000}"/>
    <cellStyle name="Normal 13 5 2 8 2" xfId="16416" xr:uid="{00000000-0005-0000-0000-00002E610000}"/>
    <cellStyle name="Normal 13 5 2 9" xfId="16417" xr:uid="{00000000-0005-0000-0000-00002F610000}"/>
    <cellStyle name="Normal 13 5 2 9 2" xfId="16418" xr:uid="{00000000-0005-0000-0000-000030610000}"/>
    <cellStyle name="Normal 13 5 3" xfId="16419" xr:uid="{00000000-0005-0000-0000-000031610000}"/>
    <cellStyle name="Normal 13 5 3 2" xfId="16420" xr:uid="{00000000-0005-0000-0000-000032610000}"/>
    <cellStyle name="Normal 13 5 3 2 2" xfId="16421" xr:uid="{00000000-0005-0000-0000-000033610000}"/>
    <cellStyle name="Normal 13 5 3 2 2 2" xfId="16422" xr:uid="{00000000-0005-0000-0000-000034610000}"/>
    <cellStyle name="Normal 13 5 3 2 3" xfId="16423" xr:uid="{00000000-0005-0000-0000-000035610000}"/>
    <cellStyle name="Normal 13 5 3 2 3 2" xfId="16424" xr:uid="{00000000-0005-0000-0000-000036610000}"/>
    <cellStyle name="Normal 13 5 3 2 4" xfId="16425" xr:uid="{00000000-0005-0000-0000-000037610000}"/>
    <cellStyle name="Normal 13 5 3 2 4 2" xfId="16426" xr:uid="{00000000-0005-0000-0000-000038610000}"/>
    <cellStyle name="Normal 13 5 3 2 5" xfId="16427" xr:uid="{00000000-0005-0000-0000-000039610000}"/>
    <cellStyle name="Normal 13 5 3 3" xfId="16428" xr:uid="{00000000-0005-0000-0000-00003A610000}"/>
    <cellStyle name="Normal 13 5 3 3 2" xfId="16429" xr:uid="{00000000-0005-0000-0000-00003B610000}"/>
    <cellStyle name="Normal 13 5 3 3 2 2" xfId="16430" xr:uid="{00000000-0005-0000-0000-00003C610000}"/>
    <cellStyle name="Normal 13 5 3 3 3" xfId="16431" xr:uid="{00000000-0005-0000-0000-00003D610000}"/>
    <cellStyle name="Normal 13 5 3 3 3 2" xfId="16432" xr:uid="{00000000-0005-0000-0000-00003E610000}"/>
    <cellStyle name="Normal 13 5 3 3 4" xfId="16433" xr:uid="{00000000-0005-0000-0000-00003F610000}"/>
    <cellStyle name="Normal 13 5 3 3 4 2" xfId="16434" xr:uid="{00000000-0005-0000-0000-000040610000}"/>
    <cellStyle name="Normal 13 5 3 3 5" xfId="16435" xr:uid="{00000000-0005-0000-0000-000041610000}"/>
    <cellStyle name="Normal 13 5 3 4" xfId="16436" xr:uid="{00000000-0005-0000-0000-000042610000}"/>
    <cellStyle name="Normal 13 5 3 4 2" xfId="16437" xr:uid="{00000000-0005-0000-0000-000043610000}"/>
    <cellStyle name="Normal 13 5 3 5" xfId="16438" xr:uid="{00000000-0005-0000-0000-000044610000}"/>
    <cellStyle name="Normal 13 5 3 5 2" xfId="16439" xr:uid="{00000000-0005-0000-0000-000045610000}"/>
    <cellStyle name="Normal 13 5 3 6" xfId="16440" xr:uid="{00000000-0005-0000-0000-000046610000}"/>
    <cellStyle name="Normal 13 5 3 6 2" xfId="16441" xr:uid="{00000000-0005-0000-0000-000047610000}"/>
    <cellStyle name="Normal 13 5 3 7" xfId="16442" xr:uid="{00000000-0005-0000-0000-000048610000}"/>
    <cellStyle name="Normal 13 5 3 7 2" xfId="16443" xr:uid="{00000000-0005-0000-0000-000049610000}"/>
    <cellStyle name="Normal 13 5 3 8" xfId="16444" xr:uid="{00000000-0005-0000-0000-00004A610000}"/>
    <cellStyle name="Normal 13 5 3 8 2" xfId="16445" xr:uid="{00000000-0005-0000-0000-00004B610000}"/>
    <cellStyle name="Normal 13 5 3 9" xfId="16446" xr:uid="{00000000-0005-0000-0000-00004C610000}"/>
    <cellStyle name="Normal 13 5 4" xfId="16447" xr:uid="{00000000-0005-0000-0000-00004D610000}"/>
    <cellStyle name="Normal 13 5 4 2" xfId="16448" xr:uid="{00000000-0005-0000-0000-00004E610000}"/>
    <cellStyle name="Normal 13 5 4 2 2" xfId="16449" xr:uid="{00000000-0005-0000-0000-00004F610000}"/>
    <cellStyle name="Normal 13 5 4 3" xfId="16450" xr:uid="{00000000-0005-0000-0000-000050610000}"/>
    <cellStyle name="Normal 13 5 4 3 2" xfId="16451" xr:uid="{00000000-0005-0000-0000-000051610000}"/>
    <cellStyle name="Normal 13 5 4 4" xfId="16452" xr:uid="{00000000-0005-0000-0000-000052610000}"/>
    <cellStyle name="Normal 13 5 4 4 2" xfId="16453" xr:uid="{00000000-0005-0000-0000-000053610000}"/>
    <cellStyle name="Normal 13 5 4 5" xfId="16454" xr:uid="{00000000-0005-0000-0000-000054610000}"/>
    <cellStyle name="Normal 13 5 5" xfId="16455" xr:uid="{00000000-0005-0000-0000-000055610000}"/>
    <cellStyle name="Normal 13 5 5 2" xfId="16456" xr:uid="{00000000-0005-0000-0000-000056610000}"/>
    <cellStyle name="Normal 13 5 5 2 2" xfId="16457" xr:uid="{00000000-0005-0000-0000-000057610000}"/>
    <cellStyle name="Normal 13 5 5 3" xfId="16458" xr:uid="{00000000-0005-0000-0000-000058610000}"/>
    <cellStyle name="Normal 13 5 5 3 2" xfId="16459" xr:uid="{00000000-0005-0000-0000-000059610000}"/>
    <cellStyle name="Normal 13 5 5 4" xfId="16460" xr:uid="{00000000-0005-0000-0000-00005A610000}"/>
    <cellStyle name="Normal 13 5 5 4 2" xfId="16461" xr:uid="{00000000-0005-0000-0000-00005B610000}"/>
    <cellStyle name="Normal 13 5 5 5" xfId="16462" xr:uid="{00000000-0005-0000-0000-00005C610000}"/>
    <cellStyle name="Normal 13 5 6" xfId="16463" xr:uid="{00000000-0005-0000-0000-00005D610000}"/>
    <cellStyle name="Normal 13 5 6 2" xfId="16464" xr:uid="{00000000-0005-0000-0000-00005E610000}"/>
    <cellStyle name="Normal 13 5 7" xfId="16465" xr:uid="{00000000-0005-0000-0000-00005F610000}"/>
    <cellStyle name="Normal 13 5 7 2" xfId="16466" xr:uid="{00000000-0005-0000-0000-000060610000}"/>
    <cellStyle name="Normal 13 5 8" xfId="16467" xr:uid="{00000000-0005-0000-0000-000061610000}"/>
    <cellStyle name="Normal 13 5 8 2" xfId="16468" xr:uid="{00000000-0005-0000-0000-000062610000}"/>
    <cellStyle name="Normal 13 5 9" xfId="16469" xr:uid="{00000000-0005-0000-0000-000063610000}"/>
    <cellStyle name="Normal 13 5 9 2" xfId="16470" xr:uid="{00000000-0005-0000-0000-000064610000}"/>
    <cellStyle name="Normal 13 6" xfId="16471" xr:uid="{00000000-0005-0000-0000-000065610000}"/>
    <cellStyle name="Normal 13 6 10" xfId="16472" xr:uid="{00000000-0005-0000-0000-000066610000}"/>
    <cellStyle name="Normal 13 6 10 2" xfId="16473" xr:uid="{00000000-0005-0000-0000-000067610000}"/>
    <cellStyle name="Normal 13 6 11" xfId="16474" xr:uid="{00000000-0005-0000-0000-000068610000}"/>
    <cellStyle name="Normal 13 6 12" xfId="16475" xr:uid="{00000000-0005-0000-0000-000069610000}"/>
    <cellStyle name="Normal 13 6 2" xfId="16476" xr:uid="{00000000-0005-0000-0000-00006A610000}"/>
    <cellStyle name="Normal 13 6 2 10" xfId="16477" xr:uid="{00000000-0005-0000-0000-00006B610000}"/>
    <cellStyle name="Normal 13 6 2 11" xfId="16478" xr:uid="{00000000-0005-0000-0000-00006C610000}"/>
    <cellStyle name="Normal 13 6 2 2" xfId="16479" xr:uid="{00000000-0005-0000-0000-00006D610000}"/>
    <cellStyle name="Normal 13 6 2 2 10" xfId="16480" xr:uid="{00000000-0005-0000-0000-00006E610000}"/>
    <cellStyle name="Normal 13 6 2 2 2" xfId="16481" xr:uid="{00000000-0005-0000-0000-00006F610000}"/>
    <cellStyle name="Normal 13 6 2 2 2 2" xfId="16482" xr:uid="{00000000-0005-0000-0000-000070610000}"/>
    <cellStyle name="Normal 13 6 2 2 2 2 2" xfId="16483" xr:uid="{00000000-0005-0000-0000-000071610000}"/>
    <cellStyle name="Normal 13 6 2 2 2 3" xfId="16484" xr:uid="{00000000-0005-0000-0000-000072610000}"/>
    <cellStyle name="Normal 13 6 2 2 2 3 2" xfId="16485" xr:uid="{00000000-0005-0000-0000-000073610000}"/>
    <cellStyle name="Normal 13 6 2 2 2 4" xfId="16486" xr:uid="{00000000-0005-0000-0000-000074610000}"/>
    <cellStyle name="Normal 13 6 2 2 2 4 2" xfId="16487" xr:uid="{00000000-0005-0000-0000-000075610000}"/>
    <cellStyle name="Normal 13 6 2 2 2 5" xfId="16488" xr:uid="{00000000-0005-0000-0000-000076610000}"/>
    <cellStyle name="Normal 13 6 2 2 3" xfId="16489" xr:uid="{00000000-0005-0000-0000-000077610000}"/>
    <cellStyle name="Normal 13 6 2 2 3 2" xfId="16490" xr:uid="{00000000-0005-0000-0000-000078610000}"/>
    <cellStyle name="Normal 13 6 2 2 3 2 2" xfId="16491" xr:uid="{00000000-0005-0000-0000-000079610000}"/>
    <cellStyle name="Normal 13 6 2 2 3 3" xfId="16492" xr:uid="{00000000-0005-0000-0000-00007A610000}"/>
    <cellStyle name="Normal 13 6 2 2 3 3 2" xfId="16493" xr:uid="{00000000-0005-0000-0000-00007B610000}"/>
    <cellStyle name="Normal 13 6 2 2 3 4" xfId="16494" xr:uid="{00000000-0005-0000-0000-00007C610000}"/>
    <cellStyle name="Normal 13 6 2 2 3 4 2" xfId="16495" xr:uid="{00000000-0005-0000-0000-00007D610000}"/>
    <cellStyle name="Normal 13 6 2 2 3 5" xfId="16496" xr:uid="{00000000-0005-0000-0000-00007E610000}"/>
    <cellStyle name="Normal 13 6 2 2 4" xfId="16497" xr:uid="{00000000-0005-0000-0000-00007F610000}"/>
    <cellStyle name="Normal 13 6 2 2 4 2" xfId="16498" xr:uid="{00000000-0005-0000-0000-000080610000}"/>
    <cellStyle name="Normal 13 6 2 2 5" xfId="16499" xr:uid="{00000000-0005-0000-0000-000081610000}"/>
    <cellStyle name="Normal 13 6 2 2 5 2" xfId="16500" xr:uid="{00000000-0005-0000-0000-000082610000}"/>
    <cellStyle name="Normal 13 6 2 2 6" xfId="16501" xr:uid="{00000000-0005-0000-0000-000083610000}"/>
    <cellStyle name="Normal 13 6 2 2 6 2" xfId="16502" xr:uid="{00000000-0005-0000-0000-000084610000}"/>
    <cellStyle name="Normal 13 6 2 2 7" xfId="16503" xr:uid="{00000000-0005-0000-0000-000085610000}"/>
    <cellStyle name="Normal 13 6 2 2 7 2" xfId="16504" xr:uid="{00000000-0005-0000-0000-000086610000}"/>
    <cellStyle name="Normal 13 6 2 2 8" xfId="16505" xr:uid="{00000000-0005-0000-0000-000087610000}"/>
    <cellStyle name="Normal 13 6 2 2 8 2" xfId="16506" xr:uid="{00000000-0005-0000-0000-000088610000}"/>
    <cellStyle name="Normal 13 6 2 2 9" xfId="16507" xr:uid="{00000000-0005-0000-0000-000089610000}"/>
    <cellStyle name="Normal 13 6 2 3" xfId="16508" xr:uid="{00000000-0005-0000-0000-00008A610000}"/>
    <cellStyle name="Normal 13 6 2 3 2" xfId="16509" xr:uid="{00000000-0005-0000-0000-00008B610000}"/>
    <cellStyle name="Normal 13 6 2 3 2 2" xfId="16510" xr:uid="{00000000-0005-0000-0000-00008C610000}"/>
    <cellStyle name="Normal 13 6 2 3 3" xfId="16511" xr:uid="{00000000-0005-0000-0000-00008D610000}"/>
    <cellStyle name="Normal 13 6 2 3 3 2" xfId="16512" xr:uid="{00000000-0005-0000-0000-00008E610000}"/>
    <cellStyle name="Normal 13 6 2 3 4" xfId="16513" xr:uid="{00000000-0005-0000-0000-00008F610000}"/>
    <cellStyle name="Normal 13 6 2 3 4 2" xfId="16514" xr:uid="{00000000-0005-0000-0000-000090610000}"/>
    <cellStyle name="Normal 13 6 2 3 5" xfId="16515" xr:uid="{00000000-0005-0000-0000-000091610000}"/>
    <cellStyle name="Normal 13 6 2 3 6" xfId="16516" xr:uid="{00000000-0005-0000-0000-000092610000}"/>
    <cellStyle name="Normal 13 6 2 4" xfId="16517" xr:uid="{00000000-0005-0000-0000-000093610000}"/>
    <cellStyle name="Normal 13 6 2 4 2" xfId="16518" xr:uid="{00000000-0005-0000-0000-000094610000}"/>
    <cellStyle name="Normal 13 6 2 4 2 2" xfId="16519" xr:uid="{00000000-0005-0000-0000-000095610000}"/>
    <cellStyle name="Normal 13 6 2 4 3" xfId="16520" xr:uid="{00000000-0005-0000-0000-000096610000}"/>
    <cellStyle name="Normal 13 6 2 4 3 2" xfId="16521" xr:uid="{00000000-0005-0000-0000-000097610000}"/>
    <cellStyle name="Normal 13 6 2 4 4" xfId="16522" xr:uid="{00000000-0005-0000-0000-000098610000}"/>
    <cellStyle name="Normal 13 6 2 4 4 2" xfId="16523" xr:uid="{00000000-0005-0000-0000-000099610000}"/>
    <cellStyle name="Normal 13 6 2 4 5" xfId="16524" xr:uid="{00000000-0005-0000-0000-00009A610000}"/>
    <cellStyle name="Normal 13 6 2 5" xfId="16525" xr:uid="{00000000-0005-0000-0000-00009B610000}"/>
    <cellStyle name="Normal 13 6 2 5 2" xfId="16526" xr:uid="{00000000-0005-0000-0000-00009C610000}"/>
    <cellStyle name="Normal 13 6 2 6" xfId="16527" xr:uid="{00000000-0005-0000-0000-00009D610000}"/>
    <cellStyle name="Normal 13 6 2 6 2" xfId="16528" xr:uid="{00000000-0005-0000-0000-00009E610000}"/>
    <cellStyle name="Normal 13 6 2 7" xfId="16529" xr:uid="{00000000-0005-0000-0000-00009F610000}"/>
    <cellStyle name="Normal 13 6 2 7 2" xfId="16530" xr:uid="{00000000-0005-0000-0000-0000A0610000}"/>
    <cellStyle name="Normal 13 6 2 8" xfId="16531" xr:uid="{00000000-0005-0000-0000-0000A1610000}"/>
    <cellStyle name="Normal 13 6 2 8 2" xfId="16532" xr:uid="{00000000-0005-0000-0000-0000A2610000}"/>
    <cellStyle name="Normal 13 6 2 9" xfId="16533" xr:uid="{00000000-0005-0000-0000-0000A3610000}"/>
    <cellStyle name="Normal 13 6 2 9 2" xfId="16534" xr:uid="{00000000-0005-0000-0000-0000A4610000}"/>
    <cellStyle name="Normal 13 6 3" xfId="16535" xr:uid="{00000000-0005-0000-0000-0000A5610000}"/>
    <cellStyle name="Normal 13 6 3 10" xfId="16536" xr:uid="{00000000-0005-0000-0000-0000A6610000}"/>
    <cellStyle name="Normal 13 6 3 2" xfId="16537" xr:uid="{00000000-0005-0000-0000-0000A7610000}"/>
    <cellStyle name="Normal 13 6 3 2 2" xfId="16538" xr:uid="{00000000-0005-0000-0000-0000A8610000}"/>
    <cellStyle name="Normal 13 6 3 2 2 2" xfId="16539" xr:uid="{00000000-0005-0000-0000-0000A9610000}"/>
    <cellStyle name="Normal 13 6 3 2 3" xfId="16540" xr:uid="{00000000-0005-0000-0000-0000AA610000}"/>
    <cellStyle name="Normal 13 6 3 2 3 2" xfId="16541" xr:uid="{00000000-0005-0000-0000-0000AB610000}"/>
    <cellStyle name="Normal 13 6 3 2 4" xfId="16542" xr:uid="{00000000-0005-0000-0000-0000AC610000}"/>
    <cellStyle name="Normal 13 6 3 2 4 2" xfId="16543" xr:uid="{00000000-0005-0000-0000-0000AD610000}"/>
    <cellStyle name="Normal 13 6 3 2 5" xfId="16544" xr:uid="{00000000-0005-0000-0000-0000AE610000}"/>
    <cellStyle name="Normal 13 6 3 3" xfId="16545" xr:uid="{00000000-0005-0000-0000-0000AF610000}"/>
    <cellStyle name="Normal 13 6 3 3 2" xfId="16546" xr:uid="{00000000-0005-0000-0000-0000B0610000}"/>
    <cellStyle name="Normal 13 6 3 3 2 2" xfId="16547" xr:uid="{00000000-0005-0000-0000-0000B1610000}"/>
    <cellStyle name="Normal 13 6 3 3 3" xfId="16548" xr:uid="{00000000-0005-0000-0000-0000B2610000}"/>
    <cellStyle name="Normal 13 6 3 3 3 2" xfId="16549" xr:uid="{00000000-0005-0000-0000-0000B3610000}"/>
    <cellStyle name="Normal 13 6 3 3 4" xfId="16550" xr:uid="{00000000-0005-0000-0000-0000B4610000}"/>
    <cellStyle name="Normal 13 6 3 3 4 2" xfId="16551" xr:uid="{00000000-0005-0000-0000-0000B5610000}"/>
    <cellStyle name="Normal 13 6 3 3 5" xfId="16552" xr:uid="{00000000-0005-0000-0000-0000B6610000}"/>
    <cellStyle name="Normal 13 6 3 4" xfId="16553" xr:uid="{00000000-0005-0000-0000-0000B7610000}"/>
    <cellStyle name="Normal 13 6 3 4 2" xfId="16554" xr:uid="{00000000-0005-0000-0000-0000B8610000}"/>
    <cellStyle name="Normal 13 6 3 5" xfId="16555" xr:uid="{00000000-0005-0000-0000-0000B9610000}"/>
    <cellStyle name="Normal 13 6 3 5 2" xfId="16556" xr:uid="{00000000-0005-0000-0000-0000BA610000}"/>
    <cellStyle name="Normal 13 6 3 6" xfId="16557" xr:uid="{00000000-0005-0000-0000-0000BB610000}"/>
    <cellStyle name="Normal 13 6 3 6 2" xfId="16558" xr:uid="{00000000-0005-0000-0000-0000BC610000}"/>
    <cellStyle name="Normal 13 6 3 7" xfId="16559" xr:uid="{00000000-0005-0000-0000-0000BD610000}"/>
    <cellStyle name="Normal 13 6 3 7 2" xfId="16560" xr:uid="{00000000-0005-0000-0000-0000BE610000}"/>
    <cellStyle name="Normal 13 6 3 8" xfId="16561" xr:uid="{00000000-0005-0000-0000-0000BF610000}"/>
    <cellStyle name="Normal 13 6 3 8 2" xfId="16562" xr:uid="{00000000-0005-0000-0000-0000C0610000}"/>
    <cellStyle name="Normal 13 6 3 9" xfId="16563" xr:uid="{00000000-0005-0000-0000-0000C1610000}"/>
    <cellStyle name="Normal 13 6 4" xfId="16564" xr:uid="{00000000-0005-0000-0000-0000C2610000}"/>
    <cellStyle name="Normal 13 6 4 2" xfId="16565" xr:uid="{00000000-0005-0000-0000-0000C3610000}"/>
    <cellStyle name="Normal 13 6 4 2 2" xfId="16566" xr:uid="{00000000-0005-0000-0000-0000C4610000}"/>
    <cellStyle name="Normal 13 6 4 3" xfId="16567" xr:uid="{00000000-0005-0000-0000-0000C5610000}"/>
    <cellStyle name="Normal 13 6 4 3 2" xfId="16568" xr:uid="{00000000-0005-0000-0000-0000C6610000}"/>
    <cellStyle name="Normal 13 6 4 4" xfId="16569" xr:uid="{00000000-0005-0000-0000-0000C7610000}"/>
    <cellStyle name="Normal 13 6 4 4 2" xfId="16570" xr:uid="{00000000-0005-0000-0000-0000C8610000}"/>
    <cellStyle name="Normal 13 6 4 5" xfId="16571" xr:uid="{00000000-0005-0000-0000-0000C9610000}"/>
    <cellStyle name="Normal 13 6 4 6" xfId="16572" xr:uid="{00000000-0005-0000-0000-0000CA610000}"/>
    <cellStyle name="Normal 13 6 5" xfId="16573" xr:uid="{00000000-0005-0000-0000-0000CB610000}"/>
    <cellStyle name="Normal 13 6 5 2" xfId="16574" xr:uid="{00000000-0005-0000-0000-0000CC610000}"/>
    <cellStyle name="Normal 13 6 5 2 2" xfId="16575" xr:uid="{00000000-0005-0000-0000-0000CD610000}"/>
    <cellStyle name="Normal 13 6 5 3" xfId="16576" xr:uid="{00000000-0005-0000-0000-0000CE610000}"/>
    <cellStyle name="Normal 13 6 5 3 2" xfId="16577" xr:uid="{00000000-0005-0000-0000-0000CF610000}"/>
    <cellStyle name="Normal 13 6 5 4" xfId="16578" xr:uid="{00000000-0005-0000-0000-0000D0610000}"/>
    <cellStyle name="Normal 13 6 5 4 2" xfId="16579" xr:uid="{00000000-0005-0000-0000-0000D1610000}"/>
    <cellStyle name="Normal 13 6 5 5" xfId="16580" xr:uid="{00000000-0005-0000-0000-0000D2610000}"/>
    <cellStyle name="Normal 13 6 6" xfId="16581" xr:uid="{00000000-0005-0000-0000-0000D3610000}"/>
    <cellStyle name="Normal 13 6 6 2" xfId="16582" xr:uid="{00000000-0005-0000-0000-0000D4610000}"/>
    <cellStyle name="Normal 13 6 7" xfId="16583" xr:uid="{00000000-0005-0000-0000-0000D5610000}"/>
    <cellStyle name="Normal 13 6 7 2" xfId="16584" xr:uid="{00000000-0005-0000-0000-0000D6610000}"/>
    <cellStyle name="Normal 13 6 8" xfId="16585" xr:uid="{00000000-0005-0000-0000-0000D7610000}"/>
    <cellStyle name="Normal 13 6 8 2" xfId="16586" xr:uid="{00000000-0005-0000-0000-0000D8610000}"/>
    <cellStyle name="Normal 13 6 9" xfId="16587" xr:uid="{00000000-0005-0000-0000-0000D9610000}"/>
    <cellStyle name="Normal 13 6 9 2" xfId="16588" xr:uid="{00000000-0005-0000-0000-0000DA610000}"/>
    <cellStyle name="Normal 13 7" xfId="16589" xr:uid="{00000000-0005-0000-0000-0000DB610000}"/>
    <cellStyle name="Normal 13 7 10" xfId="16590" xr:uid="{00000000-0005-0000-0000-0000DC610000}"/>
    <cellStyle name="Normal 13 7 10 2" xfId="16591" xr:uid="{00000000-0005-0000-0000-0000DD610000}"/>
    <cellStyle name="Normal 13 7 11" xfId="16592" xr:uid="{00000000-0005-0000-0000-0000DE610000}"/>
    <cellStyle name="Normal 13 7 12" xfId="16593" xr:uid="{00000000-0005-0000-0000-0000DF610000}"/>
    <cellStyle name="Normal 13 7 2" xfId="16594" xr:uid="{00000000-0005-0000-0000-0000E0610000}"/>
    <cellStyle name="Normal 13 7 2 10" xfId="16595" xr:uid="{00000000-0005-0000-0000-0000E1610000}"/>
    <cellStyle name="Normal 13 7 2 11" xfId="16596" xr:uid="{00000000-0005-0000-0000-0000E2610000}"/>
    <cellStyle name="Normal 13 7 2 2" xfId="16597" xr:uid="{00000000-0005-0000-0000-0000E3610000}"/>
    <cellStyle name="Normal 13 7 2 2 2" xfId="16598" xr:uid="{00000000-0005-0000-0000-0000E4610000}"/>
    <cellStyle name="Normal 13 7 2 2 2 2" xfId="16599" xr:uid="{00000000-0005-0000-0000-0000E5610000}"/>
    <cellStyle name="Normal 13 7 2 2 2 2 2" xfId="16600" xr:uid="{00000000-0005-0000-0000-0000E6610000}"/>
    <cellStyle name="Normal 13 7 2 2 2 3" xfId="16601" xr:uid="{00000000-0005-0000-0000-0000E7610000}"/>
    <cellStyle name="Normal 13 7 2 2 2 3 2" xfId="16602" xr:uid="{00000000-0005-0000-0000-0000E8610000}"/>
    <cellStyle name="Normal 13 7 2 2 2 4" xfId="16603" xr:uid="{00000000-0005-0000-0000-0000E9610000}"/>
    <cellStyle name="Normal 13 7 2 2 2 4 2" xfId="16604" xr:uid="{00000000-0005-0000-0000-0000EA610000}"/>
    <cellStyle name="Normal 13 7 2 2 2 5" xfId="16605" xr:uid="{00000000-0005-0000-0000-0000EB610000}"/>
    <cellStyle name="Normal 13 7 2 2 3" xfId="16606" xr:uid="{00000000-0005-0000-0000-0000EC610000}"/>
    <cellStyle name="Normal 13 7 2 2 3 2" xfId="16607" xr:uid="{00000000-0005-0000-0000-0000ED610000}"/>
    <cellStyle name="Normal 13 7 2 2 3 2 2" xfId="16608" xr:uid="{00000000-0005-0000-0000-0000EE610000}"/>
    <cellStyle name="Normal 13 7 2 2 3 3" xfId="16609" xr:uid="{00000000-0005-0000-0000-0000EF610000}"/>
    <cellStyle name="Normal 13 7 2 2 3 3 2" xfId="16610" xr:uid="{00000000-0005-0000-0000-0000F0610000}"/>
    <cellStyle name="Normal 13 7 2 2 3 4" xfId="16611" xr:uid="{00000000-0005-0000-0000-0000F1610000}"/>
    <cellStyle name="Normal 13 7 2 2 3 4 2" xfId="16612" xr:uid="{00000000-0005-0000-0000-0000F2610000}"/>
    <cellStyle name="Normal 13 7 2 2 3 5" xfId="16613" xr:uid="{00000000-0005-0000-0000-0000F3610000}"/>
    <cellStyle name="Normal 13 7 2 2 4" xfId="16614" xr:uid="{00000000-0005-0000-0000-0000F4610000}"/>
    <cellStyle name="Normal 13 7 2 2 4 2" xfId="16615" xr:uid="{00000000-0005-0000-0000-0000F5610000}"/>
    <cellStyle name="Normal 13 7 2 2 5" xfId="16616" xr:uid="{00000000-0005-0000-0000-0000F6610000}"/>
    <cellStyle name="Normal 13 7 2 2 5 2" xfId="16617" xr:uid="{00000000-0005-0000-0000-0000F7610000}"/>
    <cellStyle name="Normal 13 7 2 2 6" xfId="16618" xr:uid="{00000000-0005-0000-0000-0000F8610000}"/>
    <cellStyle name="Normal 13 7 2 2 6 2" xfId="16619" xr:uid="{00000000-0005-0000-0000-0000F9610000}"/>
    <cellStyle name="Normal 13 7 2 2 7" xfId="16620" xr:uid="{00000000-0005-0000-0000-0000FA610000}"/>
    <cellStyle name="Normal 13 7 2 2 7 2" xfId="16621" xr:uid="{00000000-0005-0000-0000-0000FB610000}"/>
    <cellStyle name="Normal 13 7 2 2 8" xfId="16622" xr:uid="{00000000-0005-0000-0000-0000FC610000}"/>
    <cellStyle name="Normal 13 7 2 2 8 2" xfId="16623" xr:uid="{00000000-0005-0000-0000-0000FD610000}"/>
    <cellStyle name="Normal 13 7 2 2 9" xfId="16624" xr:uid="{00000000-0005-0000-0000-0000FE610000}"/>
    <cellStyle name="Normal 13 7 2 3" xfId="16625" xr:uid="{00000000-0005-0000-0000-0000FF610000}"/>
    <cellStyle name="Normal 13 7 2 3 2" xfId="16626" xr:uid="{00000000-0005-0000-0000-000000620000}"/>
    <cellStyle name="Normal 13 7 2 3 2 2" xfId="16627" xr:uid="{00000000-0005-0000-0000-000001620000}"/>
    <cellStyle name="Normal 13 7 2 3 3" xfId="16628" xr:uid="{00000000-0005-0000-0000-000002620000}"/>
    <cellStyle name="Normal 13 7 2 3 3 2" xfId="16629" xr:uid="{00000000-0005-0000-0000-000003620000}"/>
    <cellStyle name="Normal 13 7 2 3 4" xfId="16630" xr:uid="{00000000-0005-0000-0000-000004620000}"/>
    <cellStyle name="Normal 13 7 2 3 4 2" xfId="16631" xr:uid="{00000000-0005-0000-0000-000005620000}"/>
    <cellStyle name="Normal 13 7 2 3 5" xfId="16632" xr:uid="{00000000-0005-0000-0000-000006620000}"/>
    <cellStyle name="Normal 13 7 2 4" xfId="16633" xr:uid="{00000000-0005-0000-0000-000007620000}"/>
    <cellStyle name="Normal 13 7 2 4 2" xfId="16634" xr:uid="{00000000-0005-0000-0000-000008620000}"/>
    <cellStyle name="Normal 13 7 2 4 2 2" xfId="16635" xr:uid="{00000000-0005-0000-0000-000009620000}"/>
    <cellStyle name="Normal 13 7 2 4 3" xfId="16636" xr:uid="{00000000-0005-0000-0000-00000A620000}"/>
    <cellStyle name="Normal 13 7 2 4 3 2" xfId="16637" xr:uid="{00000000-0005-0000-0000-00000B620000}"/>
    <cellStyle name="Normal 13 7 2 4 4" xfId="16638" xr:uid="{00000000-0005-0000-0000-00000C620000}"/>
    <cellStyle name="Normal 13 7 2 4 4 2" xfId="16639" xr:uid="{00000000-0005-0000-0000-00000D620000}"/>
    <cellStyle name="Normal 13 7 2 4 5" xfId="16640" xr:uid="{00000000-0005-0000-0000-00000E620000}"/>
    <cellStyle name="Normal 13 7 2 5" xfId="16641" xr:uid="{00000000-0005-0000-0000-00000F620000}"/>
    <cellStyle name="Normal 13 7 2 5 2" xfId="16642" xr:uid="{00000000-0005-0000-0000-000010620000}"/>
    <cellStyle name="Normal 13 7 2 6" xfId="16643" xr:uid="{00000000-0005-0000-0000-000011620000}"/>
    <cellStyle name="Normal 13 7 2 6 2" xfId="16644" xr:uid="{00000000-0005-0000-0000-000012620000}"/>
    <cellStyle name="Normal 13 7 2 7" xfId="16645" xr:uid="{00000000-0005-0000-0000-000013620000}"/>
    <cellStyle name="Normal 13 7 2 7 2" xfId="16646" xr:uid="{00000000-0005-0000-0000-000014620000}"/>
    <cellStyle name="Normal 13 7 2 8" xfId="16647" xr:uid="{00000000-0005-0000-0000-000015620000}"/>
    <cellStyle name="Normal 13 7 2 8 2" xfId="16648" xr:uid="{00000000-0005-0000-0000-000016620000}"/>
    <cellStyle name="Normal 13 7 2 9" xfId="16649" xr:uid="{00000000-0005-0000-0000-000017620000}"/>
    <cellStyle name="Normal 13 7 2 9 2" xfId="16650" xr:uid="{00000000-0005-0000-0000-000018620000}"/>
    <cellStyle name="Normal 13 7 3" xfId="16651" xr:uid="{00000000-0005-0000-0000-000019620000}"/>
    <cellStyle name="Normal 13 7 3 10" xfId="16652" xr:uid="{00000000-0005-0000-0000-00001A620000}"/>
    <cellStyle name="Normal 13 7 3 2" xfId="16653" xr:uid="{00000000-0005-0000-0000-00001B620000}"/>
    <cellStyle name="Normal 13 7 3 2 2" xfId="16654" xr:uid="{00000000-0005-0000-0000-00001C620000}"/>
    <cellStyle name="Normal 13 7 3 2 2 2" xfId="16655" xr:uid="{00000000-0005-0000-0000-00001D620000}"/>
    <cellStyle name="Normal 13 7 3 2 3" xfId="16656" xr:uid="{00000000-0005-0000-0000-00001E620000}"/>
    <cellStyle name="Normal 13 7 3 2 3 2" xfId="16657" xr:uid="{00000000-0005-0000-0000-00001F620000}"/>
    <cellStyle name="Normal 13 7 3 2 4" xfId="16658" xr:uid="{00000000-0005-0000-0000-000020620000}"/>
    <cellStyle name="Normal 13 7 3 2 4 2" xfId="16659" xr:uid="{00000000-0005-0000-0000-000021620000}"/>
    <cellStyle name="Normal 13 7 3 2 5" xfId="16660" xr:uid="{00000000-0005-0000-0000-000022620000}"/>
    <cellStyle name="Normal 13 7 3 3" xfId="16661" xr:uid="{00000000-0005-0000-0000-000023620000}"/>
    <cellStyle name="Normal 13 7 3 3 2" xfId="16662" xr:uid="{00000000-0005-0000-0000-000024620000}"/>
    <cellStyle name="Normal 13 7 3 3 2 2" xfId="16663" xr:uid="{00000000-0005-0000-0000-000025620000}"/>
    <cellStyle name="Normal 13 7 3 3 3" xfId="16664" xr:uid="{00000000-0005-0000-0000-000026620000}"/>
    <cellStyle name="Normal 13 7 3 3 3 2" xfId="16665" xr:uid="{00000000-0005-0000-0000-000027620000}"/>
    <cellStyle name="Normal 13 7 3 3 4" xfId="16666" xr:uid="{00000000-0005-0000-0000-000028620000}"/>
    <cellStyle name="Normal 13 7 3 3 4 2" xfId="16667" xr:uid="{00000000-0005-0000-0000-000029620000}"/>
    <cellStyle name="Normal 13 7 3 3 5" xfId="16668" xr:uid="{00000000-0005-0000-0000-00002A620000}"/>
    <cellStyle name="Normal 13 7 3 4" xfId="16669" xr:uid="{00000000-0005-0000-0000-00002B620000}"/>
    <cellStyle name="Normal 13 7 3 4 2" xfId="16670" xr:uid="{00000000-0005-0000-0000-00002C620000}"/>
    <cellStyle name="Normal 13 7 3 5" xfId="16671" xr:uid="{00000000-0005-0000-0000-00002D620000}"/>
    <cellStyle name="Normal 13 7 3 5 2" xfId="16672" xr:uid="{00000000-0005-0000-0000-00002E620000}"/>
    <cellStyle name="Normal 13 7 3 6" xfId="16673" xr:uid="{00000000-0005-0000-0000-00002F620000}"/>
    <cellStyle name="Normal 13 7 3 6 2" xfId="16674" xr:uid="{00000000-0005-0000-0000-000030620000}"/>
    <cellStyle name="Normal 13 7 3 7" xfId="16675" xr:uid="{00000000-0005-0000-0000-000031620000}"/>
    <cellStyle name="Normal 13 7 3 7 2" xfId="16676" xr:uid="{00000000-0005-0000-0000-000032620000}"/>
    <cellStyle name="Normal 13 7 3 8" xfId="16677" xr:uid="{00000000-0005-0000-0000-000033620000}"/>
    <cellStyle name="Normal 13 7 3 8 2" xfId="16678" xr:uid="{00000000-0005-0000-0000-000034620000}"/>
    <cellStyle name="Normal 13 7 3 9" xfId="16679" xr:uid="{00000000-0005-0000-0000-000035620000}"/>
    <cellStyle name="Normal 13 7 4" xfId="16680" xr:uid="{00000000-0005-0000-0000-000036620000}"/>
    <cellStyle name="Normal 13 7 4 2" xfId="16681" xr:uid="{00000000-0005-0000-0000-000037620000}"/>
    <cellStyle name="Normal 13 7 4 2 2" xfId="16682" xr:uid="{00000000-0005-0000-0000-000038620000}"/>
    <cellStyle name="Normal 13 7 4 3" xfId="16683" xr:uid="{00000000-0005-0000-0000-000039620000}"/>
    <cellStyle name="Normal 13 7 4 3 2" xfId="16684" xr:uid="{00000000-0005-0000-0000-00003A620000}"/>
    <cellStyle name="Normal 13 7 4 4" xfId="16685" xr:uid="{00000000-0005-0000-0000-00003B620000}"/>
    <cellStyle name="Normal 13 7 4 4 2" xfId="16686" xr:uid="{00000000-0005-0000-0000-00003C620000}"/>
    <cellStyle name="Normal 13 7 4 5" xfId="16687" xr:uid="{00000000-0005-0000-0000-00003D620000}"/>
    <cellStyle name="Normal 13 7 5" xfId="16688" xr:uid="{00000000-0005-0000-0000-00003E620000}"/>
    <cellStyle name="Normal 13 7 5 2" xfId="16689" xr:uid="{00000000-0005-0000-0000-00003F620000}"/>
    <cellStyle name="Normal 13 7 5 2 2" xfId="16690" xr:uid="{00000000-0005-0000-0000-000040620000}"/>
    <cellStyle name="Normal 13 7 5 3" xfId="16691" xr:uid="{00000000-0005-0000-0000-000041620000}"/>
    <cellStyle name="Normal 13 7 5 3 2" xfId="16692" xr:uid="{00000000-0005-0000-0000-000042620000}"/>
    <cellStyle name="Normal 13 7 5 4" xfId="16693" xr:uid="{00000000-0005-0000-0000-000043620000}"/>
    <cellStyle name="Normal 13 7 5 4 2" xfId="16694" xr:uid="{00000000-0005-0000-0000-000044620000}"/>
    <cellStyle name="Normal 13 7 5 5" xfId="16695" xr:uid="{00000000-0005-0000-0000-000045620000}"/>
    <cellStyle name="Normal 13 7 6" xfId="16696" xr:uid="{00000000-0005-0000-0000-000046620000}"/>
    <cellStyle name="Normal 13 7 6 2" xfId="16697" xr:uid="{00000000-0005-0000-0000-000047620000}"/>
    <cellStyle name="Normal 13 7 7" xfId="16698" xr:uid="{00000000-0005-0000-0000-000048620000}"/>
    <cellStyle name="Normal 13 7 7 2" xfId="16699" xr:uid="{00000000-0005-0000-0000-000049620000}"/>
    <cellStyle name="Normal 13 7 8" xfId="16700" xr:uid="{00000000-0005-0000-0000-00004A620000}"/>
    <cellStyle name="Normal 13 7 8 2" xfId="16701" xr:uid="{00000000-0005-0000-0000-00004B620000}"/>
    <cellStyle name="Normal 13 7 9" xfId="16702" xr:uid="{00000000-0005-0000-0000-00004C620000}"/>
    <cellStyle name="Normal 13 7 9 2" xfId="16703" xr:uid="{00000000-0005-0000-0000-00004D620000}"/>
    <cellStyle name="Normal 13 8" xfId="16704" xr:uid="{00000000-0005-0000-0000-00004E620000}"/>
    <cellStyle name="Normal 13 8 10" xfId="16705" xr:uid="{00000000-0005-0000-0000-00004F620000}"/>
    <cellStyle name="Normal 13 8 2" xfId="16706" xr:uid="{00000000-0005-0000-0000-000050620000}"/>
    <cellStyle name="Normal 13 8 2 2" xfId="16707" xr:uid="{00000000-0005-0000-0000-000051620000}"/>
    <cellStyle name="Normal 13 8 2 2 2" xfId="16708" xr:uid="{00000000-0005-0000-0000-000052620000}"/>
    <cellStyle name="Normal 13 8 2 2 2 2" xfId="16709" xr:uid="{00000000-0005-0000-0000-000053620000}"/>
    <cellStyle name="Normal 13 8 2 2 3" xfId="16710" xr:uid="{00000000-0005-0000-0000-000054620000}"/>
    <cellStyle name="Normal 13 8 2 2 3 2" xfId="16711" xr:uid="{00000000-0005-0000-0000-000055620000}"/>
    <cellStyle name="Normal 13 8 2 2 4" xfId="16712" xr:uid="{00000000-0005-0000-0000-000056620000}"/>
    <cellStyle name="Normal 13 8 2 2 4 2" xfId="16713" xr:uid="{00000000-0005-0000-0000-000057620000}"/>
    <cellStyle name="Normal 13 8 2 2 5" xfId="16714" xr:uid="{00000000-0005-0000-0000-000058620000}"/>
    <cellStyle name="Normal 13 8 2 3" xfId="16715" xr:uid="{00000000-0005-0000-0000-000059620000}"/>
    <cellStyle name="Normal 13 8 2 3 2" xfId="16716" xr:uid="{00000000-0005-0000-0000-00005A620000}"/>
    <cellStyle name="Normal 13 8 2 3 2 2" xfId="16717" xr:uid="{00000000-0005-0000-0000-00005B620000}"/>
    <cellStyle name="Normal 13 8 2 3 3" xfId="16718" xr:uid="{00000000-0005-0000-0000-00005C620000}"/>
    <cellStyle name="Normal 13 8 2 3 3 2" xfId="16719" xr:uid="{00000000-0005-0000-0000-00005D620000}"/>
    <cellStyle name="Normal 13 8 2 3 4" xfId="16720" xr:uid="{00000000-0005-0000-0000-00005E620000}"/>
    <cellStyle name="Normal 13 8 2 3 4 2" xfId="16721" xr:uid="{00000000-0005-0000-0000-00005F620000}"/>
    <cellStyle name="Normal 13 8 2 3 5" xfId="16722" xr:uid="{00000000-0005-0000-0000-000060620000}"/>
    <cellStyle name="Normal 13 8 2 4" xfId="16723" xr:uid="{00000000-0005-0000-0000-000061620000}"/>
    <cellStyle name="Normal 13 8 2 4 2" xfId="16724" xr:uid="{00000000-0005-0000-0000-000062620000}"/>
    <cellStyle name="Normal 13 8 2 5" xfId="16725" xr:uid="{00000000-0005-0000-0000-000063620000}"/>
    <cellStyle name="Normal 13 8 2 5 2" xfId="16726" xr:uid="{00000000-0005-0000-0000-000064620000}"/>
    <cellStyle name="Normal 13 8 2 6" xfId="16727" xr:uid="{00000000-0005-0000-0000-000065620000}"/>
    <cellStyle name="Normal 13 8 2 6 2" xfId="16728" xr:uid="{00000000-0005-0000-0000-000066620000}"/>
    <cellStyle name="Normal 13 8 2 7" xfId="16729" xr:uid="{00000000-0005-0000-0000-000067620000}"/>
    <cellStyle name="Normal 13 8 2 7 2" xfId="16730" xr:uid="{00000000-0005-0000-0000-000068620000}"/>
    <cellStyle name="Normal 13 8 2 8" xfId="16731" xr:uid="{00000000-0005-0000-0000-000069620000}"/>
    <cellStyle name="Normal 13 8 2 8 2" xfId="16732" xr:uid="{00000000-0005-0000-0000-00006A620000}"/>
    <cellStyle name="Normal 13 8 2 9" xfId="16733" xr:uid="{00000000-0005-0000-0000-00006B620000}"/>
    <cellStyle name="Normal 13 8 3" xfId="16734" xr:uid="{00000000-0005-0000-0000-00006C620000}"/>
    <cellStyle name="Normal 13 8 3 2" xfId="16735" xr:uid="{00000000-0005-0000-0000-00006D620000}"/>
    <cellStyle name="Normal 13 8 3 2 2" xfId="16736" xr:uid="{00000000-0005-0000-0000-00006E620000}"/>
    <cellStyle name="Normal 13 8 3 3" xfId="16737" xr:uid="{00000000-0005-0000-0000-00006F620000}"/>
    <cellStyle name="Normal 13 8 3 3 2" xfId="16738" xr:uid="{00000000-0005-0000-0000-000070620000}"/>
    <cellStyle name="Normal 13 8 3 4" xfId="16739" xr:uid="{00000000-0005-0000-0000-000071620000}"/>
    <cellStyle name="Normal 13 8 3 4 2" xfId="16740" xr:uid="{00000000-0005-0000-0000-000072620000}"/>
    <cellStyle name="Normal 13 8 3 5" xfId="16741" xr:uid="{00000000-0005-0000-0000-000073620000}"/>
    <cellStyle name="Normal 13 8 4" xfId="16742" xr:uid="{00000000-0005-0000-0000-000074620000}"/>
    <cellStyle name="Normal 13 8 4 2" xfId="16743" xr:uid="{00000000-0005-0000-0000-000075620000}"/>
    <cellStyle name="Normal 13 8 4 2 2" xfId="16744" xr:uid="{00000000-0005-0000-0000-000076620000}"/>
    <cellStyle name="Normal 13 8 4 3" xfId="16745" xr:uid="{00000000-0005-0000-0000-000077620000}"/>
    <cellStyle name="Normal 13 8 4 3 2" xfId="16746" xr:uid="{00000000-0005-0000-0000-000078620000}"/>
    <cellStyle name="Normal 13 8 4 4" xfId="16747" xr:uid="{00000000-0005-0000-0000-000079620000}"/>
    <cellStyle name="Normal 13 8 4 4 2" xfId="16748" xr:uid="{00000000-0005-0000-0000-00007A620000}"/>
    <cellStyle name="Normal 13 8 4 5" xfId="16749" xr:uid="{00000000-0005-0000-0000-00007B620000}"/>
    <cellStyle name="Normal 13 8 5" xfId="16750" xr:uid="{00000000-0005-0000-0000-00007C620000}"/>
    <cellStyle name="Normal 13 8 5 2" xfId="16751" xr:uid="{00000000-0005-0000-0000-00007D620000}"/>
    <cellStyle name="Normal 13 8 6" xfId="16752" xr:uid="{00000000-0005-0000-0000-00007E620000}"/>
    <cellStyle name="Normal 13 8 6 2" xfId="16753" xr:uid="{00000000-0005-0000-0000-00007F620000}"/>
    <cellStyle name="Normal 13 8 7" xfId="16754" xr:uid="{00000000-0005-0000-0000-000080620000}"/>
    <cellStyle name="Normal 13 8 7 2" xfId="16755" xr:uid="{00000000-0005-0000-0000-000081620000}"/>
    <cellStyle name="Normal 13 8 8" xfId="16756" xr:uid="{00000000-0005-0000-0000-000082620000}"/>
    <cellStyle name="Normal 13 8 8 2" xfId="16757" xr:uid="{00000000-0005-0000-0000-000083620000}"/>
    <cellStyle name="Normal 13 8 9" xfId="16758" xr:uid="{00000000-0005-0000-0000-000084620000}"/>
    <cellStyle name="Normal 13 8 9 2" xfId="16759" xr:uid="{00000000-0005-0000-0000-000085620000}"/>
    <cellStyle name="Normal 13 9" xfId="16760" xr:uid="{00000000-0005-0000-0000-000086620000}"/>
    <cellStyle name="Normal 13 9 2" xfId="16761" xr:uid="{00000000-0005-0000-0000-000087620000}"/>
    <cellStyle name="Normal 13 9 2 2" xfId="16762" xr:uid="{00000000-0005-0000-0000-000088620000}"/>
    <cellStyle name="Normal 13 9 2 2 2" xfId="16763" xr:uid="{00000000-0005-0000-0000-000089620000}"/>
    <cellStyle name="Normal 13 9 2 3" xfId="16764" xr:uid="{00000000-0005-0000-0000-00008A620000}"/>
    <cellStyle name="Normal 13 9 2 3 2" xfId="16765" xr:uid="{00000000-0005-0000-0000-00008B620000}"/>
    <cellStyle name="Normal 13 9 2 4" xfId="16766" xr:uid="{00000000-0005-0000-0000-00008C620000}"/>
    <cellStyle name="Normal 13 9 2 4 2" xfId="16767" xr:uid="{00000000-0005-0000-0000-00008D620000}"/>
    <cellStyle name="Normal 13 9 2 5" xfId="16768" xr:uid="{00000000-0005-0000-0000-00008E620000}"/>
    <cellStyle name="Normal 13 9 3" xfId="16769" xr:uid="{00000000-0005-0000-0000-00008F620000}"/>
    <cellStyle name="Normal 13 9 3 2" xfId="16770" xr:uid="{00000000-0005-0000-0000-000090620000}"/>
    <cellStyle name="Normal 13 9 3 2 2" xfId="16771" xr:uid="{00000000-0005-0000-0000-000091620000}"/>
    <cellStyle name="Normal 13 9 3 3" xfId="16772" xr:uid="{00000000-0005-0000-0000-000092620000}"/>
    <cellStyle name="Normal 13 9 3 3 2" xfId="16773" xr:uid="{00000000-0005-0000-0000-000093620000}"/>
    <cellStyle name="Normal 13 9 3 4" xfId="16774" xr:uid="{00000000-0005-0000-0000-000094620000}"/>
    <cellStyle name="Normal 13 9 3 4 2" xfId="16775" xr:uid="{00000000-0005-0000-0000-000095620000}"/>
    <cellStyle name="Normal 13 9 3 5" xfId="16776" xr:uid="{00000000-0005-0000-0000-000096620000}"/>
    <cellStyle name="Normal 13 9 4" xfId="16777" xr:uid="{00000000-0005-0000-0000-000097620000}"/>
    <cellStyle name="Normal 13 9 4 2" xfId="16778" xr:uid="{00000000-0005-0000-0000-000098620000}"/>
    <cellStyle name="Normal 13 9 5" xfId="16779" xr:uid="{00000000-0005-0000-0000-000099620000}"/>
    <cellStyle name="Normal 13 9 5 2" xfId="16780" xr:uid="{00000000-0005-0000-0000-00009A620000}"/>
    <cellStyle name="Normal 13 9 6" xfId="16781" xr:uid="{00000000-0005-0000-0000-00009B620000}"/>
    <cellStyle name="Normal 13 9 6 2" xfId="16782" xr:uid="{00000000-0005-0000-0000-00009C620000}"/>
    <cellStyle name="Normal 13 9 7" xfId="16783" xr:uid="{00000000-0005-0000-0000-00009D620000}"/>
    <cellStyle name="Normal 13 9 7 2" xfId="16784" xr:uid="{00000000-0005-0000-0000-00009E620000}"/>
    <cellStyle name="Normal 13 9 8" xfId="16785" xr:uid="{00000000-0005-0000-0000-00009F620000}"/>
    <cellStyle name="Normal 13 9 8 2" xfId="16786" xr:uid="{00000000-0005-0000-0000-0000A0620000}"/>
    <cellStyle name="Normal 13 9 9" xfId="16787" xr:uid="{00000000-0005-0000-0000-0000A1620000}"/>
    <cellStyle name="Normal 13_12.31.2009 Sev TBBS # 82 (version 2)" xfId="16788" xr:uid="{00000000-0005-0000-0000-0000A2620000}"/>
    <cellStyle name="Normal 130" xfId="16789" xr:uid="{00000000-0005-0000-0000-0000A3620000}"/>
    <cellStyle name="Normal 131" xfId="16790" xr:uid="{00000000-0005-0000-0000-0000A4620000}"/>
    <cellStyle name="Normal 132" xfId="16791" xr:uid="{00000000-0005-0000-0000-0000A5620000}"/>
    <cellStyle name="Normal 133" xfId="16792" xr:uid="{00000000-0005-0000-0000-0000A6620000}"/>
    <cellStyle name="Normal 134" xfId="16793" xr:uid="{00000000-0005-0000-0000-0000A7620000}"/>
    <cellStyle name="Normal 135" xfId="16794" xr:uid="{00000000-0005-0000-0000-0000A8620000}"/>
    <cellStyle name="Normal 135 2" xfId="32910" xr:uid="{00000000-0005-0000-0000-0000A9620000}"/>
    <cellStyle name="Normal 135 3" xfId="32911" xr:uid="{00000000-0005-0000-0000-0000AA620000}"/>
    <cellStyle name="Normal 136" xfId="16795" xr:uid="{00000000-0005-0000-0000-0000AB620000}"/>
    <cellStyle name="Normal 137" xfId="16796" xr:uid="{00000000-0005-0000-0000-0000AC620000}"/>
    <cellStyle name="Normal 138" xfId="16797" xr:uid="{00000000-0005-0000-0000-0000AD620000}"/>
    <cellStyle name="Normal 139" xfId="16798" xr:uid="{00000000-0005-0000-0000-0000AE620000}"/>
    <cellStyle name="Normal 14" xfId="16799" xr:uid="{00000000-0005-0000-0000-0000AF620000}"/>
    <cellStyle name="Normal 14 2" xfId="16800" xr:uid="{00000000-0005-0000-0000-0000B0620000}"/>
    <cellStyle name="Normal 14 2 2" xfId="16801" xr:uid="{00000000-0005-0000-0000-0000B1620000}"/>
    <cellStyle name="Normal 14 2 2 2" xfId="16802" xr:uid="{00000000-0005-0000-0000-0000B2620000}"/>
    <cellStyle name="Normal 14 2 2 3" xfId="41370" xr:uid="{00000000-0005-0000-0000-0000B3620000}"/>
    <cellStyle name="Normal 14 2 3" xfId="16803" xr:uid="{00000000-0005-0000-0000-0000B4620000}"/>
    <cellStyle name="Normal 14 2 3 2" xfId="41371" xr:uid="{00000000-0005-0000-0000-0000B5620000}"/>
    <cellStyle name="Normal 14 2 4" xfId="41372" xr:uid="{00000000-0005-0000-0000-0000B6620000}"/>
    <cellStyle name="Normal 14 2 5" xfId="41373" xr:uid="{00000000-0005-0000-0000-0000B7620000}"/>
    <cellStyle name="Normal 14 3" xfId="16804" xr:uid="{00000000-0005-0000-0000-0000B8620000}"/>
    <cellStyle name="Normal 14 3 2" xfId="16805" xr:uid="{00000000-0005-0000-0000-0000B9620000}"/>
    <cellStyle name="Normal 14 3 3" xfId="41374" xr:uid="{00000000-0005-0000-0000-0000BA620000}"/>
    <cellStyle name="Normal 14 4" xfId="16806" xr:uid="{00000000-0005-0000-0000-0000BB620000}"/>
    <cellStyle name="Normal 14 4 2" xfId="41375" xr:uid="{00000000-0005-0000-0000-0000BC620000}"/>
    <cellStyle name="Normal 14 5" xfId="16807" xr:uid="{00000000-0005-0000-0000-0000BD620000}"/>
    <cellStyle name="Normal 14 6" xfId="16808" xr:uid="{00000000-0005-0000-0000-0000BE620000}"/>
    <cellStyle name="Normal 14 6 2" xfId="16809" xr:uid="{00000000-0005-0000-0000-0000BF620000}"/>
    <cellStyle name="Normal 14 6 3" xfId="16810" xr:uid="{00000000-0005-0000-0000-0000C0620000}"/>
    <cellStyle name="Normal 14 7" xfId="32912" xr:uid="{00000000-0005-0000-0000-0000C1620000}"/>
    <cellStyle name="Normal 140" xfId="16811" xr:uid="{00000000-0005-0000-0000-0000C2620000}"/>
    <cellStyle name="Normal 141" xfId="16812" xr:uid="{00000000-0005-0000-0000-0000C3620000}"/>
    <cellStyle name="Normal 142" xfId="16813" xr:uid="{00000000-0005-0000-0000-0000C4620000}"/>
    <cellStyle name="Normal 143" xfId="16814" xr:uid="{00000000-0005-0000-0000-0000C5620000}"/>
    <cellStyle name="Normal 143 2" xfId="41376" xr:uid="{00000000-0005-0000-0000-0000C6620000}"/>
    <cellStyle name="Normal 143 3" xfId="41377" xr:uid="{00000000-0005-0000-0000-0000C7620000}"/>
    <cellStyle name="Normal 144" xfId="32904" xr:uid="{00000000-0005-0000-0000-0000C8620000}"/>
    <cellStyle name="Normal 144 2" xfId="32915" xr:uid="{00000000-0005-0000-0000-0000C9620000}"/>
    <cellStyle name="Normal 145" xfId="41378" xr:uid="{00000000-0005-0000-0000-0000CA620000}"/>
    <cellStyle name="Normal 146" xfId="41379" xr:uid="{00000000-0005-0000-0000-0000CB620000}"/>
    <cellStyle name="Normal 147" xfId="41380" xr:uid="{00000000-0005-0000-0000-0000CC620000}"/>
    <cellStyle name="Normal 148" xfId="41381" xr:uid="{00000000-0005-0000-0000-0000CD620000}"/>
    <cellStyle name="Normal 149" xfId="41382" xr:uid="{00000000-0005-0000-0000-0000CE620000}"/>
    <cellStyle name="Normal 15" xfId="16815" xr:uid="{00000000-0005-0000-0000-0000CF620000}"/>
    <cellStyle name="Normal 15 2" xfId="16816" xr:uid="{00000000-0005-0000-0000-0000D0620000}"/>
    <cellStyle name="Normal 15 2 2" xfId="16817" xr:uid="{00000000-0005-0000-0000-0000D1620000}"/>
    <cellStyle name="Normal 15 2 2 2" xfId="41383" xr:uid="{00000000-0005-0000-0000-0000D2620000}"/>
    <cellStyle name="Normal 15 2 3" xfId="16818" xr:uid="{00000000-0005-0000-0000-0000D3620000}"/>
    <cellStyle name="Normal 15 2 3 2" xfId="41384" xr:uid="{00000000-0005-0000-0000-0000D4620000}"/>
    <cellStyle name="Normal 15 2 4" xfId="41385" xr:uid="{00000000-0005-0000-0000-0000D5620000}"/>
    <cellStyle name="Normal 15 3" xfId="16819" xr:uid="{00000000-0005-0000-0000-0000D6620000}"/>
    <cellStyle name="Normal 15 3 2" xfId="16820" xr:uid="{00000000-0005-0000-0000-0000D7620000}"/>
    <cellStyle name="Normal 15 3 3" xfId="41386" xr:uid="{00000000-0005-0000-0000-0000D8620000}"/>
    <cellStyle name="Normal 15 4" xfId="16821" xr:uid="{00000000-0005-0000-0000-0000D9620000}"/>
    <cellStyle name="Normal 15 4 2" xfId="41387" xr:uid="{00000000-0005-0000-0000-0000DA620000}"/>
    <cellStyle name="Normal 15 5" xfId="16822" xr:uid="{00000000-0005-0000-0000-0000DB620000}"/>
    <cellStyle name="Normal 15 6" xfId="16823" xr:uid="{00000000-0005-0000-0000-0000DC620000}"/>
    <cellStyle name="Normal 15 6 2" xfId="16824" xr:uid="{00000000-0005-0000-0000-0000DD620000}"/>
    <cellStyle name="Normal 15 6 3" xfId="16825" xr:uid="{00000000-0005-0000-0000-0000DE620000}"/>
    <cellStyle name="Normal 150" xfId="41388" xr:uid="{00000000-0005-0000-0000-0000DF620000}"/>
    <cellStyle name="Normal 150 2" xfId="41389" xr:uid="{00000000-0005-0000-0000-0000E0620000}"/>
    <cellStyle name="Normal 151" xfId="41390" xr:uid="{00000000-0005-0000-0000-0000E1620000}"/>
    <cellStyle name="Normal 152" xfId="41391" xr:uid="{00000000-0005-0000-0000-0000E2620000}"/>
    <cellStyle name="Normal 153" xfId="32916" xr:uid="{00000000-0005-0000-0000-0000E3620000}"/>
    <cellStyle name="Normal 154" xfId="41392" xr:uid="{00000000-0005-0000-0000-0000E4620000}"/>
    <cellStyle name="Normal 154 2" xfId="41393" xr:uid="{00000000-0005-0000-0000-0000E5620000}"/>
    <cellStyle name="Normal 155" xfId="41394" xr:uid="{00000000-0005-0000-0000-0000E6620000}"/>
    <cellStyle name="Normal 156" xfId="41395" xr:uid="{00000000-0005-0000-0000-0000E7620000}"/>
    <cellStyle name="Normal 156 2" xfId="41396" xr:uid="{00000000-0005-0000-0000-0000E8620000}"/>
    <cellStyle name="Normal 157" xfId="41397" xr:uid="{00000000-0005-0000-0000-0000E9620000}"/>
    <cellStyle name="Normal 158" xfId="41398" xr:uid="{00000000-0005-0000-0000-0000EA620000}"/>
    <cellStyle name="Normal 158 2" xfId="41399" xr:uid="{00000000-0005-0000-0000-0000EB620000}"/>
    <cellStyle name="Normal 159" xfId="41400" xr:uid="{00000000-0005-0000-0000-0000EC620000}"/>
    <cellStyle name="Normal 16" xfId="16826" xr:uid="{00000000-0005-0000-0000-0000ED620000}"/>
    <cellStyle name="Normal 16 2" xfId="16827" xr:uid="{00000000-0005-0000-0000-0000EE620000}"/>
    <cellStyle name="Normal 16 2 2" xfId="16828" xr:uid="{00000000-0005-0000-0000-0000EF620000}"/>
    <cellStyle name="Normal 16 2 2 2" xfId="41401" xr:uid="{00000000-0005-0000-0000-0000F0620000}"/>
    <cellStyle name="Normal 16 2 3" xfId="16829" xr:uid="{00000000-0005-0000-0000-0000F1620000}"/>
    <cellStyle name="Normal 16 2 3 2" xfId="41402" xr:uid="{00000000-0005-0000-0000-0000F2620000}"/>
    <cellStyle name="Normal 16 2 4" xfId="41403" xr:uid="{00000000-0005-0000-0000-0000F3620000}"/>
    <cellStyle name="Normal 16 3" xfId="16830" xr:uid="{00000000-0005-0000-0000-0000F4620000}"/>
    <cellStyle name="Normal 16 3 2" xfId="16831" xr:uid="{00000000-0005-0000-0000-0000F5620000}"/>
    <cellStyle name="Normal 16 3 3" xfId="41404" xr:uid="{00000000-0005-0000-0000-0000F6620000}"/>
    <cellStyle name="Normal 16 4" xfId="16832" xr:uid="{00000000-0005-0000-0000-0000F7620000}"/>
    <cellStyle name="Normal 16 4 2" xfId="41405" xr:uid="{00000000-0005-0000-0000-0000F8620000}"/>
    <cellStyle name="Normal 16 5" xfId="16833" xr:uid="{00000000-0005-0000-0000-0000F9620000}"/>
    <cellStyle name="Normal 16 6" xfId="16834" xr:uid="{00000000-0005-0000-0000-0000FA620000}"/>
    <cellStyle name="Normal 16 6 2" xfId="16835" xr:uid="{00000000-0005-0000-0000-0000FB620000}"/>
    <cellStyle name="Normal 16 6 3" xfId="16836" xr:uid="{00000000-0005-0000-0000-0000FC620000}"/>
    <cellStyle name="Normal 160" xfId="41406" xr:uid="{00000000-0005-0000-0000-0000FD620000}"/>
    <cellStyle name="Normal 161" xfId="41407" xr:uid="{00000000-0005-0000-0000-0000FE620000}"/>
    <cellStyle name="Normal 162" xfId="41408" xr:uid="{00000000-0005-0000-0000-0000FF620000}"/>
    <cellStyle name="Normal 163" xfId="41409" xr:uid="{00000000-0005-0000-0000-000000630000}"/>
    <cellStyle name="Normal 164" xfId="41410" xr:uid="{00000000-0005-0000-0000-000001630000}"/>
    <cellStyle name="Normal 165" xfId="41411" xr:uid="{00000000-0005-0000-0000-000002630000}"/>
    <cellStyle name="Normal 166" xfId="41412" xr:uid="{00000000-0005-0000-0000-000003630000}"/>
    <cellStyle name="Normal 167" xfId="41413" xr:uid="{00000000-0005-0000-0000-000004630000}"/>
    <cellStyle name="Normal 167 2" xfId="41414" xr:uid="{00000000-0005-0000-0000-000005630000}"/>
    <cellStyle name="Normal 167 2 2" xfId="41415" xr:uid="{00000000-0005-0000-0000-000006630000}"/>
    <cellStyle name="Normal 167 2 3" xfId="41416" xr:uid="{00000000-0005-0000-0000-000007630000}"/>
    <cellStyle name="Normal 168" xfId="41417" xr:uid="{00000000-0005-0000-0000-000008630000}"/>
    <cellStyle name="Normal 169" xfId="41418" xr:uid="{00000000-0005-0000-0000-000009630000}"/>
    <cellStyle name="Normal 17" xfId="16837" xr:uid="{00000000-0005-0000-0000-00000A630000}"/>
    <cellStyle name="Normal 17 2" xfId="16838" xr:uid="{00000000-0005-0000-0000-00000B630000}"/>
    <cellStyle name="Normal 17 2 2" xfId="16839" xr:uid="{00000000-0005-0000-0000-00000C630000}"/>
    <cellStyle name="Normal 17 2 2 2" xfId="41419" xr:uid="{00000000-0005-0000-0000-00000D630000}"/>
    <cellStyle name="Normal 17 2 3" xfId="16840" xr:uid="{00000000-0005-0000-0000-00000E630000}"/>
    <cellStyle name="Normal 17 2 3 2" xfId="41420" xr:uid="{00000000-0005-0000-0000-00000F630000}"/>
    <cellStyle name="Normal 17 2 4" xfId="41421" xr:uid="{00000000-0005-0000-0000-000010630000}"/>
    <cellStyle name="Normal 17 3" xfId="16841" xr:uid="{00000000-0005-0000-0000-000011630000}"/>
    <cellStyle name="Normal 17 3 2" xfId="16842" xr:uid="{00000000-0005-0000-0000-000012630000}"/>
    <cellStyle name="Normal 17 3 3" xfId="16843" xr:uid="{00000000-0005-0000-0000-000013630000}"/>
    <cellStyle name="Normal 17 3 4" xfId="41422" xr:uid="{00000000-0005-0000-0000-000014630000}"/>
    <cellStyle name="Normal 17 4" xfId="16844" xr:uid="{00000000-0005-0000-0000-000015630000}"/>
    <cellStyle name="Normal 17 4 2" xfId="41423" xr:uid="{00000000-0005-0000-0000-000016630000}"/>
    <cellStyle name="Normal 17 5" xfId="16845" xr:uid="{00000000-0005-0000-0000-000017630000}"/>
    <cellStyle name="Normal 17 6" xfId="16846" xr:uid="{00000000-0005-0000-0000-000018630000}"/>
    <cellStyle name="Normal 17 6 2" xfId="16847" xr:uid="{00000000-0005-0000-0000-000019630000}"/>
    <cellStyle name="Normal 17 6 3" xfId="16848" xr:uid="{00000000-0005-0000-0000-00001A630000}"/>
    <cellStyle name="Normal 170" xfId="41424" xr:uid="{00000000-0005-0000-0000-00001B630000}"/>
    <cellStyle name="Normal 171" xfId="41425" xr:uid="{00000000-0005-0000-0000-00001C630000}"/>
    <cellStyle name="Normal 171 2" xfId="41426" xr:uid="{00000000-0005-0000-0000-00001D630000}"/>
    <cellStyle name="Normal 171 3" xfId="41427" xr:uid="{00000000-0005-0000-0000-00001E630000}"/>
    <cellStyle name="Normal 172" xfId="41428" xr:uid="{00000000-0005-0000-0000-00001F630000}"/>
    <cellStyle name="Normal 173" xfId="41429" xr:uid="{00000000-0005-0000-0000-000020630000}"/>
    <cellStyle name="Normal 174" xfId="41430" xr:uid="{00000000-0005-0000-0000-000021630000}"/>
    <cellStyle name="Normal 175" xfId="41431" xr:uid="{00000000-0005-0000-0000-000022630000}"/>
    <cellStyle name="Normal 176" xfId="41432" xr:uid="{00000000-0005-0000-0000-000023630000}"/>
    <cellStyle name="Normal 177" xfId="41433" xr:uid="{00000000-0005-0000-0000-000024630000}"/>
    <cellStyle name="Normal 178" xfId="41434" xr:uid="{00000000-0005-0000-0000-000025630000}"/>
    <cellStyle name="Normal 179" xfId="41435" xr:uid="{00000000-0005-0000-0000-000026630000}"/>
    <cellStyle name="Normal 18" xfId="16849" xr:uid="{00000000-0005-0000-0000-000027630000}"/>
    <cellStyle name="Normal 18 2" xfId="16850" xr:uid="{00000000-0005-0000-0000-000028630000}"/>
    <cellStyle name="Normal 18 2 2" xfId="16851" xr:uid="{00000000-0005-0000-0000-000029630000}"/>
    <cellStyle name="Normal 18 2 2 2" xfId="41436" xr:uid="{00000000-0005-0000-0000-00002A630000}"/>
    <cellStyle name="Normal 18 2 3" xfId="16852" xr:uid="{00000000-0005-0000-0000-00002B630000}"/>
    <cellStyle name="Normal 18 2 3 2" xfId="41437" xr:uid="{00000000-0005-0000-0000-00002C630000}"/>
    <cellStyle name="Normal 18 2 4" xfId="41438" xr:uid="{00000000-0005-0000-0000-00002D630000}"/>
    <cellStyle name="Normal 18 3" xfId="16853" xr:uid="{00000000-0005-0000-0000-00002E630000}"/>
    <cellStyle name="Normal 18 3 2" xfId="16854" xr:uid="{00000000-0005-0000-0000-00002F630000}"/>
    <cellStyle name="Normal 18 3 3" xfId="41439" xr:uid="{00000000-0005-0000-0000-000030630000}"/>
    <cellStyle name="Normal 18 4" xfId="16855" xr:uid="{00000000-0005-0000-0000-000031630000}"/>
    <cellStyle name="Normal 18 4 2" xfId="41440" xr:uid="{00000000-0005-0000-0000-000032630000}"/>
    <cellStyle name="Normal 18 5" xfId="41441" xr:uid="{00000000-0005-0000-0000-000033630000}"/>
    <cellStyle name="Normal 180" xfId="41442" xr:uid="{00000000-0005-0000-0000-000034630000}"/>
    <cellStyle name="Normal 181" xfId="41443" xr:uid="{00000000-0005-0000-0000-000035630000}"/>
    <cellStyle name="Normal 182" xfId="41444" xr:uid="{00000000-0005-0000-0000-000036630000}"/>
    <cellStyle name="Normal 183" xfId="41445" xr:uid="{00000000-0005-0000-0000-000037630000}"/>
    <cellStyle name="Normal 184" xfId="41446" xr:uid="{00000000-0005-0000-0000-000038630000}"/>
    <cellStyle name="Normal 185" xfId="41447" xr:uid="{00000000-0005-0000-0000-000039630000}"/>
    <cellStyle name="Normal 186" xfId="41448" xr:uid="{00000000-0005-0000-0000-00003A630000}"/>
    <cellStyle name="Normal 187" xfId="41449" xr:uid="{00000000-0005-0000-0000-00003B630000}"/>
    <cellStyle name="Normal 188" xfId="41450" xr:uid="{00000000-0005-0000-0000-00003C630000}"/>
    <cellStyle name="Normal 189" xfId="41451" xr:uid="{00000000-0005-0000-0000-00003D630000}"/>
    <cellStyle name="Normal 19" xfId="16856" xr:uid="{00000000-0005-0000-0000-00003E630000}"/>
    <cellStyle name="Normal 19 2" xfId="16857" xr:uid="{00000000-0005-0000-0000-00003F630000}"/>
    <cellStyle name="Normal 19 2 2" xfId="16858" xr:uid="{00000000-0005-0000-0000-000040630000}"/>
    <cellStyle name="Normal 19 2 2 2" xfId="41452" xr:uid="{00000000-0005-0000-0000-000041630000}"/>
    <cellStyle name="Normal 19 2 3" xfId="16859" xr:uid="{00000000-0005-0000-0000-000042630000}"/>
    <cellStyle name="Normal 19 2 3 2" xfId="16860" xr:uid="{00000000-0005-0000-0000-000043630000}"/>
    <cellStyle name="Normal 19 2 3 3" xfId="16861" xr:uid="{00000000-0005-0000-0000-000044630000}"/>
    <cellStyle name="Normal 19 2 3 4" xfId="41453" xr:uid="{00000000-0005-0000-0000-000045630000}"/>
    <cellStyle name="Normal 19 2 4" xfId="16862" xr:uid="{00000000-0005-0000-0000-000046630000}"/>
    <cellStyle name="Normal 19 2 5" xfId="16863" xr:uid="{00000000-0005-0000-0000-000047630000}"/>
    <cellStyle name="Normal 19 2 6" xfId="41454" xr:uid="{00000000-0005-0000-0000-000048630000}"/>
    <cellStyle name="Normal 19 3" xfId="16864" xr:uid="{00000000-0005-0000-0000-000049630000}"/>
    <cellStyle name="Normal 19 3 2" xfId="16865" xr:uid="{00000000-0005-0000-0000-00004A630000}"/>
    <cellStyle name="Normal 19 3 2 2" xfId="16866" xr:uid="{00000000-0005-0000-0000-00004B630000}"/>
    <cellStyle name="Normal 19 3 2 3" xfId="16867" xr:uid="{00000000-0005-0000-0000-00004C630000}"/>
    <cellStyle name="Normal 19 3 3" xfId="16868" xr:uid="{00000000-0005-0000-0000-00004D630000}"/>
    <cellStyle name="Normal 19 3 4" xfId="16869" xr:uid="{00000000-0005-0000-0000-00004E630000}"/>
    <cellStyle name="Normal 19 3 5" xfId="41455" xr:uid="{00000000-0005-0000-0000-00004F630000}"/>
    <cellStyle name="Normal 19 4" xfId="16870" xr:uid="{00000000-0005-0000-0000-000050630000}"/>
    <cellStyle name="Normal 19 4 2" xfId="16871" xr:uid="{00000000-0005-0000-0000-000051630000}"/>
    <cellStyle name="Normal 19 4 2 2" xfId="16872" xr:uid="{00000000-0005-0000-0000-000052630000}"/>
    <cellStyle name="Normal 19 4 3" xfId="16873" xr:uid="{00000000-0005-0000-0000-000053630000}"/>
    <cellStyle name="Normal 19 4 4" xfId="16874" xr:uid="{00000000-0005-0000-0000-000054630000}"/>
    <cellStyle name="Normal 19 4 5" xfId="41456" xr:uid="{00000000-0005-0000-0000-000055630000}"/>
    <cellStyle name="Normal 19 5" xfId="16875" xr:uid="{00000000-0005-0000-0000-000056630000}"/>
    <cellStyle name="Normal 19 5 2" xfId="16876" xr:uid="{00000000-0005-0000-0000-000057630000}"/>
    <cellStyle name="Normal 19 5 2 2" xfId="16877" xr:uid="{00000000-0005-0000-0000-000058630000}"/>
    <cellStyle name="Normal 19 5 3" xfId="16878" xr:uid="{00000000-0005-0000-0000-000059630000}"/>
    <cellStyle name="Normal 19 6" xfId="16879" xr:uid="{00000000-0005-0000-0000-00005A630000}"/>
    <cellStyle name="Normal 19 6 2" xfId="16880" xr:uid="{00000000-0005-0000-0000-00005B630000}"/>
    <cellStyle name="Normal 19 7" xfId="16881" xr:uid="{00000000-0005-0000-0000-00005C630000}"/>
    <cellStyle name="Normal 19 8" xfId="16882" xr:uid="{00000000-0005-0000-0000-00005D630000}"/>
    <cellStyle name="Normal 19 9" xfId="41457" xr:uid="{00000000-0005-0000-0000-00005E630000}"/>
    <cellStyle name="Normal 190" xfId="41458" xr:uid="{00000000-0005-0000-0000-00005F630000}"/>
    <cellStyle name="Normal 191" xfId="41459" xr:uid="{00000000-0005-0000-0000-000060630000}"/>
    <cellStyle name="Normal 192" xfId="41460" xr:uid="{00000000-0005-0000-0000-000061630000}"/>
    <cellStyle name="Normal 193" xfId="41461" xr:uid="{00000000-0005-0000-0000-000062630000}"/>
    <cellStyle name="Normal 194" xfId="41462" xr:uid="{00000000-0005-0000-0000-000063630000}"/>
    <cellStyle name="Normal 195" xfId="41463" xr:uid="{00000000-0005-0000-0000-000064630000}"/>
    <cellStyle name="Normal 196" xfId="41464" xr:uid="{00000000-0005-0000-0000-000065630000}"/>
    <cellStyle name="Normal 197" xfId="41465" xr:uid="{00000000-0005-0000-0000-000066630000}"/>
    <cellStyle name="Normal 198" xfId="41466" xr:uid="{00000000-0005-0000-0000-000067630000}"/>
    <cellStyle name="Normal 199" xfId="41467" xr:uid="{00000000-0005-0000-0000-000068630000}"/>
    <cellStyle name="Normal 2" xfId="44" xr:uid="{00000000-0005-0000-0000-000069630000}"/>
    <cellStyle name="Normal 2 10" xfId="65" xr:uid="{00000000-0005-0000-0000-00006A630000}"/>
    <cellStyle name="Normal 2 10 2" xfId="16883" xr:uid="{00000000-0005-0000-0000-00006B630000}"/>
    <cellStyle name="Normal 2 10 2 2" xfId="16884" xr:uid="{00000000-0005-0000-0000-00006C630000}"/>
    <cellStyle name="Normal 2 10 2 2 2" xfId="41468" xr:uid="{00000000-0005-0000-0000-00006D630000}"/>
    <cellStyle name="Normal 2 10 2 3" xfId="16885" xr:uid="{00000000-0005-0000-0000-00006E630000}"/>
    <cellStyle name="Normal 2 10 2 3 2" xfId="41469" xr:uid="{00000000-0005-0000-0000-00006F630000}"/>
    <cellStyle name="Normal 2 10 2 4" xfId="41470" xr:uid="{00000000-0005-0000-0000-000070630000}"/>
    <cellStyle name="Normal 2 10 3" xfId="16886" xr:uid="{00000000-0005-0000-0000-000071630000}"/>
    <cellStyle name="Normal 2 10 3 2" xfId="41471" xr:uid="{00000000-0005-0000-0000-000072630000}"/>
    <cellStyle name="Normal 2 10 4" xfId="16887" xr:uid="{00000000-0005-0000-0000-000073630000}"/>
    <cellStyle name="Normal 2 10 4 2" xfId="41472" xr:uid="{00000000-0005-0000-0000-000074630000}"/>
    <cellStyle name="Normal 2 10 5" xfId="41473" xr:uid="{00000000-0005-0000-0000-000075630000}"/>
    <cellStyle name="Normal 2 11" xfId="16888" xr:uid="{00000000-0005-0000-0000-000076630000}"/>
    <cellStyle name="Normal 2 11 2" xfId="16889" xr:uid="{00000000-0005-0000-0000-000077630000}"/>
    <cellStyle name="Normal 2 11 2 2" xfId="41474" xr:uid="{00000000-0005-0000-0000-000078630000}"/>
    <cellStyle name="Normal 2 11 3" xfId="16890" xr:uid="{00000000-0005-0000-0000-000079630000}"/>
    <cellStyle name="Normal 2 11 3 2" xfId="41475" xr:uid="{00000000-0005-0000-0000-00007A630000}"/>
    <cellStyle name="Normal 2 11 4" xfId="41476" xr:uid="{00000000-0005-0000-0000-00007B630000}"/>
    <cellStyle name="Normal 2 12" xfId="16891" xr:uid="{00000000-0005-0000-0000-00007C630000}"/>
    <cellStyle name="Normal 2 12 2" xfId="16892" xr:uid="{00000000-0005-0000-0000-00007D630000}"/>
    <cellStyle name="Normal 2 12 2 2" xfId="41477" xr:uid="{00000000-0005-0000-0000-00007E630000}"/>
    <cellStyle name="Normal 2 12 3" xfId="16893" xr:uid="{00000000-0005-0000-0000-00007F630000}"/>
    <cellStyle name="Normal 2 12 3 2" xfId="41478" xr:uid="{00000000-0005-0000-0000-000080630000}"/>
    <cellStyle name="Normal 2 12 4" xfId="41479" xr:uid="{00000000-0005-0000-0000-000081630000}"/>
    <cellStyle name="Normal 2 13" xfId="16894" xr:uid="{00000000-0005-0000-0000-000082630000}"/>
    <cellStyle name="Normal 2 13 2" xfId="16895" xr:uid="{00000000-0005-0000-0000-000083630000}"/>
    <cellStyle name="Normal 2 13 2 2" xfId="41480" xr:uid="{00000000-0005-0000-0000-000084630000}"/>
    <cellStyle name="Normal 2 13 3" xfId="16896" xr:uid="{00000000-0005-0000-0000-000085630000}"/>
    <cellStyle name="Normal 2 13 3 2" xfId="41481" xr:uid="{00000000-0005-0000-0000-000086630000}"/>
    <cellStyle name="Normal 2 13 4" xfId="41482" xr:uid="{00000000-0005-0000-0000-000087630000}"/>
    <cellStyle name="Normal 2 14" xfId="16897" xr:uid="{00000000-0005-0000-0000-000088630000}"/>
    <cellStyle name="Normal 2 14 2" xfId="16898" xr:uid="{00000000-0005-0000-0000-000089630000}"/>
    <cellStyle name="Normal 2 14 2 2" xfId="41483" xr:uid="{00000000-0005-0000-0000-00008A630000}"/>
    <cellStyle name="Normal 2 14 3" xfId="16899" xr:uid="{00000000-0005-0000-0000-00008B630000}"/>
    <cellStyle name="Normal 2 14 3 2" xfId="41484" xr:uid="{00000000-0005-0000-0000-00008C630000}"/>
    <cellStyle name="Normal 2 14 4" xfId="41485" xr:uid="{00000000-0005-0000-0000-00008D630000}"/>
    <cellStyle name="Normal 2 15" xfId="16900" xr:uid="{00000000-0005-0000-0000-00008E630000}"/>
    <cellStyle name="Normal 2 15 2" xfId="16901" xr:uid="{00000000-0005-0000-0000-00008F630000}"/>
    <cellStyle name="Normal 2 15 2 2" xfId="41486" xr:uid="{00000000-0005-0000-0000-000090630000}"/>
    <cellStyle name="Normal 2 15 3" xfId="16902" xr:uid="{00000000-0005-0000-0000-000091630000}"/>
    <cellStyle name="Normal 2 15 3 2" xfId="41487" xr:uid="{00000000-0005-0000-0000-000092630000}"/>
    <cellStyle name="Normal 2 15 4" xfId="41488" xr:uid="{00000000-0005-0000-0000-000093630000}"/>
    <cellStyle name="Normal 2 16" xfId="16903" xr:uid="{00000000-0005-0000-0000-000094630000}"/>
    <cellStyle name="Normal 2 16 2" xfId="16904" xr:uid="{00000000-0005-0000-0000-000095630000}"/>
    <cellStyle name="Normal 2 16 2 2" xfId="41489" xr:uid="{00000000-0005-0000-0000-000096630000}"/>
    <cellStyle name="Normal 2 16 3" xfId="16905" xr:uid="{00000000-0005-0000-0000-000097630000}"/>
    <cellStyle name="Normal 2 16 3 2" xfId="41490" xr:uid="{00000000-0005-0000-0000-000098630000}"/>
    <cellStyle name="Normal 2 16 4" xfId="41491" xr:uid="{00000000-0005-0000-0000-000099630000}"/>
    <cellStyle name="Normal 2 17" xfId="16906" xr:uid="{00000000-0005-0000-0000-00009A630000}"/>
    <cellStyle name="Normal 2 17 2" xfId="16907" xr:uid="{00000000-0005-0000-0000-00009B630000}"/>
    <cellStyle name="Normal 2 17 2 2" xfId="41492" xr:uid="{00000000-0005-0000-0000-00009C630000}"/>
    <cellStyle name="Normal 2 17 3" xfId="41493" xr:uid="{00000000-0005-0000-0000-00009D630000}"/>
    <cellStyle name="Normal 2 18" xfId="16908" xr:uid="{00000000-0005-0000-0000-00009E630000}"/>
    <cellStyle name="Normal 2 18 2" xfId="16909" xr:uid="{00000000-0005-0000-0000-00009F630000}"/>
    <cellStyle name="Normal 2 18 2 2" xfId="41494" xr:uid="{00000000-0005-0000-0000-0000A0630000}"/>
    <cellStyle name="Normal 2 18 3" xfId="41495" xr:uid="{00000000-0005-0000-0000-0000A1630000}"/>
    <cellStyle name="Normal 2 19" xfId="16910" xr:uid="{00000000-0005-0000-0000-0000A2630000}"/>
    <cellStyle name="Normal 2 19 2" xfId="16911" xr:uid="{00000000-0005-0000-0000-0000A3630000}"/>
    <cellStyle name="Normal 2 19 2 2" xfId="41496" xr:uid="{00000000-0005-0000-0000-0000A4630000}"/>
    <cellStyle name="Normal 2 19 3" xfId="41497" xr:uid="{00000000-0005-0000-0000-0000A5630000}"/>
    <cellStyle name="Normal 2 2" xfId="96" xr:uid="{00000000-0005-0000-0000-0000A6630000}"/>
    <cellStyle name="Normal 2 2 10" xfId="16912" xr:uid="{00000000-0005-0000-0000-0000A7630000}"/>
    <cellStyle name="Normal 2 2 10 2" xfId="16913" xr:uid="{00000000-0005-0000-0000-0000A8630000}"/>
    <cellStyle name="Normal 2 2 10 2 2" xfId="16914" xr:uid="{00000000-0005-0000-0000-0000A9630000}"/>
    <cellStyle name="Normal 2 2 10 2 2 2" xfId="41498" xr:uid="{00000000-0005-0000-0000-0000AA630000}"/>
    <cellStyle name="Normal 2 2 10 2 3" xfId="16915" xr:uid="{00000000-0005-0000-0000-0000AB630000}"/>
    <cellStyle name="Normal 2 2 10 2 3 2" xfId="41499" xr:uid="{00000000-0005-0000-0000-0000AC630000}"/>
    <cellStyle name="Normal 2 2 10 2 4" xfId="41500" xr:uid="{00000000-0005-0000-0000-0000AD630000}"/>
    <cellStyle name="Normal 2 2 10 3" xfId="16916" xr:uid="{00000000-0005-0000-0000-0000AE630000}"/>
    <cellStyle name="Normal 2 2 10 3 2" xfId="41501" xr:uid="{00000000-0005-0000-0000-0000AF630000}"/>
    <cellStyle name="Normal 2 2 10 4" xfId="16917" xr:uid="{00000000-0005-0000-0000-0000B0630000}"/>
    <cellStyle name="Normal 2 2 10 4 2" xfId="41502" xr:uid="{00000000-0005-0000-0000-0000B1630000}"/>
    <cellStyle name="Normal 2 2 10 5" xfId="41503" xr:uid="{00000000-0005-0000-0000-0000B2630000}"/>
    <cellStyle name="Normal 2 2 11" xfId="16918" xr:uid="{00000000-0005-0000-0000-0000B3630000}"/>
    <cellStyle name="Normal 2 2 11 2" xfId="16919" xr:uid="{00000000-0005-0000-0000-0000B4630000}"/>
    <cellStyle name="Normal 2 2 11 2 2" xfId="16920" xr:uid="{00000000-0005-0000-0000-0000B5630000}"/>
    <cellStyle name="Normal 2 2 11 2 2 2" xfId="41504" xr:uid="{00000000-0005-0000-0000-0000B6630000}"/>
    <cellStyle name="Normal 2 2 11 2 3" xfId="16921" xr:uid="{00000000-0005-0000-0000-0000B7630000}"/>
    <cellStyle name="Normal 2 2 11 2 3 2" xfId="41505" xr:uid="{00000000-0005-0000-0000-0000B8630000}"/>
    <cellStyle name="Normal 2 2 11 2 4" xfId="41506" xr:uid="{00000000-0005-0000-0000-0000B9630000}"/>
    <cellStyle name="Normal 2 2 11 3" xfId="16922" xr:uid="{00000000-0005-0000-0000-0000BA630000}"/>
    <cellStyle name="Normal 2 2 11 3 2" xfId="41507" xr:uid="{00000000-0005-0000-0000-0000BB630000}"/>
    <cellStyle name="Normal 2 2 11 4" xfId="16923" xr:uid="{00000000-0005-0000-0000-0000BC630000}"/>
    <cellStyle name="Normal 2 2 11 4 2" xfId="41508" xr:uid="{00000000-0005-0000-0000-0000BD630000}"/>
    <cellStyle name="Normal 2 2 11 5" xfId="41509" xr:uid="{00000000-0005-0000-0000-0000BE630000}"/>
    <cellStyle name="Normal 2 2 12" xfId="16924" xr:uid="{00000000-0005-0000-0000-0000BF630000}"/>
    <cellStyle name="Normal 2 2 12 2" xfId="16925" xr:uid="{00000000-0005-0000-0000-0000C0630000}"/>
    <cellStyle name="Normal 2 2 12 2 2" xfId="16926" xr:uid="{00000000-0005-0000-0000-0000C1630000}"/>
    <cellStyle name="Normal 2 2 12 2 2 2" xfId="41510" xr:uid="{00000000-0005-0000-0000-0000C2630000}"/>
    <cellStyle name="Normal 2 2 12 2 3" xfId="16927" xr:uid="{00000000-0005-0000-0000-0000C3630000}"/>
    <cellStyle name="Normal 2 2 12 2 3 2" xfId="41511" xr:uid="{00000000-0005-0000-0000-0000C4630000}"/>
    <cellStyle name="Normal 2 2 12 2 4" xfId="41512" xr:uid="{00000000-0005-0000-0000-0000C5630000}"/>
    <cellStyle name="Normal 2 2 12 3" xfId="16928" xr:uid="{00000000-0005-0000-0000-0000C6630000}"/>
    <cellStyle name="Normal 2 2 12 3 2" xfId="41513" xr:uid="{00000000-0005-0000-0000-0000C7630000}"/>
    <cellStyle name="Normal 2 2 12 4" xfId="16929" xr:uid="{00000000-0005-0000-0000-0000C8630000}"/>
    <cellStyle name="Normal 2 2 12 4 2" xfId="41514" xr:uid="{00000000-0005-0000-0000-0000C9630000}"/>
    <cellStyle name="Normal 2 2 12 5" xfId="41515" xr:uid="{00000000-0005-0000-0000-0000CA630000}"/>
    <cellStyle name="Normal 2 2 13" xfId="16930" xr:uid="{00000000-0005-0000-0000-0000CB630000}"/>
    <cellStyle name="Normal 2 2 13 2" xfId="16931" xr:uid="{00000000-0005-0000-0000-0000CC630000}"/>
    <cellStyle name="Normal 2 2 13 2 2" xfId="16932" xr:uid="{00000000-0005-0000-0000-0000CD630000}"/>
    <cellStyle name="Normal 2 2 13 2 2 2" xfId="41516" xr:uid="{00000000-0005-0000-0000-0000CE630000}"/>
    <cellStyle name="Normal 2 2 13 2 3" xfId="16933" xr:uid="{00000000-0005-0000-0000-0000CF630000}"/>
    <cellStyle name="Normal 2 2 13 2 3 2" xfId="41517" xr:uid="{00000000-0005-0000-0000-0000D0630000}"/>
    <cellStyle name="Normal 2 2 13 2 4" xfId="41518" xr:uid="{00000000-0005-0000-0000-0000D1630000}"/>
    <cellStyle name="Normal 2 2 13 3" xfId="16934" xr:uid="{00000000-0005-0000-0000-0000D2630000}"/>
    <cellStyle name="Normal 2 2 13 3 2" xfId="41519" xr:uid="{00000000-0005-0000-0000-0000D3630000}"/>
    <cellStyle name="Normal 2 2 13 4" xfId="16935" xr:uid="{00000000-0005-0000-0000-0000D4630000}"/>
    <cellStyle name="Normal 2 2 13 4 2" xfId="41520" xr:uid="{00000000-0005-0000-0000-0000D5630000}"/>
    <cellStyle name="Normal 2 2 13 5" xfId="41521" xr:uid="{00000000-0005-0000-0000-0000D6630000}"/>
    <cellStyle name="Normal 2 2 14" xfId="16936" xr:uid="{00000000-0005-0000-0000-0000D7630000}"/>
    <cellStyle name="Normal 2 2 14 2" xfId="16937" xr:uid="{00000000-0005-0000-0000-0000D8630000}"/>
    <cellStyle name="Normal 2 2 14 2 2" xfId="16938" xr:uid="{00000000-0005-0000-0000-0000D9630000}"/>
    <cellStyle name="Normal 2 2 14 2 2 2" xfId="41522" xr:uid="{00000000-0005-0000-0000-0000DA630000}"/>
    <cellStyle name="Normal 2 2 14 2 3" xfId="16939" xr:uid="{00000000-0005-0000-0000-0000DB630000}"/>
    <cellStyle name="Normal 2 2 14 2 3 2" xfId="41523" xr:uid="{00000000-0005-0000-0000-0000DC630000}"/>
    <cellStyle name="Normal 2 2 14 2 4" xfId="41524" xr:uid="{00000000-0005-0000-0000-0000DD630000}"/>
    <cellStyle name="Normal 2 2 14 3" xfId="16940" xr:uid="{00000000-0005-0000-0000-0000DE630000}"/>
    <cellStyle name="Normal 2 2 14 3 2" xfId="41525" xr:uid="{00000000-0005-0000-0000-0000DF630000}"/>
    <cellStyle name="Normal 2 2 14 4" xfId="16941" xr:uid="{00000000-0005-0000-0000-0000E0630000}"/>
    <cellStyle name="Normal 2 2 14 4 2" xfId="41526" xr:uid="{00000000-0005-0000-0000-0000E1630000}"/>
    <cellStyle name="Normal 2 2 14 5" xfId="41527" xr:uid="{00000000-0005-0000-0000-0000E2630000}"/>
    <cellStyle name="Normal 2 2 15" xfId="16942" xr:uid="{00000000-0005-0000-0000-0000E3630000}"/>
    <cellStyle name="Normal 2 2 15 2" xfId="16943" xr:uid="{00000000-0005-0000-0000-0000E4630000}"/>
    <cellStyle name="Normal 2 2 15 2 2" xfId="16944" xr:uid="{00000000-0005-0000-0000-0000E5630000}"/>
    <cellStyle name="Normal 2 2 15 2 2 2" xfId="41528" xr:uid="{00000000-0005-0000-0000-0000E6630000}"/>
    <cellStyle name="Normal 2 2 15 2 3" xfId="16945" xr:uid="{00000000-0005-0000-0000-0000E7630000}"/>
    <cellStyle name="Normal 2 2 15 2 3 2" xfId="41529" xr:uid="{00000000-0005-0000-0000-0000E8630000}"/>
    <cellStyle name="Normal 2 2 15 2 4" xfId="41530" xr:uid="{00000000-0005-0000-0000-0000E9630000}"/>
    <cellStyle name="Normal 2 2 15 3" xfId="16946" xr:uid="{00000000-0005-0000-0000-0000EA630000}"/>
    <cellStyle name="Normal 2 2 15 3 2" xfId="41531" xr:uid="{00000000-0005-0000-0000-0000EB630000}"/>
    <cellStyle name="Normal 2 2 15 4" xfId="16947" xr:uid="{00000000-0005-0000-0000-0000EC630000}"/>
    <cellStyle name="Normal 2 2 15 4 2" xfId="41532" xr:uid="{00000000-0005-0000-0000-0000ED630000}"/>
    <cellStyle name="Normal 2 2 15 5" xfId="41533" xr:uid="{00000000-0005-0000-0000-0000EE630000}"/>
    <cellStyle name="Normal 2 2 16" xfId="16948" xr:uid="{00000000-0005-0000-0000-0000EF630000}"/>
    <cellStyle name="Normal 2 2 16 2" xfId="16949" xr:uid="{00000000-0005-0000-0000-0000F0630000}"/>
    <cellStyle name="Normal 2 2 16 2 2" xfId="16950" xr:uid="{00000000-0005-0000-0000-0000F1630000}"/>
    <cellStyle name="Normal 2 2 16 2 2 2" xfId="41534" xr:uid="{00000000-0005-0000-0000-0000F2630000}"/>
    <cellStyle name="Normal 2 2 16 2 3" xfId="16951" xr:uid="{00000000-0005-0000-0000-0000F3630000}"/>
    <cellStyle name="Normal 2 2 16 2 3 2" xfId="41535" xr:uid="{00000000-0005-0000-0000-0000F4630000}"/>
    <cellStyle name="Normal 2 2 16 2 4" xfId="41536" xr:uid="{00000000-0005-0000-0000-0000F5630000}"/>
    <cellStyle name="Normal 2 2 16 3" xfId="16952" xr:uid="{00000000-0005-0000-0000-0000F6630000}"/>
    <cellStyle name="Normal 2 2 16 3 2" xfId="41537" xr:uid="{00000000-0005-0000-0000-0000F7630000}"/>
    <cellStyle name="Normal 2 2 16 4" xfId="16953" xr:uid="{00000000-0005-0000-0000-0000F8630000}"/>
    <cellStyle name="Normal 2 2 16 4 2" xfId="41538" xr:uid="{00000000-0005-0000-0000-0000F9630000}"/>
    <cellStyle name="Normal 2 2 16 5" xfId="41539" xr:uid="{00000000-0005-0000-0000-0000FA630000}"/>
    <cellStyle name="Normal 2 2 17" xfId="16954" xr:uid="{00000000-0005-0000-0000-0000FB630000}"/>
    <cellStyle name="Normal 2 2 17 2" xfId="16955" xr:uid="{00000000-0005-0000-0000-0000FC630000}"/>
    <cellStyle name="Normal 2 2 17 2 2" xfId="16956" xr:uid="{00000000-0005-0000-0000-0000FD630000}"/>
    <cellStyle name="Normal 2 2 17 2 2 2" xfId="41540" xr:uid="{00000000-0005-0000-0000-0000FE630000}"/>
    <cellStyle name="Normal 2 2 17 2 3" xfId="16957" xr:uid="{00000000-0005-0000-0000-0000FF630000}"/>
    <cellStyle name="Normal 2 2 17 2 3 2" xfId="41541" xr:uid="{00000000-0005-0000-0000-000000640000}"/>
    <cellStyle name="Normal 2 2 17 2 4" xfId="41542" xr:uid="{00000000-0005-0000-0000-000001640000}"/>
    <cellStyle name="Normal 2 2 17 3" xfId="16958" xr:uid="{00000000-0005-0000-0000-000002640000}"/>
    <cellStyle name="Normal 2 2 17 3 2" xfId="41543" xr:uid="{00000000-0005-0000-0000-000003640000}"/>
    <cellStyle name="Normal 2 2 17 4" xfId="16959" xr:uid="{00000000-0005-0000-0000-000004640000}"/>
    <cellStyle name="Normal 2 2 17 4 2" xfId="41544" xr:uid="{00000000-0005-0000-0000-000005640000}"/>
    <cellStyle name="Normal 2 2 17 5" xfId="41545" xr:uid="{00000000-0005-0000-0000-000006640000}"/>
    <cellStyle name="Normal 2 2 18" xfId="16960" xr:uid="{00000000-0005-0000-0000-000007640000}"/>
    <cellStyle name="Normal 2 2 18 2" xfId="16961" xr:uid="{00000000-0005-0000-0000-000008640000}"/>
    <cellStyle name="Normal 2 2 18 2 2" xfId="16962" xr:uid="{00000000-0005-0000-0000-000009640000}"/>
    <cellStyle name="Normal 2 2 18 2 2 2" xfId="41546" xr:uid="{00000000-0005-0000-0000-00000A640000}"/>
    <cellStyle name="Normal 2 2 18 2 3" xfId="16963" xr:uid="{00000000-0005-0000-0000-00000B640000}"/>
    <cellStyle name="Normal 2 2 18 2 3 2" xfId="41547" xr:uid="{00000000-0005-0000-0000-00000C640000}"/>
    <cellStyle name="Normal 2 2 18 2 4" xfId="41548" xr:uid="{00000000-0005-0000-0000-00000D640000}"/>
    <cellStyle name="Normal 2 2 18 3" xfId="16964" xr:uid="{00000000-0005-0000-0000-00000E640000}"/>
    <cellStyle name="Normal 2 2 18 3 2" xfId="41549" xr:uid="{00000000-0005-0000-0000-00000F640000}"/>
    <cellStyle name="Normal 2 2 18 4" xfId="16965" xr:uid="{00000000-0005-0000-0000-000010640000}"/>
    <cellStyle name="Normal 2 2 18 4 2" xfId="41550" xr:uid="{00000000-0005-0000-0000-000011640000}"/>
    <cellStyle name="Normal 2 2 18 5" xfId="41551" xr:uid="{00000000-0005-0000-0000-000012640000}"/>
    <cellStyle name="Normal 2 2 19" xfId="16966" xr:uid="{00000000-0005-0000-0000-000013640000}"/>
    <cellStyle name="Normal 2 2 19 2" xfId="16967" xr:uid="{00000000-0005-0000-0000-000014640000}"/>
    <cellStyle name="Normal 2 2 19 2 2" xfId="16968" xr:uid="{00000000-0005-0000-0000-000015640000}"/>
    <cellStyle name="Normal 2 2 19 2 2 2" xfId="41552" xr:uid="{00000000-0005-0000-0000-000016640000}"/>
    <cellStyle name="Normal 2 2 19 2 3" xfId="16969" xr:uid="{00000000-0005-0000-0000-000017640000}"/>
    <cellStyle name="Normal 2 2 19 2 3 2" xfId="41553" xr:uid="{00000000-0005-0000-0000-000018640000}"/>
    <cellStyle name="Normal 2 2 19 2 4" xfId="41554" xr:uid="{00000000-0005-0000-0000-000019640000}"/>
    <cellStyle name="Normal 2 2 19 3" xfId="16970" xr:uid="{00000000-0005-0000-0000-00001A640000}"/>
    <cellStyle name="Normal 2 2 19 3 2" xfId="41555" xr:uid="{00000000-0005-0000-0000-00001B640000}"/>
    <cellStyle name="Normal 2 2 19 4" xfId="16971" xr:uid="{00000000-0005-0000-0000-00001C640000}"/>
    <cellStyle name="Normal 2 2 19 4 2" xfId="41556" xr:uid="{00000000-0005-0000-0000-00001D640000}"/>
    <cellStyle name="Normal 2 2 19 5" xfId="41557" xr:uid="{00000000-0005-0000-0000-00001E640000}"/>
    <cellStyle name="Normal 2 2 2" xfId="16972" xr:uid="{00000000-0005-0000-0000-00001F640000}"/>
    <cellStyle name="Normal 2 2 2 10" xfId="41558" xr:uid="{00000000-0005-0000-0000-000020640000}"/>
    <cellStyle name="Normal 2 2 2 11" xfId="41559" xr:uid="{00000000-0005-0000-0000-000021640000}"/>
    <cellStyle name="Normal 2 2 2 12" xfId="41560" xr:uid="{00000000-0005-0000-0000-000022640000}"/>
    <cellStyle name="Normal 2 2 2 13" xfId="41561" xr:uid="{00000000-0005-0000-0000-000023640000}"/>
    <cellStyle name="Normal 2 2 2 14" xfId="41562" xr:uid="{00000000-0005-0000-0000-000024640000}"/>
    <cellStyle name="Normal 2 2 2 15" xfId="41563" xr:uid="{00000000-0005-0000-0000-000025640000}"/>
    <cellStyle name="Normal 2 2 2 2" xfId="16973" xr:uid="{00000000-0005-0000-0000-000026640000}"/>
    <cellStyle name="Normal 2 2 2 2 10" xfId="41564" xr:uid="{00000000-0005-0000-0000-000027640000}"/>
    <cellStyle name="Normal 2 2 2 2 11" xfId="41565" xr:uid="{00000000-0005-0000-0000-000028640000}"/>
    <cellStyle name="Normal 2 2 2 2 12" xfId="41566" xr:uid="{00000000-0005-0000-0000-000029640000}"/>
    <cellStyle name="Normal 2 2 2 2 13" xfId="41567" xr:uid="{00000000-0005-0000-0000-00002A640000}"/>
    <cellStyle name="Normal 2 2 2 2 14" xfId="41568" xr:uid="{00000000-0005-0000-0000-00002B640000}"/>
    <cellStyle name="Normal 2 2 2 2 2" xfId="16974" xr:uid="{00000000-0005-0000-0000-00002C640000}"/>
    <cellStyle name="Normal 2 2 2 2 2 2" xfId="16975" xr:uid="{00000000-0005-0000-0000-00002D640000}"/>
    <cellStyle name="Normal 2 2 2 2 2 2 2" xfId="16976" xr:uid="{00000000-0005-0000-0000-00002E640000}"/>
    <cellStyle name="Normal 2 2 2 2 2 2 3" xfId="16977" xr:uid="{00000000-0005-0000-0000-00002F640000}"/>
    <cellStyle name="Normal 2 2 2 2 2 2 4" xfId="41569" xr:uid="{00000000-0005-0000-0000-000030640000}"/>
    <cellStyle name="Normal 2 2 2 2 2 3" xfId="16978" xr:uid="{00000000-0005-0000-0000-000031640000}"/>
    <cellStyle name="Normal 2 2 2 2 2 3 2" xfId="16979" xr:uid="{00000000-0005-0000-0000-000032640000}"/>
    <cellStyle name="Normal 2 2 2 2 2 3 3" xfId="41570" xr:uid="{00000000-0005-0000-0000-000033640000}"/>
    <cellStyle name="Normal 2 2 2 2 2 4" xfId="16980" xr:uid="{00000000-0005-0000-0000-000034640000}"/>
    <cellStyle name="Normal 2 2 2 2 2 5" xfId="41571" xr:uid="{00000000-0005-0000-0000-000035640000}"/>
    <cellStyle name="Normal 2 2 2 2 3" xfId="16981" xr:uid="{00000000-0005-0000-0000-000036640000}"/>
    <cellStyle name="Normal 2 2 2 2 3 2" xfId="16982" xr:uid="{00000000-0005-0000-0000-000037640000}"/>
    <cellStyle name="Normal 2 2 2 2 3 3" xfId="16983" xr:uid="{00000000-0005-0000-0000-000038640000}"/>
    <cellStyle name="Normal 2 2 2 2 3 4" xfId="41572" xr:uid="{00000000-0005-0000-0000-000039640000}"/>
    <cellStyle name="Normal 2 2 2 2 4" xfId="16984" xr:uid="{00000000-0005-0000-0000-00003A640000}"/>
    <cellStyle name="Normal 2 2 2 2 4 2" xfId="16985" xr:uid="{00000000-0005-0000-0000-00003B640000}"/>
    <cellStyle name="Normal 2 2 2 2 4 3" xfId="41573" xr:uid="{00000000-0005-0000-0000-00003C640000}"/>
    <cellStyle name="Normal 2 2 2 2 5" xfId="16986" xr:uid="{00000000-0005-0000-0000-00003D640000}"/>
    <cellStyle name="Normal 2 2 2 2 6" xfId="41574" xr:uid="{00000000-0005-0000-0000-00003E640000}"/>
    <cellStyle name="Normal 2 2 2 2 7" xfId="41575" xr:uid="{00000000-0005-0000-0000-00003F640000}"/>
    <cellStyle name="Normal 2 2 2 2 8" xfId="41576" xr:uid="{00000000-0005-0000-0000-000040640000}"/>
    <cellStyle name="Normal 2 2 2 2 9" xfId="41577" xr:uid="{00000000-0005-0000-0000-000041640000}"/>
    <cellStyle name="Normal 2 2 2 3" xfId="16987" xr:uid="{00000000-0005-0000-0000-000042640000}"/>
    <cellStyle name="Normal 2 2 2 3 2" xfId="16988" xr:uid="{00000000-0005-0000-0000-000043640000}"/>
    <cellStyle name="Normal 2 2 2 3 2 2" xfId="41578" xr:uid="{00000000-0005-0000-0000-000044640000}"/>
    <cellStyle name="Normal 2 2 2 3 3" xfId="16989" xr:uid="{00000000-0005-0000-0000-000045640000}"/>
    <cellStyle name="Normal 2 2 2 3 3 2" xfId="41579" xr:uid="{00000000-0005-0000-0000-000046640000}"/>
    <cellStyle name="Normal 2 2 2 3 4" xfId="41580" xr:uid="{00000000-0005-0000-0000-000047640000}"/>
    <cellStyle name="Normal 2 2 2 4" xfId="16990" xr:uid="{00000000-0005-0000-0000-000048640000}"/>
    <cellStyle name="Normal 2 2 2 4 2" xfId="41581" xr:uid="{00000000-0005-0000-0000-000049640000}"/>
    <cellStyle name="Normal 2 2 2 4 3" xfId="41582" xr:uid="{00000000-0005-0000-0000-00004A640000}"/>
    <cellStyle name="Normal 2 2 2 5" xfId="16991" xr:uid="{00000000-0005-0000-0000-00004B640000}"/>
    <cellStyle name="Normal 2 2 2 5 2" xfId="41583" xr:uid="{00000000-0005-0000-0000-00004C640000}"/>
    <cellStyle name="Normal 2 2 2 6" xfId="41584" xr:uid="{00000000-0005-0000-0000-00004D640000}"/>
    <cellStyle name="Normal 2 2 2 7" xfId="41585" xr:uid="{00000000-0005-0000-0000-00004E640000}"/>
    <cellStyle name="Normal 2 2 2 8" xfId="41586" xr:uid="{00000000-0005-0000-0000-00004F640000}"/>
    <cellStyle name="Normal 2 2 2 9" xfId="41587" xr:uid="{00000000-0005-0000-0000-000050640000}"/>
    <cellStyle name="Normal 2 2 20" xfId="97" xr:uid="{00000000-0005-0000-0000-000051640000}"/>
    <cellStyle name="Normal 2 2 20 2" xfId="16992" xr:uid="{00000000-0005-0000-0000-000052640000}"/>
    <cellStyle name="Normal 2 2 20 2 2" xfId="16993" xr:uid="{00000000-0005-0000-0000-000053640000}"/>
    <cellStyle name="Normal 2 2 20 2 2 2" xfId="41588" xr:uid="{00000000-0005-0000-0000-000054640000}"/>
    <cellStyle name="Normal 2 2 20 2 3" xfId="16994" xr:uid="{00000000-0005-0000-0000-000055640000}"/>
    <cellStyle name="Normal 2 2 20 2 3 2" xfId="41589" xr:uid="{00000000-0005-0000-0000-000056640000}"/>
    <cellStyle name="Normal 2 2 20 2 4" xfId="41590" xr:uid="{00000000-0005-0000-0000-000057640000}"/>
    <cellStyle name="Normal 2 2 20 3" xfId="16995" xr:uid="{00000000-0005-0000-0000-000058640000}"/>
    <cellStyle name="Normal 2 2 20 3 2" xfId="16996" xr:uid="{00000000-0005-0000-0000-000059640000}"/>
    <cellStyle name="Normal 2 2 20 3 2 2" xfId="41591" xr:uid="{00000000-0005-0000-0000-00005A640000}"/>
    <cellStyle name="Normal 2 2 20 3 3" xfId="41592" xr:uid="{00000000-0005-0000-0000-00005B640000}"/>
    <cellStyle name="Normal 2 2 20 4" xfId="16997" xr:uid="{00000000-0005-0000-0000-00005C640000}"/>
    <cellStyle name="Normal 2 2 20 4 2" xfId="16998" xr:uid="{00000000-0005-0000-0000-00005D640000}"/>
    <cellStyle name="Normal 2 2 20 4 2 2" xfId="41593" xr:uid="{00000000-0005-0000-0000-00005E640000}"/>
    <cellStyle name="Normal 2 2 20 4 3" xfId="41594" xr:uid="{00000000-0005-0000-0000-00005F640000}"/>
    <cellStyle name="Normal 2 2 20 5" xfId="16999" xr:uid="{00000000-0005-0000-0000-000060640000}"/>
    <cellStyle name="Normal 2 2 20 5 2" xfId="41595" xr:uid="{00000000-0005-0000-0000-000061640000}"/>
    <cellStyle name="Normal 2 2 21" xfId="17000" xr:uid="{00000000-0005-0000-0000-000062640000}"/>
    <cellStyle name="Normal 2 2 21 2" xfId="17001" xr:uid="{00000000-0005-0000-0000-000063640000}"/>
    <cellStyle name="Normal 2 2 21 2 2" xfId="17002" xr:uid="{00000000-0005-0000-0000-000064640000}"/>
    <cellStyle name="Normal 2 2 21 2 2 2" xfId="41596" xr:uid="{00000000-0005-0000-0000-000065640000}"/>
    <cellStyle name="Normal 2 2 21 2 3" xfId="17003" xr:uid="{00000000-0005-0000-0000-000066640000}"/>
    <cellStyle name="Normal 2 2 21 2 3 2" xfId="41597" xr:uid="{00000000-0005-0000-0000-000067640000}"/>
    <cellStyle name="Normal 2 2 21 2 4" xfId="41598" xr:uid="{00000000-0005-0000-0000-000068640000}"/>
    <cellStyle name="Normal 2 2 21 3" xfId="17004" xr:uid="{00000000-0005-0000-0000-000069640000}"/>
    <cellStyle name="Normal 2 2 21 3 2" xfId="41599" xr:uid="{00000000-0005-0000-0000-00006A640000}"/>
    <cellStyle name="Normal 2 2 21 4" xfId="17005" xr:uid="{00000000-0005-0000-0000-00006B640000}"/>
    <cellStyle name="Normal 2 2 21 4 2" xfId="41600" xr:uid="{00000000-0005-0000-0000-00006C640000}"/>
    <cellStyle name="Normal 2 2 21 5" xfId="41601" xr:uid="{00000000-0005-0000-0000-00006D640000}"/>
    <cellStyle name="Normal 2 2 22" xfId="17006" xr:uid="{00000000-0005-0000-0000-00006E640000}"/>
    <cellStyle name="Normal 2 2 22 2" xfId="17007" xr:uid="{00000000-0005-0000-0000-00006F640000}"/>
    <cellStyle name="Normal 2 2 22 2 2" xfId="17008" xr:uid="{00000000-0005-0000-0000-000070640000}"/>
    <cellStyle name="Normal 2 2 22 2 2 2" xfId="41602" xr:uid="{00000000-0005-0000-0000-000071640000}"/>
    <cellStyle name="Normal 2 2 22 2 3" xfId="17009" xr:uid="{00000000-0005-0000-0000-000072640000}"/>
    <cellStyle name="Normal 2 2 22 2 3 2" xfId="41603" xr:uid="{00000000-0005-0000-0000-000073640000}"/>
    <cellStyle name="Normal 2 2 22 2 4" xfId="41604" xr:uid="{00000000-0005-0000-0000-000074640000}"/>
    <cellStyle name="Normal 2 2 22 3" xfId="17010" xr:uid="{00000000-0005-0000-0000-000075640000}"/>
    <cellStyle name="Normal 2 2 22 3 2" xfId="41605" xr:uid="{00000000-0005-0000-0000-000076640000}"/>
    <cellStyle name="Normal 2 2 22 4" xfId="17011" xr:uid="{00000000-0005-0000-0000-000077640000}"/>
    <cellStyle name="Normal 2 2 22 4 2" xfId="41606" xr:uid="{00000000-0005-0000-0000-000078640000}"/>
    <cellStyle name="Normal 2 2 22 5" xfId="41607" xr:uid="{00000000-0005-0000-0000-000079640000}"/>
    <cellStyle name="Normal 2 2 23" xfId="17012" xr:uid="{00000000-0005-0000-0000-00007A640000}"/>
    <cellStyle name="Normal 2 2 23 2" xfId="17013" xr:uid="{00000000-0005-0000-0000-00007B640000}"/>
    <cellStyle name="Normal 2 2 23 2 2" xfId="17014" xr:uid="{00000000-0005-0000-0000-00007C640000}"/>
    <cellStyle name="Normal 2 2 23 2 2 2" xfId="41608" xr:uid="{00000000-0005-0000-0000-00007D640000}"/>
    <cellStyle name="Normal 2 2 23 2 3" xfId="17015" xr:uid="{00000000-0005-0000-0000-00007E640000}"/>
    <cellStyle name="Normal 2 2 23 2 3 2" xfId="41609" xr:uid="{00000000-0005-0000-0000-00007F640000}"/>
    <cellStyle name="Normal 2 2 23 2 4" xfId="41610" xr:uid="{00000000-0005-0000-0000-000080640000}"/>
    <cellStyle name="Normal 2 2 23 3" xfId="17016" xr:uid="{00000000-0005-0000-0000-000081640000}"/>
    <cellStyle name="Normal 2 2 23 3 2" xfId="41611" xr:uid="{00000000-0005-0000-0000-000082640000}"/>
    <cellStyle name="Normal 2 2 23 4" xfId="17017" xr:uid="{00000000-0005-0000-0000-000083640000}"/>
    <cellStyle name="Normal 2 2 23 4 2" xfId="41612" xr:uid="{00000000-0005-0000-0000-000084640000}"/>
    <cellStyle name="Normal 2 2 23 5" xfId="41613" xr:uid="{00000000-0005-0000-0000-000085640000}"/>
    <cellStyle name="Normal 2 2 24" xfId="17018" xr:uid="{00000000-0005-0000-0000-000086640000}"/>
    <cellStyle name="Normal 2 2 24 2" xfId="17019" xr:uid="{00000000-0005-0000-0000-000087640000}"/>
    <cellStyle name="Normal 2 2 24 2 2" xfId="17020" xr:uid="{00000000-0005-0000-0000-000088640000}"/>
    <cellStyle name="Normal 2 2 24 2 2 2" xfId="41614" xr:uid="{00000000-0005-0000-0000-000089640000}"/>
    <cellStyle name="Normal 2 2 24 2 3" xfId="17021" xr:uid="{00000000-0005-0000-0000-00008A640000}"/>
    <cellStyle name="Normal 2 2 24 2 3 2" xfId="41615" xr:uid="{00000000-0005-0000-0000-00008B640000}"/>
    <cellStyle name="Normal 2 2 24 2 4" xfId="41616" xr:uid="{00000000-0005-0000-0000-00008C640000}"/>
    <cellStyle name="Normal 2 2 24 3" xfId="17022" xr:uid="{00000000-0005-0000-0000-00008D640000}"/>
    <cellStyle name="Normal 2 2 24 3 2" xfId="41617" xr:uid="{00000000-0005-0000-0000-00008E640000}"/>
    <cellStyle name="Normal 2 2 24 4" xfId="17023" xr:uid="{00000000-0005-0000-0000-00008F640000}"/>
    <cellStyle name="Normal 2 2 24 4 2" xfId="41618" xr:uid="{00000000-0005-0000-0000-000090640000}"/>
    <cellStyle name="Normal 2 2 24 5" xfId="41619" xr:uid="{00000000-0005-0000-0000-000091640000}"/>
    <cellStyle name="Normal 2 2 25" xfId="17024" xr:uid="{00000000-0005-0000-0000-000092640000}"/>
    <cellStyle name="Normal 2 2 25 2" xfId="17025" xr:uid="{00000000-0005-0000-0000-000093640000}"/>
    <cellStyle name="Normal 2 2 25 2 2" xfId="17026" xr:uid="{00000000-0005-0000-0000-000094640000}"/>
    <cellStyle name="Normal 2 2 25 2 2 2" xfId="41620" xr:uid="{00000000-0005-0000-0000-000095640000}"/>
    <cellStyle name="Normal 2 2 25 2 3" xfId="17027" xr:uid="{00000000-0005-0000-0000-000096640000}"/>
    <cellStyle name="Normal 2 2 25 2 3 2" xfId="41621" xr:uid="{00000000-0005-0000-0000-000097640000}"/>
    <cellStyle name="Normal 2 2 25 2 4" xfId="41622" xr:uid="{00000000-0005-0000-0000-000098640000}"/>
    <cellStyle name="Normal 2 2 25 3" xfId="17028" xr:uid="{00000000-0005-0000-0000-000099640000}"/>
    <cellStyle name="Normal 2 2 25 3 2" xfId="41623" xr:uid="{00000000-0005-0000-0000-00009A640000}"/>
    <cellStyle name="Normal 2 2 25 4" xfId="17029" xr:uid="{00000000-0005-0000-0000-00009B640000}"/>
    <cellStyle name="Normal 2 2 25 4 2" xfId="41624" xr:uid="{00000000-0005-0000-0000-00009C640000}"/>
    <cellStyle name="Normal 2 2 25 5" xfId="41625" xr:uid="{00000000-0005-0000-0000-00009D640000}"/>
    <cellStyle name="Normal 2 2 26" xfId="17030" xr:uid="{00000000-0005-0000-0000-00009E640000}"/>
    <cellStyle name="Normal 2 2 26 2" xfId="17031" xr:uid="{00000000-0005-0000-0000-00009F640000}"/>
    <cellStyle name="Normal 2 2 26 2 2" xfId="17032" xr:uid="{00000000-0005-0000-0000-0000A0640000}"/>
    <cellStyle name="Normal 2 2 26 2 2 2" xfId="41626" xr:uid="{00000000-0005-0000-0000-0000A1640000}"/>
    <cellStyle name="Normal 2 2 26 2 3" xfId="17033" xr:uid="{00000000-0005-0000-0000-0000A2640000}"/>
    <cellStyle name="Normal 2 2 26 2 3 2" xfId="41627" xr:uid="{00000000-0005-0000-0000-0000A3640000}"/>
    <cellStyle name="Normal 2 2 26 2 4" xfId="41628" xr:uid="{00000000-0005-0000-0000-0000A4640000}"/>
    <cellStyle name="Normal 2 2 26 3" xfId="17034" xr:uid="{00000000-0005-0000-0000-0000A5640000}"/>
    <cellStyle name="Normal 2 2 26 3 2" xfId="41629" xr:uid="{00000000-0005-0000-0000-0000A6640000}"/>
    <cellStyle name="Normal 2 2 26 4" xfId="17035" xr:uid="{00000000-0005-0000-0000-0000A7640000}"/>
    <cellStyle name="Normal 2 2 26 4 2" xfId="41630" xr:uid="{00000000-0005-0000-0000-0000A8640000}"/>
    <cellStyle name="Normal 2 2 26 5" xfId="41631" xr:uid="{00000000-0005-0000-0000-0000A9640000}"/>
    <cellStyle name="Normal 2 2 27" xfId="17036" xr:uid="{00000000-0005-0000-0000-0000AA640000}"/>
    <cellStyle name="Normal 2 2 27 2" xfId="17037" xr:uid="{00000000-0005-0000-0000-0000AB640000}"/>
    <cellStyle name="Normal 2 2 27 2 2" xfId="17038" xr:uid="{00000000-0005-0000-0000-0000AC640000}"/>
    <cellStyle name="Normal 2 2 27 2 2 2" xfId="41632" xr:uid="{00000000-0005-0000-0000-0000AD640000}"/>
    <cellStyle name="Normal 2 2 27 2 3" xfId="17039" xr:uid="{00000000-0005-0000-0000-0000AE640000}"/>
    <cellStyle name="Normal 2 2 27 2 3 2" xfId="41633" xr:uid="{00000000-0005-0000-0000-0000AF640000}"/>
    <cellStyle name="Normal 2 2 27 2 4" xfId="41634" xr:uid="{00000000-0005-0000-0000-0000B0640000}"/>
    <cellStyle name="Normal 2 2 27 3" xfId="17040" xr:uid="{00000000-0005-0000-0000-0000B1640000}"/>
    <cellStyle name="Normal 2 2 27 3 2" xfId="41635" xr:uid="{00000000-0005-0000-0000-0000B2640000}"/>
    <cellStyle name="Normal 2 2 27 4" xfId="17041" xr:uid="{00000000-0005-0000-0000-0000B3640000}"/>
    <cellStyle name="Normal 2 2 27 4 2" xfId="41636" xr:uid="{00000000-0005-0000-0000-0000B4640000}"/>
    <cellStyle name="Normal 2 2 27 5" xfId="41637" xr:uid="{00000000-0005-0000-0000-0000B5640000}"/>
    <cellStyle name="Normal 2 2 28" xfId="17042" xr:uid="{00000000-0005-0000-0000-0000B6640000}"/>
    <cellStyle name="Normal 2 2 28 2" xfId="17043" xr:uid="{00000000-0005-0000-0000-0000B7640000}"/>
    <cellStyle name="Normal 2 2 28 2 2" xfId="17044" xr:uid="{00000000-0005-0000-0000-0000B8640000}"/>
    <cellStyle name="Normal 2 2 28 2 2 2" xfId="41638" xr:uid="{00000000-0005-0000-0000-0000B9640000}"/>
    <cellStyle name="Normal 2 2 28 2 3" xfId="17045" xr:uid="{00000000-0005-0000-0000-0000BA640000}"/>
    <cellStyle name="Normal 2 2 28 2 3 2" xfId="41639" xr:uid="{00000000-0005-0000-0000-0000BB640000}"/>
    <cellStyle name="Normal 2 2 28 2 4" xfId="41640" xr:uid="{00000000-0005-0000-0000-0000BC640000}"/>
    <cellStyle name="Normal 2 2 28 3" xfId="17046" xr:uid="{00000000-0005-0000-0000-0000BD640000}"/>
    <cellStyle name="Normal 2 2 28 3 2" xfId="41641" xr:uid="{00000000-0005-0000-0000-0000BE640000}"/>
    <cellStyle name="Normal 2 2 28 4" xfId="17047" xr:uid="{00000000-0005-0000-0000-0000BF640000}"/>
    <cellStyle name="Normal 2 2 28 4 2" xfId="41642" xr:uid="{00000000-0005-0000-0000-0000C0640000}"/>
    <cellStyle name="Normal 2 2 28 5" xfId="41643" xr:uid="{00000000-0005-0000-0000-0000C1640000}"/>
    <cellStyle name="Normal 2 2 29" xfId="17048" xr:uid="{00000000-0005-0000-0000-0000C2640000}"/>
    <cellStyle name="Normal 2 2 29 2" xfId="17049" xr:uid="{00000000-0005-0000-0000-0000C3640000}"/>
    <cellStyle name="Normal 2 2 29 2 2" xfId="17050" xr:uid="{00000000-0005-0000-0000-0000C4640000}"/>
    <cellStyle name="Normal 2 2 29 2 2 2" xfId="41644" xr:uid="{00000000-0005-0000-0000-0000C5640000}"/>
    <cellStyle name="Normal 2 2 29 2 3" xfId="17051" xr:uid="{00000000-0005-0000-0000-0000C6640000}"/>
    <cellStyle name="Normal 2 2 29 2 3 2" xfId="41645" xr:uid="{00000000-0005-0000-0000-0000C7640000}"/>
    <cellStyle name="Normal 2 2 29 2 4" xfId="41646" xr:uid="{00000000-0005-0000-0000-0000C8640000}"/>
    <cellStyle name="Normal 2 2 29 3" xfId="17052" xr:uid="{00000000-0005-0000-0000-0000C9640000}"/>
    <cellStyle name="Normal 2 2 29 3 2" xfId="41647" xr:uid="{00000000-0005-0000-0000-0000CA640000}"/>
    <cellStyle name="Normal 2 2 29 4" xfId="17053" xr:uid="{00000000-0005-0000-0000-0000CB640000}"/>
    <cellStyle name="Normal 2 2 29 4 2" xfId="41648" xr:uid="{00000000-0005-0000-0000-0000CC640000}"/>
    <cellStyle name="Normal 2 2 29 5" xfId="41649" xr:uid="{00000000-0005-0000-0000-0000CD640000}"/>
    <cellStyle name="Normal 2 2 3" xfId="17054" xr:uid="{00000000-0005-0000-0000-0000CE640000}"/>
    <cellStyle name="Normal 2 2 3 2" xfId="17055" xr:uid="{00000000-0005-0000-0000-0000CF640000}"/>
    <cellStyle name="Normal 2 2 3 2 2" xfId="17056" xr:uid="{00000000-0005-0000-0000-0000D0640000}"/>
    <cellStyle name="Normal 2 2 3 2 2 2" xfId="17057" xr:uid="{00000000-0005-0000-0000-0000D1640000}"/>
    <cellStyle name="Normal 2 2 3 2 2 2 2" xfId="17058" xr:uid="{00000000-0005-0000-0000-0000D2640000}"/>
    <cellStyle name="Normal 2 2 3 2 2 2 3" xfId="41650" xr:uid="{00000000-0005-0000-0000-0000D3640000}"/>
    <cellStyle name="Normal 2 2 3 2 2 3" xfId="17059" xr:uid="{00000000-0005-0000-0000-0000D4640000}"/>
    <cellStyle name="Normal 2 2 3 2 2 3 2" xfId="41651" xr:uid="{00000000-0005-0000-0000-0000D5640000}"/>
    <cellStyle name="Normal 2 2 3 2 2 4" xfId="17060" xr:uid="{00000000-0005-0000-0000-0000D6640000}"/>
    <cellStyle name="Normal 2 2 3 2 2 5" xfId="41652" xr:uid="{00000000-0005-0000-0000-0000D7640000}"/>
    <cellStyle name="Normal 2 2 3 2 3" xfId="17061" xr:uid="{00000000-0005-0000-0000-0000D8640000}"/>
    <cellStyle name="Normal 2 2 3 2 3 2" xfId="17062" xr:uid="{00000000-0005-0000-0000-0000D9640000}"/>
    <cellStyle name="Normal 2 2 3 2 3 3" xfId="41653" xr:uid="{00000000-0005-0000-0000-0000DA640000}"/>
    <cellStyle name="Normal 2 2 3 2 4" xfId="17063" xr:uid="{00000000-0005-0000-0000-0000DB640000}"/>
    <cellStyle name="Normal 2 2 3 2 4 2" xfId="41654" xr:uid="{00000000-0005-0000-0000-0000DC640000}"/>
    <cellStyle name="Normal 2 2 3 2 5" xfId="17064" xr:uid="{00000000-0005-0000-0000-0000DD640000}"/>
    <cellStyle name="Normal 2 2 3 2 6" xfId="41655" xr:uid="{00000000-0005-0000-0000-0000DE640000}"/>
    <cellStyle name="Normal 2 2 3 3" xfId="17065" xr:uid="{00000000-0005-0000-0000-0000DF640000}"/>
    <cellStyle name="Normal 2 2 3 3 2" xfId="17066" xr:uid="{00000000-0005-0000-0000-0000E0640000}"/>
    <cellStyle name="Normal 2 2 3 3 2 2" xfId="17067" xr:uid="{00000000-0005-0000-0000-0000E1640000}"/>
    <cellStyle name="Normal 2 2 3 3 2 3" xfId="17068" xr:uid="{00000000-0005-0000-0000-0000E2640000}"/>
    <cellStyle name="Normal 2 2 3 3 2 4" xfId="41656" xr:uid="{00000000-0005-0000-0000-0000E3640000}"/>
    <cellStyle name="Normal 2 2 3 3 3" xfId="17069" xr:uid="{00000000-0005-0000-0000-0000E4640000}"/>
    <cellStyle name="Normal 2 2 3 3 3 2" xfId="17070" xr:uid="{00000000-0005-0000-0000-0000E5640000}"/>
    <cellStyle name="Normal 2 2 3 3 3 3" xfId="41657" xr:uid="{00000000-0005-0000-0000-0000E6640000}"/>
    <cellStyle name="Normal 2 2 3 3 4" xfId="17071" xr:uid="{00000000-0005-0000-0000-0000E7640000}"/>
    <cellStyle name="Normal 2 2 3 3 5" xfId="41658" xr:uid="{00000000-0005-0000-0000-0000E8640000}"/>
    <cellStyle name="Normal 2 2 3 4" xfId="17072" xr:uid="{00000000-0005-0000-0000-0000E9640000}"/>
    <cellStyle name="Normal 2 2 3 4 2" xfId="41659" xr:uid="{00000000-0005-0000-0000-0000EA640000}"/>
    <cellStyle name="Normal 2 2 3 5" xfId="17073" xr:uid="{00000000-0005-0000-0000-0000EB640000}"/>
    <cellStyle name="Normal 2 2 3 5 2" xfId="41660" xr:uid="{00000000-0005-0000-0000-0000EC640000}"/>
    <cellStyle name="Normal 2 2 3 6" xfId="41661" xr:uid="{00000000-0005-0000-0000-0000ED640000}"/>
    <cellStyle name="Normal 2 2 30" xfId="17074" xr:uid="{00000000-0005-0000-0000-0000EE640000}"/>
    <cellStyle name="Normal 2 2 30 2" xfId="17075" xr:uid="{00000000-0005-0000-0000-0000EF640000}"/>
    <cellStyle name="Normal 2 2 30 2 2" xfId="17076" xr:uid="{00000000-0005-0000-0000-0000F0640000}"/>
    <cellStyle name="Normal 2 2 30 2 2 2" xfId="41662" xr:uid="{00000000-0005-0000-0000-0000F1640000}"/>
    <cellStyle name="Normal 2 2 30 2 3" xfId="17077" xr:uid="{00000000-0005-0000-0000-0000F2640000}"/>
    <cellStyle name="Normal 2 2 30 2 3 2" xfId="41663" xr:uid="{00000000-0005-0000-0000-0000F3640000}"/>
    <cellStyle name="Normal 2 2 30 2 4" xfId="41664" xr:uid="{00000000-0005-0000-0000-0000F4640000}"/>
    <cellStyle name="Normal 2 2 30 3" xfId="17078" xr:uid="{00000000-0005-0000-0000-0000F5640000}"/>
    <cellStyle name="Normal 2 2 30 3 2" xfId="41665" xr:uid="{00000000-0005-0000-0000-0000F6640000}"/>
    <cellStyle name="Normal 2 2 30 4" xfId="17079" xr:uid="{00000000-0005-0000-0000-0000F7640000}"/>
    <cellStyle name="Normal 2 2 30 4 2" xfId="41666" xr:uid="{00000000-0005-0000-0000-0000F8640000}"/>
    <cellStyle name="Normal 2 2 30 5" xfId="41667" xr:uid="{00000000-0005-0000-0000-0000F9640000}"/>
    <cellStyle name="Normal 2 2 31" xfId="17080" xr:uid="{00000000-0005-0000-0000-0000FA640000}"/>
    <cellStyle name="Normal 2 2 31 2" xfId="17081" xr:uid="{00000000-0005-0000-0000-0000FB640000}"/>
    <cellStyle name="Normal 2 2 31 2 2" xfId="17082" xr:uid="{00000000-0005-0000-0000-0000FC640000}"/>
    <cellStyle name="Normal 2 2 31 2 2 2" xfId="41668" xr:uid="{00000000-0005-0000-0000-0000FD640000}"/>
    <cellStyle name="Normal 2 2 31 2 3" xfId="17083" xr:uid="{00000000-0005-0000-0000-0000FE640000}"/>
    <cellStyle name="Normal 2 2 31 2 3 2" xfId="41669" xr:uid="{00000000-0005-0000-0000-0000FF640000}"/>
    <cellStyle name="Normal 2 2 31 2 4" xfId="41670" xr:uid="{00000000-0005-0000-0000-000000650000}"/>
    <cellStyle name="Normal 2 2 31 3" xfId="17084" xr:uid="{00000000-0005-0000-0000-000001650000}"/>
    <cellStyle name="Normal 2 2 31 3 2" xfId="41671" xr:uid="{00000000-0005-0000-0000-000002650000}"/>
    <cellStyle name="Normal 2 2 31 4" xfId="17085" xr:uid="{00000000-0005-0000-0000-000003650000}"/>
    <cellStyle name="Normal 2 2 31 4 2" xfId="41672" xr:uid="{00000000-0005-0000-0000-000004650000}"/>
    <cellStyle name="Normal 2 2 31 5" xfId="41673" xr:uid="{00000000-0005-0000-0000-000005650000}"/>
    <cellStyle name="Normal 2 2 32" xfId="17086" xr:uid="{00000000-0005-0000-0000-000006650000}"/>
    <cellStyle name="Normal 2 2 32 2" xfId="17087" xr:uid="{00000000-0005-0000-0000-000007650000}"/>
    <cellStyle name="Normal 2 2 32 2 2" xfId="41674" xr:uid="{00000000-0005-0000-0000-000008650000}"/>
    <cellStyle name="Normal 2 2 32 3" xfId="17088" xr:uid="{00000000-0005-0000-0000-000009650000}"/>
    <cellStyle name="Normal 2 2 32 3 2" xfId="41675" xr:uid="{00000000-0005-0000-0000-00000A650000}"/>
    <cellStyle name="Normal 2 2 32 4" xfId="41676" xr:uid="{00000000-0005-0000-0000-00000B650000}"/>
    <cellStyle name="Normal 2 2 33" xfId="17089" xr:uid="{00000000-0005-0000-0000-00000C650000}"/>
    <cellStyle name="Normal 2 2 33 2" xfId="41677" xr:uid="{00000000-0005-0000-0000-00000D650000}"/>
    <cellStyle name="Normal 2 2 33 3" xfId="41678" xr:uid="{00000000-0005-0000-0000-00000E650000}"/>
    <cellStyle name="Normal 2 2 34" xfId="17090" xr:uid="{00000000-0005-0000-0000-00000F650000}"/>
    <cellStyle name="Normal 2 2 34 2" xfId="41679" xr:uid="{00000000-0005-0000-0000-000010650000}"/>
    <cellStyle name="Normal 2 2 35" xfId="17091" xr:uid="{00000000-0005-0000-0000-000011650000}"/>
    <cellStyle name="Normal 2 2 35 2" xfId="17092" xr:uid="{00000000-0005-0000-0000-000012650000}"/>
    <cellStyle name="Normal 2 2 36" xfId="41680" xr:uid="{00000000-0005-0000-0000-000013650000}"/>
    <cellStyle name="Normal 2 2 4" xfId="17093" xr:uid="{00000000-0005-0000-0000-000014650000}"/>
    <cellStyle name="Normal 2 2 4 2" xfId="17094" xr:uid="{00000000-0005-0000-0000-000015650000}"/>
    <cellStyle name="Normal 2 2 4 2 2" xfId="17095" xr:uid="{00000000-0005-0000-0000-000016650000}"/>
    <cellStyle name="Normal 2 2 4 2 2 2" xfId="17096" xr:uid="{00000000-0005-0000-0000-000017650000}"/>
    <cellStyle name="Normal 2 2 4 2 2 2 2" xfId="41681" xr:uid="{00000000-0005-0000-0000-000018650000}"/>
    <cellStyle name="Normal 2 2 4 2 2 3" xfId="17097" xr:uid="{00000000-0005-0000-0000-000019650000}"/>
    <cellStyle name="Normal 2 2 4 2 2 3 2" xfId="41682" xr:uid="{00000000-0005-0000-0000-00001A650000}"/>
    <cellStyle name="Normal 2 2 4 2 2 4" xfId="41683" xr:uid="{00000000-0005-0000-0000-00001B650000}"/>
    <cellStyle name="Normal 2 2 4 2 3" xfId="17098" xr:uid="{00000000-0005-0000-0000-00001C650000}"/>
    <cellStyle name="Normal 2 2 4 2 3 2" xfId="41684" xr:uid="{00000000-0005-0000-0000-00001D650000}"/>
    <cellStyle name="Normal 2 2 4 2 4" xfId="17099" xr:uid="{00000000-0005-0000-0000-00001E650000}"/>
    <cellStyle name="Normal 2 2 4 2 4 2" xfId="41685" xr:uid="{00000000-0005-0000-0000-00001F650000}"/>
    <cellStyle name="Normal 2 2 4 2 5" xfId="41686" xr:uid="{00000000-0005-0000-0000-000020650000}"/>
    <cellStyle name="Normal 2 2 4 3" xfId="17100" xr:uid="{00000000-0005-0000-0000-000021650000}"/>
    <cellStyle name="Normal 2 2 4 3 2" xfId="17101" xr:uid="{00000000-0005-0000-0000-000022650000}"/>
    <cellStyle name="Normal 2 2 4 3 2 2" xfId="41687" xr:uid="{00000000-0005-0000-0000-000023650000}"/>
    <cellStyle name="Normal 2 2 4 3 3" xfId="17102" xr:uid="{00000000-0005-0000-0000-000024650000}"/>
    <cellStyle name="Normal 2 2 4 3 3 2" xfId="41688" xr:uid="{00000000-0005-0000-0000-000025650000}"/>
    <cellStyle name="Normal 2 2 4 3 4" xfId="41689" xr:uid="{00000000-0005-0000-0000-000026650000}"/>
    <cellStyle name="Normal 2 2 4 4" xfId="17103" xr:uid="{00000000-0005-0000-0000-000027650000}"/>
    <cellStyle name="Normal 2 2 4 4 2" xfId="41690" xr:uid="{00000000-0005-0000-0000-000028650000}"/>
    <cellStyle name="Normal 2 2 4 5" xfId="17104" xr:uid="{00000000-0005-0000-0000-000029650000}"/>
    <cellStyle name="Normal 2 2 4 5 2" xfId="41691" xr:uid="{00000000-0005-0000-0000-00002A650000}"/>
    <cellStyle name="Normal 2 2 4 6" xfId="41692" xr:uid="{00000000-0005-0000-0000-00002B650000}"/>
    <cellStyle name="Normal 2 2 5" xfId="17105" xr:uid="{00000000-0005-0000-0000-00002C650000}"/>
    <cellStyle name="Normal 2 2 5 2" xfId="17106" xr:uid="{00000000-0005-0000-0000-00002D650000}"/>
    <cellStyle name="Normal 2 2 5 2 2" xfId="17107" xr:uid="{00000000-0005-0000-0000-00002E650000}"/>
    <cellStyle name="Normal 2 2 5 2 2 2" xfId="17108" xr:uid="{00000000-0005-0000-0000-00002F650000}"/>
    <cellStyle name="Normal 2 2 5 2 2 2 2" xfId="41693" xr:uid="{00000000-0005-0000-0000-000030650000}"/>
    <cellStyle name="Normal 2 2 5 2 2 3" xfId="17109" xr:uid="{00000000-0005-0000-0000-000031650000}"/>
    <cellStyle name="Normal 2 2 5 2 2 3 2" xfId="41694" xr:uid="{00000000-0005-0000-0000-000032650000}"/>
    <cellStyle name="Normal 2 2 5 2 2 4" xfId="41695" xr:uid="{00000000-0005-0000-0000-000033650000}"/>
    <cellStyle name="Normal 2 2 5 2 3" xfId="17110" xr:uid="{00000000-0005-0000-0000-000034650000}"/>
    <cellStyle name="Normal 2 2 5 2 3 2" xfId="41696" xr:uid="{00000000-0005-0000-0000-000035650000}"/>
    <cellStyle name="Normal 2 2 5 2 4" xfId="17111" xr:uid="{00000000-0005-0000-0000-000036650000}"/>
    <cellStyle name="Normal 2 2 5 2 4 2" xfId="41697" xr:uid="{00000000-0005-0000-0000-000037650000}"/>
    <cellStyle name="Normal 2 2 5 2 5" xfId="41698" xr:uid="{00000000-0005-0000-0000-000038650000}"/>
    <cellStyle name="Normal 2 2 5 3" xfId="17112" xr:uid="{00000000-0005-0000-0000-000039650000}"/>
    <cellStyle name="Normal 2 2 5 3 2" xfId="17113" xr:uid="{00000000-0005-0000-0000-00003A650000}"/>
    <cellStyle name="Normal 2 2 5 3 2 2" xfId="41699" xr:uid="{00000000-0005-0000-0000-00003B650000}"/>
    <cellStyle name="Normal 2 2 5 3 3" xfId="17114" xr:uid="{00000000-0005-0000-0000-00003C650000}"/>
    <cellStyle name="Normal 2 2 5 3 3 2" xfId="41700" xr:uid="{00000000-0005-0000-0000-00003D650000}"/>
    <cellStyle name="Normal 2 2 5 3 4" xfId="41701" xr:uid="{00000000-0005-0000-0000-00003E650000}"/>
    <cellStyle name="Normal 2 2 5 4" xfId="17115" xr:uid="{00000000-0005-0000-0000-00003F650000}"/>
    <cellStyle name="Normal 2 2 5 4 2" xfId="41702" xr:uid="{00000000-0005-0000-0000-000040650000}"/>
    <cellStyle name="Normal 2 2 5 5" xfId="17116" xr:uid="{00000000-0005-0000-0000-000041650000}"/>
    <cellStyle name="Normal 2 2 5 5 2" xfId="41703" xr:uid="{00000000-0005-0000-0000-000042650000}"/>
    <cellStyle name="Normal 2 2 5 6" xfId="41704" xr:uid="{00000000-0005-0000-0000-000043650000}"/>
    <cellStyle name="Normal 2 2 6" xfId="17117" xr:uid="{00000000-0005-0000-0000-000044650000}"/>
    <cellStyle name="Normal 2 2 6 2" xfId="17118" xr:uid="{00000000-0005-0000-0000-000045650000}"/>
    <cellStyle name="Normal 2 2 6 2 2" xfId="17119" xr:uid="{00000000-0005-0000-0000-000046650000}"/>
    <cellStyle name="Normal 2 2 6 2 2 2" xfId="41705" xr:uid="{00000000-0005-0000-0000-000047650000}"/>
    <cellStyle name="Normal 2 2 6 2 3" xfId="17120" xr:uid="{00000000-0005-0000-0000-000048650000}"/>
    <cellStyle name="Normal 2 2 6 2 3 2" xfId="41706" xr:uid="{00000000-0005-0000-0000-000049650000}"/>
    <cellStyle name="Normal 2 2 6 2 4" xfId="41707" xr:uid="{00000000-0005-0000-0000-00004A650000}"/>
    <cellStyle name="Normal 2 2 6 3" xfId="17121" xr:uid="{00000000-0005-0000-0000-00004B650000}"/>
    <cellStyle name="Normal 2 2 6 3 2" xfId="41708" xr:uid="{00000000-0005-0000-0000-00004C650000}"/>
    <cellStyle name="Normal 2 2 6 4" xfId="17122" xr:uid="{00000000-0005-0000-0000-00004D650000}"/>
    <cellStyle name="Normal 2 2 6 4 2" xfId="41709" xr:uid="{00000000-0005-0000-0000-00004E650000}"/>
    <cellStyle name="Normal 2 2 6 5" xfId="41710" xr:uid="{00000000-0005-0000-0000-00004F650000}"/>
    <cellStyle name="Normal 2 2 7" xfId="17123" xr:uid="{00000000-0005-0000-0000-000050650000}"/>
    <cellStyle name="Normal 2 2 7 2" xfId="17124" xr:uid="{00000000-0005-0000-0000-000051650000}"/>
    <cellStyle name="Normal 2 2 7 2 2" xfId="17125" xr:uid="{00000000-0005-0000-0000-000052650000}"/>
    <cellStyle name="Normal 2 2 7 2 2 2" xfId="41711" xr:uid="{00000000-0005-0000-0000-000053650000}"/>
    <cellStyle name="Normal 2 2 7 2 3" xfId="17126" xr:uid="{00000000-0005-0000-0000-000054650000}"/>
    <cellStyle name="Normal 2 2 7 2 3 2" xfId="41712" xr:uid="{00000000-0005-0000-0000-000055650000}"/>
    <cellStyle name="Normal 2 2 7 2 4" xfId="41713" xr:uid="{00000000-0005-0000-0000-000056650000}"/>
    <cellStyle name="Normal 2 2 7 3" xfId="17127" xr:uid="{00000000-0005-0000-0000-000057650000}"/>
    <cellStyle name="Normal 2 2 7 3 2" xfId="41714" xr:uid="{00000000-0005-0000-0000-000058650000}"/>
    <cellStyle name="Normal 2 2 7 4" xfId="17128" xr:uid="{00000000-0005-0000-0000-000059650000}"/>
    <cellStyle name="Normal 2 2 7 4 2" xfId="41715" xr:uid="{00000000-0005-0000-0000-00005A650000}"/>
    <cellStyle name="Normal 2 2 7 5" xfId="41716" xr:uid="{00000000-0005-0000-0000-00005B650000}"/>
    <cellStyle name="Normal 2 2 8" xfId="17129" xr:uid="{00000000-0005-0000-0000-00005C650000}"/>
    <cellStyle name="Normal 2 2 8 2" xfId="17130" xr:uid="{00000000-0005-0000-0000-00005D650000}"/>
    <cellStyle name="Normal 2 2 8 2 2" xfId="17131" xr:uid="{00000000-0005-0000-0000-00005E650000}"/>
    <cellStyle name="Normal 2 2 8 2 2 2" xfId="41717" xr:uid="{00000000-0005-0000-0000-00005F650000}"/>
    <cellStyle name="Normal 2 2 8 2 3" xfId="17132" xr:uid="{00000000-0005-0000-0000-000060650000}"/>
    <cellStyle name="Normal 2 2 8 2 3 2" xfId="41718" xr:uid="{00000000-0005-0000-0000-000061650000}"/>
    <cellStyle name="Normal 2 2 8 2 4" xfId="41719" xr:uid="{00000000-0005-0000-0000-000062650000}"/>
    <cellStyle name="Normal 2 2 8 3" xfId="17133" xr:uid="{00000000-0005-0000-0000-000063650000}"/>
    <cellStyle name="Normal 2 2 8 3 2" xfId="41720" xr:uid="{00000000-0005-0000-0000-000064650000}"/>
    <cellStyle name="Normal 2 2 8 4" xfId="17134" xr:uid="{00000000-0005-0000-0000-000065650000}"/>
    <cellStyle name="Normal 2 2 8 4 2" xfId="41721" xr:uid="{00000000-0005-0000-0000-000066650000}"/>
    <cellStyle name="Normal 2 2 8 5" xfId="41722" xr:uid="{00000000-0005-0000-0000-000067650000}"/>
    <cellStyle name="Normal 2 2 9" xfId="17135" xr:uid="{00000000-0005-0000-0000-000068650000}"/>
    <cellStyle name="Normal 2 2 9 2" xfId="17136" xr:uid="{00000000-0005-0000-0000-000069650000}"/>
    <cellStyle name="Normal 2 2 9 2 2" xfId="17137" xr:uid="{00000000-0005-0000-0000-00006A650000}"/>
    <cellStyle name="Normal 2 2 9 2 2 2" xfId="41723" xr:uid="{00000000-0005-0000-0000-00006B650000}"/>
    <cellStyle name="Normal 2 2 9 2 3" xfId="17138" xr:uid="{00000000-0005-0000-0000-00006C650000}"/>
    <cellStyle name="Normal 2 2 9 2 3 2" xfId="41724" xr:uid="{00000000-0005-0000-0000-00006D650000}"/>
    <cellStyle name="Normal 2 2 9 2 4" xfId="41725" xr:uid="{00000000-0005-0000-0000-00006E650000}"/>
    <cellStyle name="Normal 2 2 9 3" xfId="17139" xr:uid="{00000000-0005-0000-0000-00006F650000}"/>
    <cellStyle name="Normal 2 2 9 3 2" xfId="41726" xr:uid="{00000000-0005-0000-0000-000070650000}"/>
    <cellStyle name="Normal 2 2 9 4" xfId="17140" xr:uid="{00000000-0005-0000-0000-000071650000}"/>
    <cellStyle name="Normal 2 2 9 4 2" xfId="41727" xr:uid="{00000000-0005-0000-0000-000072650000}"/>
    <cellStyle name="Normal 2 2 9 5" xfId="41728" xr:uid="{00000000-0005-0000-0000-000073650000}"/>
    <cellStyle name="Normal 2 2_2011 PCI Provision Workpapers Q1" xfId="17141" xr:uid="{00000000-0005-0000-0000-000074650000}"/>
    <cellStyle name="Normal 2 20" xfId="17142" xr:uid="{00000000-0005-0000-0000-000075650000}"/>
    <cellStyle name="Normal 2 20 2" xfId="17143" xr:uid="{00000000-0005-0000-0000-000076650000}"/>
    <cellStyle name="Normal 2 20 2 2" xfId="41729" xr:uid="{00000000-0005-0000-0000-000077650000}"/>
    <cellStyle name="Normal 2 20 3" xfId="41730" xr:uid="{00000000-0005-0000-0000-000078650000}"/>
    <cellStyle name="Normal 2 21" xfId="17144" xr:uid="{00000000-0005-0000-0000-000079650000}"/>
    <cellStyle name="Normal 2 21 2" xfId="17145" xr:uid="{00000000-0005-0000-0000-00007A650000}"/>
    <cellStyle name="Normal 2 21 2 2" xfId="41731" xr:uid="{00000000-0005-0000-0000-00007B650000}"/>
    <cellStyle name="Normal 2 21 3" xfId="41732" xr:uid="{00000000-0005-0000-0000-00007C650000}"/>
    <cellStyle name="Normal 2 22" xfId="17146" xr:uid="{00000000-0005-0000-0000-00007D650000}"/>
    <cellStyle name="Normal 2 22 2" xfId="17147" xr:uid="{00000000-0005-0000-0000-00007E650000}"/>
    <cellStyle name="Normal 2 22 2 2" xfId="41733" xr:uid="{00000000-0005-0000-0000-00007F650000}"/>
    <cellStyle name="Normal 2 22 3" xfId="41734" xr:uid="{00000000-0005-0000-0000-000080650000}"/>
    <cellStyle name="Normal 2 23" xfId="17148" xr:uid="{00000000-0005-0000-0000-000081650000}"/>
    <cellStyle name="Normal 2 23 2" xfId="17149" xr:uid="{00000000-0005-0000-0000-000082650000}"/>
    <cellStyle name="Normal 2 23 2 2" xfId="41735" xr:uid="{00000000-0005-0000-0000-000083650000}"/>
    <cellStyle name="Normal 2 23 3" xfId="41736" xr:uid="{00000000-0005-0000-0000-000084650000}"/>
    <cellStyle name="Normal 2 24" xfId="17150" xr:uid="{00000000-0005-0000-0000-000085650000}"/>
    <cellStyle name="Normal 2 24 2" xfId="17151" xr:uid="{00000000-0005-0000-0000-000086650000}"/>
    <cellStyle name="Normal 2 24 2 2" xfId="41737" xr:uid="{00000000-0005-0000-0000-000087650000}"/>
    <cellStyle name="Normal 2 24 3" xfId="41738" xr:uid="{00000000-0005-0000-0000-000088650000}"/>
    <cellStyle name="Normal 2 25" xfId="17152" xr:uid="{00000000-0005-0000-0000-000089650000}"/>
    <cellStyle name="Normal 2 25 2" xfId="17153" xr:uid="{00000000-0005-0000-0000-00008A650000}"/>
    <cellStyle name="Normal 2 25 2 2" xfId="41739" xr:uid="{00000000-0005-0000-0000-00008B650000}"/>
    <cellStyle name="Normal 2 25 3" xfId="41740" xr:uid="{00000000-0005-0000-0000-00008C650000}"/>
    <cellStyle name="Normal 2 26" xfId="17154" xr:uid="{00000000-0005-0000-0000-00008D650000}"/>
    <cellStyle name="Normal 2 26 2" xfId="17155" xr:uid="{00000000-0005-0000-0000-00008E650000}"/>
    <cellStyle name="Normal 2 26 2 2" xfId="41741" xr:uid="{00000000-0005-0000-0000-00008F650000}"/>
    <cellStyle name="Normal 2 26 3" xfId="41742" xr:uid="{00000000-0005-0000-0000-000090650000}"/>
    <cellStyle name="Normal 2 27" xfId="17156" xr:uid="{00000000-0005-0000-0000-000091650000}"/>
    <cellStyle name="Normal 2 27 2" xfId="17157" xr:uid="{00000000-0005-0000-0000-000092650000}"/>
    <cellStyle name="Normal 2 27 2 2" xfId="41743" xr:uid="{00000000-0005-0000-0000-000093650000}"/>
    <cellStyle name="Normal 2 27 3" xfId="41744" xr:uid="{00000000-0005-0000-0000-000094650000}"/>
    <cellStyle name="Normal 2 28" xfId="17158" xr:uid="{00000000-0005-0000-0000-000095650000}"/>
    <cellStyle name="Normal 2 28 2" xfId="17159" xr:uid="{00000000-0005-0000-0000-000096650000}"/>
    <cellStyle name="Normal 2 28 2 2" xfId="41745" xr:uid="{00000000-0005-0000-0000-000097650000}"/>
    <cellStyle name="Normal 2 28 3" xfId="41746" xr:uid="{00000000-0005-0000-0000-000098650000}"/>
    <cellStyle name="Normal 2 29" xfId="17160" xr:uid="{00000000-0005-0000-0000-000099650000}"/>
    <cellStyle name="Normal 2 29 2" xfId="17161" xr:uid="{00000000-0005-0000-0000-00009A650000}"/>
    <cellStyle name="Normal 2 29 2 2" xfId="41747" xr:uid="{00000000-0005-0000-0000-00009B650000}"/>
    <cellStyle name="Normal 2 29 3" xfId="41748" xr:uid="{00000000-0005-0000-0000-00009C650000}"/>
    <cellStyle name="Normal 2 29 4" xfId="41749" xr:uid="{00000000-0005-0000-0000-00009D650000}"/>
    <cellStyle name="Normal 2 3" xfId="17162" xr:uid="{00000000-0005-0000-0000-00009E650000}"/>
    <cellStyle name="Normal 2 3 2" xfId="17163" xr:uid="{00000000-0005-0000-0000-00009F650000}"/>
    <cellStyle name="Normal 2 3 2 2" xfId="17164" xr:uid="{00000000-0005-0000-0000-0000A0650000}"/>
    <cellStyle name="Normal 2 3 2 2 2" xfId="41750" xr:uid="{00000000-0005-0000-0000-0000A1650000}"/>
    <cellStyle name="Normal 2 3 2 3" xfId="17165" xr:uid="{00000000-0005-0000-0000-0000A2650000}"/>
    <cellStyle name="Normal 2 3 2 3 2" xfId="41751" xr:uid="{00000000-0005-0000-0000-0000A3650000}"/>
    <cellStyle name="Normal 2 3 2 4" xfId="17166" xr:uid="{00000000-0005-0000-0000-0000A4650000}"/>
    <cellStyle name="Normal 2 3 2 5" xfId="17167" xr:uid="{00000000-0005-0000-0000-0000A5650000}"/>
    <cellStyle name="Normal 2 3 2 5 2" xfId="17168" xr:uid="{00000000-0005-0000-0000-0000A6650000}"/>
    <cellStyle name="Normal 2 3 2 5 3" xfId="17169" xr:uid="{00000000-0005-0000-0000-0000A7650000}"/>
    <cellStyle name="Normal 2 3 3" xfId="17170" xr:uid="{00000000-0005-0000-0000-0000A8650000}"/>
    <cellStyle name="Normal 2 3 3 2" xfId="17171" xr:uid="{00000000-0005-0000-0000-0000A9650000}"/>
    <cellStyle name="Normal 2 3 3 3" xfId="17172" xr:uid="{00000000-0005-0000-0000-0000AA650000}"/>
    <cellStyle name="Normal 2 3 3 3 2" xfId="17173" xr:uid="{00000000-0005-0000-0000-0000AB650000}"/>
    <cellStyle name="Normal 2 3 3 3 3" xfId="17174" xr:uid="{00000000-0005-0000-0000-0000AC650000}"/>
    <cellStyle name="Normal 2 3 4" xfId="17175" xr:uid="{00000000-0005-0000-0000-0000AD650000}"/>
    <cellStyle name="Normal 2 3 4 2" xfId="41752" xr:uid="{00000000-0005-0000-0000-0000AE650000}"/>
    <cellStyle name="Normal 2 3 5" xfId="17176" xr:uid="{00000000-0005-0000-0000-0000AF650000}"/>
    <cellStyle name="Normal 2 3 6" xfId="17177" xr:uid="{00000000-0005-0000-0000-0000B0650000}"/>
    <cellStyle name="Normal 2 3 6 2" xfId="17178" xr:uid="{00000000-0005-0000-0000-0000B1650000}"/>
    <cellStyle name="Normal 2 3 6 2 2" xfId="17179" xr:uid="{00000000-0005-0000-0000-0000B2650000}"/>
    <cellStyle name="Normal 2 3 6 2 3" xfId="17180" xr:uid="{00000000-0005-0000-0000-0000B3650000}"/>
    <cellStyle name="Normal 2 3 6 3" xfId="17181" xr:uid="{00000000-0005-0000-0000-0000B4650000}"/>
    <cellStyle name="Normal 2 3 6 4" xfId="17182" xr:uid="{00000000-0005-0000-0000-0000B5650000}"/>
    <cellStyle name="Normal 2 30" xfId="17183" xr:uid="{00000000-0005-0000-0000-0000B6650000}"/>
    <cellStyle name="Normal 2 30 2" xfId="17184" xr:uid="{00000000-0005-0000-0000-0000B7650000}"/>
    <cellStyle name="Normal 2 30 2 2" xfId="41753" xr:uid="{00000000-0005-0000-0000-0000B8650000}"/>
    <cellStyle name="Normal 2 30 3" xfId="41754" xr:uid="{00000000-0005-0000-0000-0000B9650000}"/>
    <cellStyle name="Normal 2 31" xfId="17185" xr:uid="{00000000-0005-0000-0000-0000BA650000}"/>
    <cellStyle name="Normal 2 31 2" xfId="17186" xr:uid="{00000000-0005-0000-0000-0000BB650000}"/>
    <cellStyle name="Normal 2 31 2 2" xfId="41755" xr:uid="{00000000-0005-0000-0000-0000BC650000}"/>
    <cellStyle name="Normal 2 31 3" xfId="41756" xr:uid="{00000000-0005-0000-0000-0000BD650000}"/>
    <cellStyle name="Normal 2 32" xfId="17187" xr:uid="{00000000-0005-0000-0000-0000BE650000}"/>
    <cellStyle name="Normal 2 32 2" xfId="17188" xr:uid="{00000000-0005-0000-0000-0000BF650000}"/>
    <cellStyle name="Normal 2 32 2 2" xfId="41757" xr:uid="{00000000-0005-0000-0000-0000C0650000}"/>
    <cellStyle name="Normal 2 32 3" xfId="41758" xr:uid="{00000000-0005-0000-0000-0000C1650000}"/>
    <cellStyle name="Normal 2 33" xfId="17189" xr:uid="{00000000-0005-0000-0000-0000C2650000}"/>
    <cellStyle name="Normal 2 33 2" xfId="17190" xr:uid="{00000000-0005-0000-0000-0000C3650000}"/>
    <cellStyle name="Normal 2 33 2 2" xfId="41759" xr:uid="{00000000-0005-0000-0000-0000C4650000}"/>
    <cellStyle name="Normal 2 33 3" xfId="41760" xr:uid="{00000000-0005-0000-0000-0000C5650000}"/>
    <cellStyle name="Normal 2 34" xfId="17191" xr:uid="{00000000-0005-0000-0000-0000C6650000}"/>
    <cellStyle name="Normal 2 34 2" xfId="17192" xr:uid="{00000000-0005-0000-0000-0000C7650000}"/>
    <cellStyle name="Normal 2 34 2 2" xfId="41761" xr:uid="{00000000-0005-0000-0000-0000C8650000}"/>
    <cellStyle name="Normal 2 34 3" xfId="41762" xr:uid="{00000000-0005-0000-0000-0000C9650000}"/>
    <cellStyle name="Normal 2 35" xfId="17193" xr:uid="{00000000-0005-0000-0000-0000CA650000}"/>
    <cellStyle name="Normal 2 35 2" xfId="17194" xr:uid="{00000000-0005-0000-0000-0000CB650000}"/>
    <cellStyle name="Normal 2 35 2 2" xfId="41763" xr:uid="{00000000-0005-0000-0000-0000CC650000}"/>
    <cellStyle name="Normal 2 35 3" xfId="41764" xr:uid="{00000000-0005-0000-0000-0000CD650000}"/>
    <cellStyle name="Normal 2 36" xfId="17195" xr:uid="{00000000-0005-0000-0000-0000CE650000}"/>
    <cellStyle name="Normal 2 36 2" xfId="17196" xr:uid="{00000000-0005-0000-0000-0000CF650000}"/>
    <cellStyle name="Normal 2 36 2 2" xfId="41765" xr:uid="{00000000-0005-0000-0000-0000D0650000}"/>
    <cellStyle name="Normal 2 36 3" xfId="41766" xr:uid="{00000000-0005-0000-0000-0000D1650000}"/>
    <cellStyle name="Normal 2 37" xfId="17197" xr:uid="{00000000-0005-0000-0000-0000D2650000}"/>
    <cellStyle name="Normal 2 37 2" xfId="17198" xr:uid="{00000000-0005-0000-0000-0000D3650000}"/>
    <cellStyle name="Normal 2 37 2 2" xfId="41767" xr:uid="{00000000-0005-0000-0000-0000D4650000}"/>
    <cellStyle name="Normal 2 37 3" xfId="41768" xr:uid="{00000000-0005-0000-0000-0000D5650000}"/>
    <cellStyle name="Normal 2 38" xfId="17199" xr:uid="{00000000-0005-0000-0000-0000D6650000}"/>
    <cellStyle name="Normal 2 38 2" xfId="17200" xr:uid="{00000000-0005-0000-0000-0000D7650000}"/>
    <cellStyle name="Normal 2 38 2 2" xfId="41769" xr:uid="{00000000-0005-0000-0000-0000D8650000}"/>
    <cellStyle name="Normal 2 38 3" xfId="41770" xr:uid="{00000000-0005-0000-0000-0000D9650000}"/>
    <cellStyle name="Normal 2 39" xfId="17201" xr:uid="{00000000-0005-0000-0000-0000DA650000}"/>
    <cellStyle name="Normal 2 39 2" xfId="17202" xr:uid="{00000000-0005-0000-0000-0000DB650000}"/>
    <cellStyle name="Normal 2 39 2 2" xfId="41771" xr:uid="{00000000-0005-0000-0000-0000DC650000}"/>
    <cellStyle name="Normal 2 39 3" xfId="41772" xr:uid="{00000000-0005-0000-0000-0000DD650000}"/>
    <cellStyle name="Normal 2 4" xfId="17203" xr:uid="{00000000-0005-0000-0000-0000DE650000}"/>
    <cellStyle name="Normal 2 4 2" xfId="17204" xr:uid="{00000000-0005-0000-0000-0000DF650000}"/>
    <cellStyle name="Normal 2 4 2 2" xfId="17205" xr:uid="{00000000-0005-0000-0000-0000E0650000}"/>
    <cellStyle name="Normal 2 4 2 2 2" xfId="17206" xr:uid="{00000000-0005-0000-0000-0000E1650000}"/>
    <cellStyle name="Normal 2 4 2 2 3" xfId="17207" xr:uid="{00000000-0005-0000-0000-0000E2650000}"/>
    <cellStyle name="Normal 2 4 2 2 4" xfId="41773" xr:uid="{00000000-0005-0000-0000-0000E3650000}"/>
    <cellStyle name="Normal 2 4 2 3" xfId="17208" xr:uid="{00000000-0005-0000-0000-0000E4650000}"/>
    <cellStyle name="Normal 2 4 2 3 2" xfId="17209" xr:uid="{00000000-0005-0000-0000-0000E5650000}"/>
    <cellStyle name="Normal 2 4 2 3 3" xfId="41774" xr:uid="{00000000-0005-0000-0000-0000E6650000}"/>
    <cellStyle name="Normal 2 4 2 4" xfId="17210" xr:uid="{00000000-0005-0000-0000-0000E7650000}"/>
    <cellStyle name="Normal 2 4 2 5" xfId="17211" xr:uid="{00000000-0005-0000-0000-0000E8650000}"/>
    <cellStyle name="Normal 2 4 2 5 2" xfId="17212" xr:uid="{00000000-0005-0000-0000-0000E9650000}"/>
    <cellStyle name="Normal 2 4 2 5 3" xfId="17213" xr:uid="{00000000-0005-0000-0000-0000EA650000}"/>
    <cellStyle name="Normal 2 4 2 6" xfId="17214" xr:uid="{00000000-0005-0000-0000-0000EB650000}"/>
    <cellStyle name="Normal 2 4 3" xfId="17215" xr:uid="{00000000-0005-0000-0000-0000EC650000}"/>
    <cellStyle name="Normal 2 4 3 2" xfId="17216" xr:uid="{00000000-0005-0000-0000-0000ED650000}"/>
    <cellStyle name="Normal 2 4 3 2 2" xfId="17217" xr:uid="{00000000-0005-0000-0000-0000EE650000}"/>
    <cellStyle name="Normal 2 4 3 3" xfId="17218" xr:uid="{00000000-0005-0000-0000-0000EF650000}"/>
    <cellStyle name="Normal 2 4 3 4" xfId="17219" xr:uid="{00000000-0005-0000-0000-0000F0650000}"/>
    <cellStyle name="Normal 2 4 3 5" xfId="41775" xr:uid="{00000000-0005-0000-0000-0000F1650000}"/>
    <cellStyle name="Normal 2 4 4" xfId="17220" xr:uid="{00000000-0005-0000-0000-0000F2650000}"/>
    <cellStyle name="Normal 2 4 4 2" xfId="41776" xr:uid="{00000000-0005-0000-0000-0000F3650000}"/>
    <cellStyle name="Normal 2 4 5" xfId="17221" xr:uid="{00000000-0005-0000-0000-0000F4650000}"/>
    <cellStyle name="Normal 2 4 6" xfId="17222" xr:uid="{00000000-0005-0000-0000-0000F5650000}"/>
    <cellStyle name="Normal 2 4 6 2" xfId="17223" xr:uid="{00000000-0005-0000-0000-0000F6650000}"/>
    <cellStyle name="Normal 2 4 6 2 2" xfId="17224" xr:uid="{00000000-0005-0000-0000-0000F7650000}"/>
    <cellStyle name="Normal 2 4 6 2 3" xfId="17225" xr:uid="{00000000-0005-0000-0000-0000F8650000}"/>
    <cellStyle name="Normal 2 4 6 3" xfId="17226" xr:uid="{00000000-0005-0000-0000-0000F9650000}"/>
    <cellStyle name="Normal 2 4 6 4" xfId="17227" xr:uid="{00000000-0005-0000-0000-0000FA650000}"/>
    <cellStyle name="Normal 2 4 7" xfId="17228" xr:uid="{00000000-0005-0000-0000-0000FB650000}"/>
    <cellStyle name="Normal 2 4 7 2" xfId="17229" xr:uid="{00000000-0005-0000-0000-0000FC650000}"/>
    <cellStyle name="Normal 2 4 7 3" xfId="17230" xr:uid="{00000000-0005-0000-0000-0000FD650000}"/>
    <cellStyle name="Normal 2 4 8" xfId="17231" xr:uid="{00000000-0005-0000-0000-0000FE650000}"/>
    <cellStyle name="Normal 2 4 8 2" xfId="17232" xr:uid="{00000000-0005-0000-0000-0000FF650000}"/>
    <cellStyle name="Normal 2 4 8 3" xfId="17233" xr:uid="{00000000-0005-0000-0000-000000660000}"/>
    <cellStyle name="Normal 2 40" xfId="17234" xr:uid="{00000000-0005-0000-0000-000001660000}"/>
    <cellStyle name="Normal 2 40 2" xfId="17235" xr:uid="{00000000-0005-0000-0000-000002660000}"/>
    <cellStyle name="Normal 2 40 2 2" xfId="41777" xr:uid="{00000000-0005-0000-0000-000003660000}"/>
    <cellStyle name="Normal 2 40 3" xfId="41778" xr:uid="{00000000-0005-0000-0000-000004660000}"/>
    <cellStyle name="Normal 2 41" xfId="17236" xr:uid="{00000000-0005-0000-0000-000005660000}"/>
    <cellStyle name="Normal 2 41 2" xfId="17237" xr:uid="{00000000-0005-0000-0000-000006660000}"/>
    <cellStyle name="Normal 2 41 2 2" xfId="41779" xr:uid="{00000000-0005-0000-0000-000007660000}"/>
    <cellStyle name="Normal 2 41 3" xfId="41780" xr:uid="{00000000-0005-0000-0000-000008660000}"/>
    <cellStyle name="Normal 2 42" xfId="17238" xr:uid="{00000000-0005-0000-0000-000009660000}"/>
    <cellStyle name="Normal 2 42 2" xfId="17239" xr:uid="{00000000-0005-0000-0000-00000A660000}"/>
    <cellStyle name="Normal 2 42 2 2" xfId="41781" xr:uid="{00000000-0005-0000-0000-00000B660000}"/>
    <cellStyle name="Normal 2 42 3" xfId="41782" xr:uid="{00000000-0005-0000-0000-00000C660000}"/>
    <cellStyle name="Normal 2 43" xfId="17240" xr:uid="{00000000-0005-0000-0000-00000D660000}"/>
    <cellStyle name="Normal 2 43 2" xfId="17241" xr:uid="{00000000-0005-0000-0000-00000E660000}"/>
    <cellStyle name="Normal 2 43 2 2" xfId="41783" xr:uid="{00000000-0005-0000-0000-00000F660000}"/>
    <cellStyle name="Normal 2 43 3" xfId="41784" xr:uid="{00000000-0005-0000-0000-000010660000}"/>
    <cellStyle name="Normal 2 44" xfId="17242" xr:uid="{00000000-0005-0000-0000-000011660000}"/>
    <cellStyle name="Normal 2 44 2" xfId="17243" xr:uid="{00000000-0005-0000-0000-000012660000}"/>
    <cellStyle name="Normal 2 44 2 2" xfId="41785" xr:uid="{00000000-0005-0000-0000-000013660000}"/>
    <cellStyle name="Normal 2 44 3" xfId="41786" xr:uid="{00000000-0005-0000-0000-000014660000}"/>
    <cellStyle name="Normal 2 45" xfId="17244" xr:uid="{00000000-0005-0000-0000-000015660000}"/>
    <cellStyle name="Normal 2 45 2" xfId="17245" xr:uid="{00000000-0005-0000-0000-000016660000}"/>
    <cellStyle name="Normal 2 45 2 2" xfId="41787" xr:uid="{00000000-0005-0000-0000-000017660000}"/>
    <cellStyle name="Normal 2 45 3" xfId="41788" xr:uid="{00000000-0005-0000-0000-000018660000}"/>
    <cellStyle name="Normal 2 46" xfId="17246" xr:uid="{00000000-0005-0000-0000-000019660000}"/>
    <cellStyle name="Normal 2 46 2" xfId="17247" xr:uid="{00000000-0005-0000-0000-00001A660000}"/>
    <cellStyle name="Normal 2 46 2 2" xfId="41789" xr:uid="{00000000-0005-0000-0000-00001B660000}"/>
    <cellStyle name="Normal 2 46 3" xfId="41790" xr:uid="{00000000-0005-0000-0000-00001C660000}"/>
    <cellStyle name="Normal 2 47" xfId="17248" xr:uid="{00000000-0005-0000-0000-00001D660000}"/>
    <cellStyle name="Normal 2 47 2" xfId="17249" xr:uid="{00000000-0005-0000-0000-00001E660000}"/>
    <cellStyle name="Normal 2 47 2 2" xfId="41791" xr:uid="{00000000-0005-0000-0000-00001F660000}"/>
    <cellStyle name="Normal 2 47 3" xfId="41792" xr:uid="{00000000-0005-0000-0000-000020660000}"/>
    <cellStyle name="Normal 2 48" xfId="17250" xr:uid="{00000000-0005-0000-0000-000021660000}"/>
    <cellStyle name="Normal 2 48 2" xfId="17251" xr:uid="{00000000-0005-0000-0000-000022660000}"/>
    <cellStyle name="Normal 2 48 2 2" xfId="41793" xr:uid="{00000000-0005-0000-0000-000023660000}"/>
    <cellStyle name="Normal 2 48 3" xfId="41794" xr:uid="{00000000-0005-0000-0000-000024660000}"/>
    <cellStyle name="Normal 2 49" xfId="17252" xr:uid="{00000000-0005-0000-0000-000025660000}"/>
    <cellStyle name="Normal 2 49 2" xfId="17253" xr:uid="{00000000-0005-0000-0000-000026660000}"/>
    <cellStyle name="Normal 2 49 2 2" xfId="41795" xr:uid="{00000000-0005-0000-0000-000027660000}"/>
    <cellStyle name="Normal 2 49 3" xfId="41796" xr:uid="{00000000-0005-0000-0000-000028660000}"/>
    <cellStyle name="Normal 2 5" xfId="17254" xr:uid="{00000000-0005-0000-0000-000029660000}"/>
    <cellStyle name="Normal 2 5 2" xfId="17255" xr:uid="{00000000-0005-0000-0000-00002A660000}"/>
    <cellStyle name="Normal 2 5 2 2" xfId="17256" xr:uid="{00000000-0005-0000-0000-00002B660000}"/>
    <cellStyle name="Normal 2 5 2 2 2" xfId="17257" xr:uid="{00000000-0005-0000-0000-00002C660000}"/>
    <cellStyle name="Normal 2 5 2 2 3" xfId="17258" xr:uid="{00000000-0005-0000-0000-00002D660000}"/>
    <cellStyle name="Normal 2 5 2 2 4" xfId="41797" xr:uid="{00000000-0005-0000-0000-00002E660000}"/>
    <cellStyle name="Normal 2 5 2 3" xfId="17259" xr:uid="{00000000-0005-0000-0000-00002F660000}"/>
    <cellStyle name="Normal 2 5 2 3 2" xfId="17260" xr:uid="{00000000-0005-0000-0000-000030660000}"/>
    <cellStyle name="Normal 2 5 2 3 3" xfId="41798" xr:uid="{00000000-0005-0000-0000-000031660000}"/>
    <cellStyle name="Normal 2 5 2 4" xfId="17261" xr:uid="{00000000-0005-0000-0000-000032660000}"/>
    <cellStyle name="Normal 2 5 2 5" xfId="17262" xr:uid="{00000000-0005-0000-0000-000033660000}"/>
    <cellStyle name="Normal 2 5 2 5 2" xfId="17263" xr:uid="{00000000-0005-0000-0000-000034660000}"/>
    <cellStyle name="Normal 2 5 2 5 3" xfId="17264" xr:uid="{00000000-0005-0000-0000-000035660000}"/>
    <cellStyle name="Normal 2 5 2 6" xfId="17265" xr:uid="{00000000-0005-0000-0000-000036660000}"/>
    <cellStyle name="Normal 2 5 3" xfId="17266" xr:uid="{00000000-0005-0000-0000-000037660000}"/>
    <cellStyle name="Normal 2 5 3 2" xfId="17267" xr:uid="{00000000-0005-0000-0000-000038660000}"/>
    <cellStyle name="Normal 2 5 3 2 2" xfId="17268" xr:uid="{00000000-0005-0000-0000-000039660000}"/>
    <cellStyle name="Normal 2 5 3 3" xfId="17269" xr:uid="{00000000-0005-0000-0000-00003A660000}"/>
    <cellStyle name="Normal 2 5 3 4" xfId="17270" xr:uid="{00000000-0005-0000-0000-00003B660000}"/>
    <cellStyle name="Normal 2 5 3 5" xfId="41799" xr:uid="{00000000-0005-0000-0000-00003C660000}"/>
    <cellStyle name="Normal 2 5 4" xfId="17271" xr:uid="{00000000-0005-0000-0000-00003D660000}"/>
    <cellStyle name="Normal 2 5 4 2" xfId="41800" xr:uid="{00000000-0005-0000-0000-00003E660000}"/>
    <cellStyle name="Normal 2 5 5" xfId="17272" xr:uid="{00000000-0005-0000-0000-00003F660000}"/>
    <cellStyle name="Normal 2 5 5 2" xfId="17273" xr:uid="{00000000-0005-0000-0000-000040660000}"/>
    <cellStyle name="Normal 2 5 5 2 2" xfId="17274" xr:uid="{00000000-0005-0000-0000-000041660000}"/>
    <cellStyle name="Normal 2 5 5 2 3" xfId="17275" xr:uid="{00000000-0005-0000-0000-000042660000}"/>
    <cellStyle name="Normal 2 5 5 3" xfId="17276" xr:uid="{00000000-0005-0000-0000-000043660000}"/>
    <cellStyle name="Normal 2 5 5 4" xfId="17277" xr:uid="{00000000-0005-0000-0000-000044660000}"/>
    <cellStyle name="Normal 2 5 6" xfId="43390" xr:uid="{00000000-0005-0000-0000-000045660000}"/>
    <cellStyle name="Normal 2 50" xfId="17278" xr:uid="{00000000-0005-0000-0000-000046660000}"/>
    <cellStyle name="Normal 2 50 2" xfId="17279" xr:uid="{00000000-0005-0000-0000-000047660000}"/>
    <cellStyle name="Normal 2 50 2 2" xfId="41801" xr:uid="{00000000-0005-0000-0000-000048660000}"/>
    <cellStyle name="Normal 2 50 3" xfId="41802" xr:uid="{00000000-0005-0000-0000-000049660000}"/>
    <cellStyle name="Normal 2 51" xfId="17280" xr:uid="{00000000-0005-0000-0000-00004A660000}"/>
    <cellStyle name="Normal 2 51 2" xfId="17281" xr:uid="{00000000-0005-0000-0000-00004B660000}"/>
    <cellStyle name="Normal 2 51 2 2" xfId="41803" xr:uid="{00000000-0005-0000-0000-00004C660000}"/>
    <cellStyle name="Normal 2 51 3" xfId="41804" xr:uid="{00000000-0005-0000-0000-00004D660000}"/>
    <cellStyle name="Normal 2 52" xfId="17282" xr:uid="{00000000-0005-0000-0000-00004E660000}"/>
    <cellStyle name="Normal 2 52 2" xfId="17283" xr:uid="{00000000-0005-0000-0000-00004F660000}"/>
    <cellStyle name="Normal 2 52 2 2" xfId="41805" xr:uid="{00000000-0005-0000-0000-000050660000}"/>
    <cellStyle name="Normal 2 52 3" xfId="41806" xr:uid="{00000000-0005-0000-0000-000051660000}"/>
    <cellStyle name="Normal 2 53" xfId="17284" xr:uid="{00000000-0005-0000-0000-000052660000}"/>
    <cellStyle name="Normal 2 53 2" xfId="17285" xr:uid="{00000000-0005-0000-0000-000053660000}"/>
    <cellStyle name="Normal 2 53 2 2" xfId="41807" xr:uid="{00000000-0005-0000-0000-000054660000}"/>
    <cellStyle name="Normal 2 53 3" xfId="41808" xr:uid="{00000000-0005-0000-0000-000055660000}"/>
    <cellStyle name="Normal 2 54" xfId="17286" xr:uid="{00000000-0005-0000-0000-000056660000}"/>
    <cellStyle name="Normal 2 54 2" xfId="17287" xr:uid="{00000000-0005-0000-0000-000057660000}"/>
    <cellStyle name="Normal 2 54 2 2" xfId="41809" xr:uid="{00000000-0005-0000-0000-000058660000}"/>
    <cellStyle name="Normal 2 54 3" xfId="41810" xr:uid="{00000000-0005-0000-0000-000059660000}"/>
    <cellStyle name="Normal 2 55" xfId="17288" xr:uid="{00000000-0005-0000-0000-00005A660000}"/>
    <cellStyle name="Normal 2 55 2" xfId="17289" xr:uid="{00000000-0005-0000-0000-00005B660000}"/>
    <cellStyle name="Normal 2 55 2 2" xfId="41811" xr:uid="{00000000-0005-0000-0000-00005C660000}"/>
    <cellStyle name="Normal 2 55 3" xfId="41812" xr:uid="{00000000-0005-0000-0000-00005D660000}"/>
    <cellStyle name="Normal 2 56" xfId="17290" xr:uid="{00000000-0005-0000-0000-00005E660000}"/>
    <cellStyle name="Normal 2 56 2" xfId="17291" xr:uid="{00000000-0005-0000-0000-00005F660000}"/>
    <cellStyle name="Normal 2 56 2 2" xfId="41813" xr:uid="{00000000-0005-0000-0000-000060660000}"/>
    <cellStyle name="Normal 2 56 3" xfId="41814" xr:uid="{00000000-0005-0000-0000-000061660000}"/>
    <cellStyle name="Normal 2 57" xfId="17292" xr:uid="{00000000-0005-0000-0000-000062660000}"/>
    <cellStyle name="Normal 2 57 2" xfId="17293" xr:uid="{00000000-0005-0000-0000-000063660000}"/>
    <cellStyle name="Normal 2 57 2 2" xfId="41815" xr:uid="{00000000-0005-0000-0000-000064660000}"/>
    <cellStyle name="Normal 2 57 3" xfId="41816" xr:uid="{00000000-0005-0000-0000-000065660000}"/>
    <cellStyle name="Normal 2 58" xfId="17294" xr:uid="{00000000-0005-0000-0000-000066660000}"/>
    <cellStyle name="Normal 2 58 2" xfId="17295" xr:uid="{00000000-0005-0000-0000-000067660000}"/>
    <cellStyle name="Normal 2 58 2 2" xfId="41817" xr:uid="{00000000-0005-0000-0000-000068660000}"/>
    <cellStyle name="Normal 2 58 3" xfId="41818" xr:uid="{00000000-0005-0000-0000-000069660000}"/>
    <cellStyle name="Normal 2 59" xfId="17296" xr:uid="{00000000-0005-0000-0000-00006A660000}"/>
    <cellStyle name="Normal 2 59 2" xfId="17297" xr:uid="{00000000-0005-0000-0000-00006B660000}"/>
    <cellStyle name="Normal 2 59 2 2" xfId="41819" xr:uid="{00000000-0005-0000-0000-00006C660000}"/>
    <cellStyle name="Normal 2 59 3" xfId="41820" xr:uid="{00000000-0005-0000-0000-00006D660000}"/>
    <cellStyle name="Normal 2 6" xfId="17298" xr:uid="{00000000-0005-0000-0000-00006E660000}"/>
    <cellStyle name="Normal 2 6 2" xfId="17299" xr:uid="{00000000-0005-0000-0000-00006F660000}"/>
    <cellStyle name="Normal 2 6 2 2" xfId="17300" xr:uid="{00000000-0005-0000-0000-000070660000}"/>
    <cellStyle name="Normal 2 6 2 2 2" xfId="17301" xr:uid="{00000000-0005-0000-0000-000071660000}"/>
    <cellStyle name="Normal 2 6 2 2 3" xfId="17302" xr:uid="{00000000-0005-0000-0000-000072660000}"/>
    <cellStyle name="Normal 2 6 2 2 4" xfId="41821" xr:uid="{00000000-0005-0000-0000-000073660000}"/>
    <cellStyle name="Normal 2 6 2 3" xfId="17303" xr:uid="{00000000-0005-0000-0000-000074660000}"/>
    <cellStyle name="Normal 2 6 2 3 2" xfId="17304" xr:uid="{00000000-0005-0000-0000-000075660000}"/>
    <cellStyle name="Normal 2 6 2 3 3" xfId="41822" xr:uid="{00000000-0005-0000-0000-000076660000}"/>
    <cellStyle name="Normal 2 6 2 4" xfId="17305" xr:uid="{00000000-0005-0000-0000-000077660000}"/>
    <cellStyle name="Normal 2 6 2 5" xfId="41823" xr:uid="{00000000-0005-0000-0000-000078660000}"/>
    <cellStyle name="Normal 2 6 3" xfId="17306" xr:uid="{00000000-0005-0000-0000-000079660000}"/>
    <cellStyle name="Normal 2 6 3 2" xfId="17307" xr:uid="{00000000-0005-0000-0000-00007A660000}"/>
    <cellStyle name="Normal 2 6 3 2 2" xfId="17308" xr:uid="{00000000-0005-0000-0000-00007B660000}"/>
    <cellStyle name="Normal 2 6 3 3" xfId="17309" xr:uid="{00000000-0005-0000-0000-00007C660000}"/>
    <cellStyle name="Normal 2 6 3 4" xfId="17310" xr:uid="{00000000-0005-0000-0000-00007D660000}"/>
    <cellStyle name="Normal 2 6 3 5" xfId="41824" xr:uid="{00000000-0005-0000-0000-00007E660000}"/>
    <cellStyle name="Normal 2 6 4" xfId="17311" xr:uid="{00000000-0005-0000-0000-00007F660000}"/>
    <cellStyle name="Normal 2 6 4 2" xfId="41825" xr:uid="{00000000-0005-0000-0000-000080660000}"/>
    <cellStyle name="Normal 2 6 5" xfId="17312" xr:uid="{00000000-0005-0000-0000-000081660000}"/>
    <cellStyle name="Normal 2 6 6" xfId="17313" xr:uid="{00000000-0005-0000-0000-000082660000}"/>
    <cellStyle name="Normal 2 6 6 2" xfId="17314" xr:uid="{00000000-0005-0000-0000-000083660000}"/>
    <cellStyle name="Normal 2 6 6 3" xfId="17315" xr:uid="{00000000-0005-0000-0000-000084660000}"/>
    <cellStyle name="Normal 2 60" xfId="17316" xr:uid="{00000000-0005-0000-0000-000085660000}"/>
    <cellStyle name="Normal 2 60 2" xfId="17317" xr:uid="{00000000-0005-0000-0000-000086660000}"/>
    <cellStyle name="Normal 2 60 2 2" xfId="41826" xr:uid="{00000000-0005-0000-0000-000087660000}"/>
    <cellStyle name="Normal 2 60 3" xfId="41827" xr:uid="{00000000-0005-0000-0000-000088660000}"/>
    <cellStyle name="Normal 2 61" xfId="17318" xr:uid="{00000000-0005-0000-0000-000089660000}"/>
    <cellStyle name="Normal 2 61 2" xfId="17319" xr:uid="{00000000-0005-0000-0000-00008A660000}"/>
    <cellStyle name="Normal 2 61 2 2" xfId="41828" xr:uid="{00000000-0005-0000-0000-00008B660000}"/>
    <cellStyle name="Normal 2 61 3" xfId="41829" xr:uid="{00000000-0005-0000-0000-00008C660000}"/>
    <cellStyle name="Normal 2 62" xfId="17320" xr:uid="{00000000-0005-0000-0000-00008D660000}"/>
    <cellStyle name="Normal 2 62 2" xfId="17321" xr:uid="{00000000-0005-0000-0000-00008E660000}"/>
    <cellStyle name="Normal 2 62 2 2" xfId="41830" xr:uid="{00000000-0005-0000-0000-00008F660000}"/>
    <cellStyle name="Normal 2 62 3" xfId="41831" xr:uid="{00000000-0005-0000-0000-000090660000}"/>
    <cellStyle name="Normal 2 63" xfId="17322" xr:uid="{00000000-0005-0000-0000-000091660000}"/>
    <cellStyle name="Normal 2 63 2" xfId="17323" xr:uid="{00000000-0005-0000-0000-000092660000}"/>
    <cellStyle name="Normal 2 63 2 2" xfId="41832" xr:uid="{00000000-0005-0000-0000-000093660000}"/>
    <cellStyle name="Normal 2 63 3" xfId="41833" xr:uid="{00000000-0005-0000-0000-000094660000}"/>
    <cellStyle name="Normal 2 64" xfId="17324" xr:uid="{00000000-0005-0000-0000-000095660000}"/>
    <cellStyle name="Normal 2 64 2" xfId="17325" xr:uid="{00000000-0005-0000-0000-000096660000}"/>
    <cellStyle name="Normal 2 64 2 2" xfId="41834" xr:uid="{00000000-0005-0000-0000-000097660000}"/>
    <cellStyle name="Normal 2 64 3" xfId="41835" xr:uid="{00000000-0005-0000-0000-000098660000}"/>
    <cellStyle name="Normal 2 65" xfId="17326" xr:uid="{00000000-0005-0000-0000-000099660000}"/>
    <cellStyle name="Normal 2 65 2" xfId="17327" xr:uid="{00000000-0005-0000-0000-00009A660000}"/>
    <cellStyle name="Normal 2 65 2 2" xfId="41836" xr:uid="{00000000-0005-0000-0000-00009B660000}"/>
    <cellStyle name="Normal 2 65 3" xfId="41837" xr:uid="{00000000-0005-0000-0000-00009C660000}"/>
    <cellStyle name="Normal 2 66" xfId="17328" xr:uid="{00000000-0005-0000-0000-00009D660000}"/>
    <cellStyle name="Normal 2 66 2" xfId="17329" xr:uid="{00000000-0005-0000-0000-00009E660000}"/>
    <cellStyle name="Normal 2 66 2 2" xfId="41838" xr:uid="{00000000-0005-0000-0000-00009F660000}"/>
    <cellStyle name="Normal 2 66 3" xfId="41839" xr:uid="{00000000-0005-0000-0000-0000A0660000}"/>
    <cellStyle name="Normal 2 67" xfId="17330" xr:uid="{00000000-0005-0000-0000-0000A1660000}"/>
    <cellStyle name="Normal 2 67 2" xfId="17331" xr:uid="{00000000-0005-0000-0000-0000A2660000}"/>
    <cellStyle name="Normal 2 67 2 2" xfId="41840" xr:uid="{00000000-0005-0000-0000-0000A3660000}"/>
    <cellStyle name="Normal 2 67 3" xfId="41841" xr:uid="{00000000-0005-0000-0000-0000A4660000}"/>
    <cellStyle name="Normal 2 68" xfId="17332" xr:uid="{00000000-0005-0000-0000-0000A5660000}"/>
    <cellStyle name="Normal 2 68 2" xfId="17333" xr:uid="{00000000-0005-0000-0000-0000A6660000}"/>
    <cellStyle name="Normal 2 68 2 2" xfId="41842" xr:uid="{00000000-0005-0000-0000-0000A7660000}"/>
    <cellStyle name="Normal 2 68 3" xfId="41843" xr:uid="{00000000-0005-0000-0000-0000A8660000}"/>
    <cellStyle name="Normal 2 69" xfId="17334" xr:uid="{00000000-0005-0000-0000-0000A9660000}"/>
    <cellStyle name="Normal 2 69 2" xfId="17335" xr:uid="{00000000-0005-0000-0000-0000AA660000}"/>
    <cellStyle name="Normal 2 69 2 2" xfId="41844" xr:uid="{00000000-0005-0000-0000-0000AB660000}"/>
    <cellStyle name="Normal 2 69 3" xfId="41845" xr:uid="{00000000-0005-0000-0000-0000AC660000}"/>
    <cellStyle name="Normal 2 7" xfId="17336" xr:uid="{00000000-0005-0000-0000-0000AD660000}"/>
    <cellStyle name="Normal 2 7 2" xfId="17337" xr:uid="{00000000-0005-0000-0000-0000AE660000}"/>
    <cellStyle name="Normal 2 7 2 2" xfId="17338" xr:uid="{00000000-0005-0000-0000-0000AF660000}"/>
    <cellStyle name="Normal 2 7 2 2 2" xfId="41846" xr:uid="{00000000-0005-0000-0000-0000B0660000}"/>
    <cellStyle name="Normal 2 7 2 3" xfId="17339" xr:uid="{00000000-0005-0000-0000-0000B1660000}"/>
    <cellStyle name="Normal 2 7 2 3 2" xfId="41847" xr:uid="{00000000-0005-0000-0000-0000B2660000}"/>
    <cellStyle name="Normal 2 7 2 4" xfId="41848" xr:uid="{00000000-0005-0000-0000-0000B3660000}"/>
    <cellStyle name="Normal 2 7 3" xfId="17340" xr:uid="{00000000-0005-0000-0000-0000B4660000}"/>
    <cellStyle name="Normal 2 7 3 2" xfId="41849" xr:uid="{00000000-0005-0000-0000-0000B5660000}"/>
    <cellStyle name="Normal 2 7 4" xfId="17341" xr:uid="{00000000-0005-0000-0000-0000B6660000}"/>
    <cellStyle name="Normal 2 7 4 2" xfId="41850" xr:uid="{00000000-0005-0000-0000-0000B7660000}"/>
    <cellStyle name="Normal 2 7 5" xfId="41851" xr:uid="{00000000-0005-0000-0000-0000B8660000}"/>
    <cellStyle name="Normal 2 70" xfId="17342" xr:uid="{00000000-0005-0000-0000-0000B9660000}"/>
    <cellStyle name="Normal 2 70 2" xfId="17343" xr:uid="{00000000-0005-0000-0000-0000BA660000}"/>
    <cellStyle name="Normal 2 70 2 2" xfId="41852" xr:uid="{00000000-0005-0000-0000-0000BB660000}"/>
    <cellStyle name="Normal 2 70 3" xfId="41853" xr:uid="{00000000-0005-0000-0000-0000BC660000}"/>
    <cellStyle name="Normal 2 71" xfId="17344" xr:uid="{00000000-0005-0000-0000-0000BD660000}"/>
    <cellStyle name="Normal 2 71 2" xfId="17345" xr:uid="{00000000-0005-0000-0000-0000BE660000}"/>
    <cellStyle name="Normal 2 71 2 2" xfId="41854" xr:uid="{00000000-0005-0000-0000-0000BF660000}"/>
    <cellStyle name="Normal 2 71 3" xfId="41855" xr:uid="{00000000-0005-0000-0000-0000C0660000}"/>
    <cellStyle name="Normal 2 72" xfId="17346" xr:uid="{00000000-0005-0000-0000-0000C1660000}"/>
    <cellStyle name="Normal 2 72 2" xfId="17347" xr:uid="{00000000-0005-0000-0000-0000C2660000}"/>
    <cellStyle name="Normal 2 72 2 2" xfId="41856" xr:uid="{00000000-0005-0000-0000-0000C3660000}"/>
    <cellStyle name="Normal 2 72 3" xfId="41857" xr:uid="{00000000-0005-0000-0000-0000C4660000}"/>
    <cellStyle name="Normal 2 73" xfId="17348" xr:uid="{00000000-0005-0000-0000-0000C5660000}"/>
    <cellStyle name="Normal 2 73 2" xfId="17349" xr:uid="{00000000-0005-0000-0000-0000C6660000}"/>
    <cellStyle name="Normal 2 73 2 2" xfId="41858" xr:uid="{00000000-0005-0000-0000-0000C7660000}"/>
    <cellStyle name="Normal 2 73 3" xfId="41859" xr:uid="{00000000-0005-0000-0000-0000C8660000}"/>
    <cellStyle name="Normal 2 74" xfId="17350" xr:uid="{00000000-0005-0000-0000-0000C9660000}"/>
    <cellStyle name="Normal 2 74 2" xfId="17351" xr:uid="{00000000-0005-0000-0000-0000CA660000}"/>
    <cellStyle name="Normal 2 74 2 2" xfId="41860" xr:uid="{00000000-0005-0000-0000-0000CB660000}"/>
    <cellStyle name="Normal 2 74 3" xfId="41861" xr:uid="{00000000-0005-0000-0000-0000CC660000}"/>
    <cellStyle name="Normal 2 75" xfId="17352" xr:uid="{00000000-0005-0000-0000-0000CD660000}"/>
    <cellStyle name="Normal 2 75 2" xfId="17353" xr:uid="{00000000-0005-0000-0000-0000CE660000}"/>
    <cellStyle name="Normal 2 75 2 2" xfId="41862" xr:uid="{00000000-0005-0000-0000-0000CF660000}"/>
    <cellStyle name="Normal 2 75 3" xfId="41863" xr:uid="{00000000-0005-0000-0000-0000D0660000}"/>
    <cellStyle name="Normal 2 76" xfId="17354" xr:uid="{00000000-0005-0000-0000-0000D1660000}"/>
    <cellStyle name="Normal 2 76 2" xfId="17355" xr:uid="{00000000-0005-0000-0000-0000D2660000}"/>
    <cellStyle name="Normal 2 76 2 2" xfId="41864" xr:uid="{00000000-0005-0000-0000-0000D3660000}"/>
    <cellStyle name="Normal 2 76 3" xfId="41865" xr:uid="{00000000-0005-0000-0000-0000D4660000}"/>
    <cellStyle name="Normal 2 77" xfId="17356" xr:uid="{00000000-0005-0000-0000-0000D5660000}"/>
    <cellStyle name="Normal 2 77 2" xfId="17357" xr:uid="{00000000-0005-0000-0000-0000D6660000}"/>
    <cellStyle name="Normal 2 77 2 2" xfId="41866" xr:uid="{00000000-0005-0000-0000-0000D7660000}"/>
    <cellStyle name="Normal 2 77 3" xfId="41867" xr:uid="{00000000-0005-0000-0000-0000D8660000}"/>
    <cellStyle name="Normal 2 78" xfId="17358" xr:uid="{00000000-0005-0000-0000-0000D9660000}"/>
    <cellStyle name="Normal 2 78 2" xfId="17359" xr:uid="{00000000-0005-0000-0000-0000DA660000}"/>
    <cellStyle name="Normal 2 78 2 2" xfId="41868" xr:uid="{00000000-0005-0000-0000-0000DB660000}"/>
    <cellStyle name="Normal 2 78 3" xfId="41869" xr:uid="{00000000-0005-0000-0000-0000DC660000}"/>
    <cellStyle name="Normal 2 79" xfId="17360" xr:uid="{00000000-0005-0000-0000-0000DD660000}"/>
    <cellStyle name="Normal 2 79 2" xfId="17361" xr:uid="{00000000-0005-0000-0000-0000DE660000}"/>
    <cellStyle name="Normal 2 79 2 2" xfId="17362" xr:uid="{00000000-0005-0000-0000-0000DF660000}"/>
    <cellStyle name="Normal 2 79 2 3" xfId="17363" xr:uid="{00000000-0005-0000-0000-0000E0660000}"/>
    <cellStyle name="Normal 2 79 3" xfId="17364" xr:uid="{00000000-0005-0000-0000-0000E1660000}"/>
    <cellStyle name="Normal 2 79 4" xfId="17365" xr:uid="{00000000-0005-0000-0000-0000E2660000}"/>
    <cellStyle name="Normal 2 79 5" xfId="41870" xr:uid="{00000000-0005-0000-0000-0000E3660000}"/>
    <cellStyle name="Normal 2 8" xfId="17366" xr:uid="{00000000-0005-0000-0000-0000E4660000}"/>
    <cellStyle name="Normal 2 8 2" xfId="17367" xr:uid="{00000000-0005-0000-0000-0000E5660000}"/>
    <cellStyle name="Normal 2 8 2 2" xfId="17368" xr:uid="{00000000-0005-0000-0000-0000E6660000}"/>
    <cellStyle name="Normal 2 8 2 2 2" xfId="41871" xr:uid="{00000000-0005-0000-0000-0000E7660000}"/>
    <cellStyle name="Normal 2 8 2 3" xfId="17369" xr:uid="{00000000-0005-0000-0000-0000E8660000}"/>
    <cellStyle name="Normal 2 8 2 3 2" xfId="41872" xr:uid="{00000000-0005-0000-0000-0000E9660000}"/>
    <cellStyle name="Normal 2 8 2 4" xfId="41873" xr:uid="{00000000-0005-0000-0000-0000EA660000}"/>
    <cellStyle name="Normal 2 8 3" xfId="17370" xr:uid="{00000000-0005-0000-0000-0000EB660000}"/>
    <cellStyle name="Normal 2 8 3 2" xfId="41874" xr:uid="{00000000-0005-0000-0000-0000EC660000}"/>
    <cellStyle name="Normal 2 8 4" xfId="17371" xr:uid="{00000000-0005-0000-0000-0000ED660000}"/>
    <cellStyle name="Normal 2 8 4 2" xfId="41875" xr:uid="{00000000-0005-0000-0000-0000EE660000}"/>
    <cellStyle name="Normal 2 8 5" xfId="41876" xr:uid="{00000000-0005-0000-0000-0000EF660000}"/>
    <cellStyle name="Normal 2 80" xfId="17372" xr:uid="{00000000-0005-0000-0000-0000F0660000}"/>
    <cellStyle name="Normal 2 80 2" xfId="41877" xr:uid="{00000000-0005-0000-0000-0000F1660000}"/>
    <cellStyle name="Normal 2 81" xfId="41878" xr:uid="{00000000-0005-0000-0000-0000F2660000}"/>
    <cellStyle name="Normal 2 9" xfId="17373" xr:uid="{00000000-0005-0000-0000-0000F3660000}"/>
    <cellStyle name="Normal 2 9 2" xfId="17374" xr:uid="{00000000-0005-0000-0000-0000F4660000}"/>
    <cellStyle name="Normal 2 9 2 2" xfId="17375" xr:uid="{00000000-0005-0000-0000-0000F5660000}"/>
    <cellStyle name="Normal 2 9 2 2 2" xfId="41879" xr:uid="{00000000-0005-0000-0000-0000F6660000}"/>
    <cellStyle name="Normal 2 9 2 3" xfId="17376" xr:uid="{00000000-0005-0000-0000-0000F7660000}"/>
    <cellStyle name="Normal 2 9 2 3 2" xfId="41880" xr:uid="{00000000-0005-0000-0000-0000F8660000}"/>
    <cellStyle name="Normal 2 9 2 4" xfId="41881" xr:uid="{00000000-0005-0000-0000-0000F9660000}"/>
    <cellStyle name="Normal 2 9 3" xfId="17377" xr:uid="{00000000-0005-0000-0000-0000FA660000}"/>
    <cellStyle name="Normal 2 9 3 2" xfId="41882" xr:uid="{00000000-0005-0000-0000-0000FB660000}"/>
    <cellStyle name="Normal 2 9 4" xfId="17378" xr:uid="{00000000-0005-0000-0000-0000FC660000}"/>
    <cellStyle name="Normal 2 9 4 2" xfId="41883" xr:uid="{00000000-0005-0000-0000-0000FD660000}"/>
    <cellStyle name="Normal 2 9 5" xfId="41884" xr:uid="{00000000-0005-0000-0000-0000FE660000}"/>
    <cellStyle name="Normal 2_12.31.2009 Sev TBBS # 82 (version 2)" xfId="17379" xr:uid="{00000000-0005-0000-0000-0000FF660000}"/>
    <cellStyle name="Normal 20" xfId="17380" xr:uid="{00000000-0005-0000-0000-000000670000}"/>
    <cellStyle name="Normal 20 2" xfId="17381" xr:uid="{00000000-0005-0000-0000-000001670000}"/>
    <cellStyle name="Normal 20 2 2" xfId="17382" xr:uid="{00000000-0005-0000-0000-000002670000}"/>
    <cellStyle name="Normal 20 2 2 2" xfId="41885" xr:uid="{00000000-0005-0000-0000-000003670000}"/>
    <cellStyle name="Normal 20 2 3" xfId="17383" xr:uid="{00000000-0005-0000-0000-000004670000}"/>
    <cellStyle name="Normal 20 2 3 2" xfId="41886" xr:uid="{00000000-0005-0000-0000-000005670000}"/>
    <cellStyle name="Normal 20 2 4" xfId="41887" xr:uid="{00000000-0005-0000-0000-000006670000}"/>
    <cellStyle name="Normal 20 3" xfId="17384" xr:uid="{00000000-0005-0000-0000-000007670000}"/>
    <cellStyle name="Normal 20 3 2" xfId="41888" xr:uid="{00000000-0005-0000-0000-000008670000}"/>
    <cellStyle name="Normal 20 4" xfId="17385" xr:uid="{00000000-0005-0000-0000-000009670000}"/>
    <cellStyle name="Normal 20 4 2" xfId="41889" xr:uid="{00000000-0005-0000-0000-00000A670000}"/>
    <cellStyle name="Normal 20 4 2 2" xfId="41890" xr:uid="{00000000-0005-0000-0000-00000B670000}"/>
    <cellStyle name="Normal 20 4 2 2 2" xfId="41891" xr:uid="{00000000-0005-0000-0000-00000C670000}"/>
    <cellStyle name="Normal 20 4 2 3" xfId="41892" xr:uid="{00000000-0005-0000-0000-00000D670000}"/>
    <cellStyle name="Normal 20 4 2 3 2" xfId="41893" xr:uid="{00000000-0005-0000-0000-00000E670000}"/>
    <cellStyle name="Normal 20 4 2 4" xfId="41894" xr:uid="{00000000-0005-0000-0000-00000F670000}"/>
    <cellStyle name="Normal 20 4 3" xfId="41895" xr:uid="{00000000-0005-0000-0000-000010670000}"/>
    <cellStyle name="Normal 20 4 4" xfId="41896" xr:uid="{00000000-0005-0000-0000-000011670000}"/>
    <cellStyle name="Normal 20 4 4 2" xfId="41897" xr:uid="{00000000-0005-0000-0000-000012670000}"/>
    <cellStyle name="Normal 20 4 5" xfId="41898" xr:uid="{00000000-0005-0000-0000-000013670000}"/>
    <cellStyle name="Normal 20 4 5 2" xfId="41899" xr:uid="{00000000-0005-0000-0000-000014670000}"/>
    <cellStyle name="Normal 20 5" xfId="41900" xr:uid="{00000000-0005-0000-0000-000015670000}"/>
    <cellStyle name="Normal 20 5 2" xfId="41901" xr:uid="{00000000-0005-0000-0000-000016670000}"/>
    <cellStyle name="Normal 20 5 2 2" xfId="41902" xr:uid="{00000000-0005-0000-0000-000017670000}"/>
    <cellStyle name="Normal 20 5 3" xfId="41903" xr:uid="{00000000-0005-0000-0000-000018670000}"/>
    <cellStyle name="Normal 20 5 3 2" xfId="41904" xr:uid="{00000000-0005-0000-0000-000019670000}"/>
    <cellStyle name="Normal 20 5 4" xfId="41905" xr:uid="{00000000-0005-0000-0000-00001A670000}"/>
    <cellStyle name="Normal 200" xfId="41906" xr:uid="{00000000-0005-0000-0000-00001B670000}"/>
    <cellStyle name="Normal 201" xfId="41907" xr:uid="{00000000-0005-0000-0000-00001C670000}"/>
    <cellStyle name="Normal 202" xfId="41908" xr:uid="{00000000-0005-0000-0000-00001D670000}"/>
    <cellStyle name="Normal 203" xfId="41909" xr:uid="{00000000-0005-0000-0000-00001E670000}"/>
    <cellStyle name="Normal 204" xfId="41910" xr:uid="{00000000-0005-0000-0000-00001F670000}"/>
    <cellStyle name="Normal 205" xfId="41911" xr:uid="{00000000-0005-0000-0000-000020670000}"/>
    <cellStyle name="Normal 206" xfId="41912" xr:uid="{00000000-0005-0000-0000-000021670000}"/>
    <cellStyle name="Normal 207" xfId="41913" xr:uid="{00000000-0005-0000-0000-000022670000}"/>
    <cellStyle name="Normal 208" xfId="41914" xr:uid="{00000000-0005-0000-0000-000023670000}"/>
    <cellStyle name="Normal 209" xfId="41915" xr:uid="{00000000-0005-0000-0000-000024670000}"/>
    <cellStyle name="Normal 21" xfId="17386" xr:uid="{00000000-0005-0000-0000-000025670000}"/>
    <cellStyle name="Normal 21 2" xfId="17387" xr:uid="{00000000-0005-0000-0000-000026670000}"/>
    <cellStyle name="Normal 21 2 2" xfId="17388" xr:uid="{00000000-0005-0000-0000-000027670000}"/>
    <cellStyle name="Normal 21 2 2 2" xfId="17389" xr:uid="{00000000-0005-0000-0000-000028670000}"/>
    <cellStyle name="Normal 21 2 2 3" xfId="41916" xr:uid="{00000000-0005-0000-0000-000029670000}"/>
    <cellStyle name="Normal 21 2 3" xfId="17390" xr:uid="{00000000-0005-0000-0000-00002A670000}"/>
    <cellStyle name="Normal 21 2 3 2" xfId="41917" xr:uid="{00000000-0005-0000-0000-00002B670000}"/>
    <cellStyle name="Normal 21 2 4" xfId="17391" xr:uid="{00000000-0005-0000-0000-00002C670000}"/>
    <cellStyle name="Normal 21 2 5" xfId="41918" xr:uid="{00000000-0005-0000-0000-00002D670000}"/>
    <cellStyle name="Normal 21 3" xfId="17392" xr:uid="{00000000-0005-0000-0000-00002E670000}"/>
    <cellStyle name="Normal 21 3 2" xfId="41919" xr:uid="{00000000-0005-0000-0000-00002F670000}"/>
    <cellStyle name="Normal 21 4" xfId="17393" xr:uid="{00000000-0005-0000-0000-000030670000}"/>
    <cellStyle name="Normal 21 4 2" xfId="17394" xr:uid="{00000000-0005-0000-0000-000031670000}"/>
    <cellStyle name="Normal 21 4 3" xfId="41920" xr:uid="{00000000-0005-0000-0000-000032670000}"/>
    <cellStyle name="Normal 21 5" xfId="17395" xr:uid="{00000000-0005-0000-0000-000033670000}"/>
    <cellStyle name="Normal 210" xfId="41921" xr:uid="{00000000-0005-0000-0000-000034670000}"/>
    <cellStyle name="Normal 211" xfId="41922" xr:uid="{00000000-0005-0000-0000-000035670000}"/>
    <cellStyle name="Normal 212" xfId="41923" xr:uid="{00000000-0005-0000-0000-000036670000}"/>
    <cellStyle name="Normal 213" xfId="41924" xr:uid="{00000000-0005-0000-0000-000037670000}"/>
    <cellStyle name="Normal 214" xfId="41925" xr:uid="{00000000-0005-0000-0000-000038670000}"/>
    <cellStyle name="Normal 215" xfId="41926" xr:uid="{00000000-0005-0000-0000-000039670000}"/>
    <cellStyle name="Normal 216" xfId="41927" xr:uid="{00000000-0005-0000-0000-00003A670000}"/>
    <cellStyle name="Normal 217" xfId="41928" xr:uid="{00000000-0005-0000-0000-00003B670000}"/>
    <cellStyle name="Normal 218" xfId="41929" xr:uid="{00000000-0005-0000-0000-00003C670000}"/>
    <cellStyle name="Normal 219" xfId="41930" xr:uid="{00000000-0005-0000-0000-00003D670000}"/>
    <cellStyle name="Normal 22" xfId="17396" xr:uid="{00000000-0005-0000-0000-00003E670000}"/>
    <cellStyle name="Normal 22 2" xfId="17397" xr:uid="{00000000-0005-0000-0000-00003F670000}"/>
    <cellStyle name="Normal 22 2 2" xfId="17398" xr:uid="{00000000-0005-0000-0000-000040670000}"/>
    <cellStyle name="Normal 22 2 2 2" xfId="17399" xr:uid="{00000000-0005-0000-0000-000041670000}"/>
    <cellStyle name="Normal 22 2 2 3" xfId="41931" xr:uid="{00000000-0005-0000-0000-000042670000}"/>
    <cellStyle name="Normal 22 2 3" xfId="17400" xr:uid="{00000000-0005-0000-0000-000043670000}"/>
    <cellStyle name="Normal 22 2 3 2" xfId="41932" xr:uid="{00000000-0005-0000-0000-000044670000}"/>
    <cellStyle name="Normal 22 2 4" xfId="17401" xr:uid="{00000000-0005-0000-0000-000045670000}"/>
    <cellStyle name="Normal 22 2 5" xfId="41933" xr:uid="{00000000-0005-0000-0000-000046670000}"/>
    <cellStyle name="Normal 22 3" xfId="17402" xr:uid="{00000000-0005-0000-0000-000047670000}"/>
    <cellStyle name="Normal 22 3 2" xfId="41934" xr:uid="{00000000-0005-0000-0000-000048670000}"/>
    <cellStyle name="Normal 22 4" xfId="17403" xr:uid="{00000000-0005-0000-0000-000049670000}"/>
    <cellStyle name="Normal 22 4 2" xfId="17404" xr:uid="{00000000-0005-0000-0000-00004A670000}"/>
    <cellStyle name="Normal 22 4 3" xfId="41935" xr:uid="{00000000-0005-0000-0000-00004B670000}"/>
    <cellStyle name="Normal 22 5" xfId="17405" xr:uid="{00000000-0005-0000-0000-00004C670000}"/>
    <cellStyle name="Normal 220" xfId="41936" xr:uid="{00000000-0005-0000-0000-00004D670000}"/>
    <cellStyle name="Normal 221" xfId="41937" xr:uid="{00000000-0005-0000-0000-00004E670000}"/>
    <cellStyle name="Normal 222" xfId="41938" xr:uid="{00000000-0005-0000-0000-00004F670000}"/>
    <cellStyle name="Normal 223" xfId="41939" xr:uid="{00000000-0005-0000-0000-000050670000}"/>
    <cellStyle name="Normal 224" xfId="41940" xr:uid="{00000000-0005-0000-0000-000051670000}"/>
    <cellStyle name="Normal 225" xfId="41941" xr:uid="{00000000-0005-0000-0000-000052670000}"/>
    <cellStyle name="Normal 226" xfId="41942" xr:uid="{00000000-0005-0000-0000-000053670000}"/>
    <cellStyle name="Normal 227" xfId="41943" xr:uid="{00000000-0005-0000-0000-000054670000}"/>
    <cellStyle name="Normal 228" xfId="41944" xr:uid="{00000000-0005-0000-0000-000055670000}"/>
    <cellStyle name="Normal 229" xfId="41945" xr:uid="{00000000-0005-0000-0000-000056670000}"/>
    <cellStyle name="Normal 23" xfId="17406" xr:uid="{00000000-0005-0000-0000-000057670000}"/>
    <cellStyle name="Normal 23 2" xfId="17407" xr:uid="{00000000-0005-0000-0000-000058670000}"/>
    <cellStyle name="Normal 23 2 2" xfId="17408" xr:uid="{00000000-0005-0000-0000-000059670000}"/>
    <cellStyle name="Normal 23 2 2 2" xfId="41946" xr:uid="{00000000-0005-0000-0000-00005A670000}"/>
    <cellStyle name="Normal 23 2 3" xfId="17409" xr:uid="{00000000-0005-0000-0000-00005B670000}"/>
    <cellStyle name="Normal 23 2 3 2" xfId="41947" xr:uid="{00000000-0005-0000-0000-00005C670000}"/>
    <cellStyle name="Normal 23 2 4" xfId="41948" xr:uid="{00000000-0005-0000-0000-00005D670000}"/>
    <cellStyle name="Normal 23 3" xfId="17410" xr:uid="{00000000-0005-0000-0000-00005E670000}"/>
    <cellStyle name="Normal 23 3 2" xfId="17411" xr:uid="{00000000-0005-0000-0000-00005F670000}"/>
    <cellStyle name="Normal 23 3 2 2" xfId="41949" xr:uid="{00000000-0005-0000-0000-000060670000}"/>
    <cellStyle name="Normal 23 3 3" xfId="41950" xr:uid="{00000000-0005-0000-0000-000061670000}"/>
    <cellStyle name="Normal 23 4" xfId="17412" xr:uid="{00000000-0005-0000-0000-000062670000}"/>
    <cellStyle name="Normal 23 4 2" xfId="17413" xr:uid="{00000000-0005-0000-0000-000063670000}"/>
    <cellStyle name="Normal 23 4 2 2" xfId="41951" xr:uid="{00000000-0005-0000-0000-000064670000}"/>
    <cellStyle name="Normal 23 4 3" xfId="41952" xr:uid="{00000000-0005-0000-0000-000065670000}"/>
    <cellStyle name="Normal 23 5" xfId="17414" xr:uid="{00000000-0005-0000-0000-000066670000}"/>
    <cellStyle name="Normal 23 5 2" xfId="17415" xr:uid="{00000000-0005-0000-0000-000067670000}"/>
    <cellStyle name="Normal 23 5 2 2" xfId="41953" xr:uid="{00000000-0005-0000-0000-000068670000}"/>
    <cellStyle name="Normal 23 5 3" xfId="41954" xr:uid="{00000000-0005-0000-0000-000069670000}"/>
    <cellStyle name="Normal 23 6" xfId="17416" xr:uid="{00000000-0005-0000-0000-00006A670000}"/>
    <cellStyle name="Normal 23 6 2" xfId="17417" xr:uid="{00000000-0005-0000-0000-00006B670000}"/>
    <cellStyle name="Normal 23 6 2 2" xfId="41955" xr:uid="{00000000-0005-0000-0000-00006C670000}"/>
    <cellStyle name="Normal 23 6 3" xfId="41956" xr:uid="{00000000-0005-0000-0000-00006D670000}"/>
    <cellStyle name="Normal 23 7" xfId="17418" xr:uid="{00000000-0005-0000-0000-00006E670000}"/>
    <cellStyle name="Normal 23 7 2" xfId="41957" xr:uid="{00000000-0005-0000-0000-00006F670000}"/>
    <cellStyle name="Normal 23_11-03 - PHI Consolidated - Summary of FIN 48 Related To DC Q4 2010" xfId="17419" xr:uid="{00000000-0005-0000-0000-000070670000}"/>
    <cellStyle name="Normal 230" xfId="41958" xr:uid="{00000000-0005-0000-0000-000071670000}"/>
    <cellStyle name="Normal 231" xfId="41959" xr:uid="{00000000-0005-0000-0000-000072670000}"/>
    <cellStyle name="Normal 232" xfId="41960" xr:uid="{00000000-0005-0000-0000-000073670000}"/>
    <cellStyle name="Normal 233" xfId="41961" xr:uid="{00000000-0005-0000-0000-000074670000}"/>
    <cellStyle name="Normal 234" xfId="41962" xr:uid="{00000000-0005-0000-0000-000075670000}"/>
    <cellStyle name="Normal 235" xfId="41963" xr:uid="{00000000-0005-0000-0000-000076670000}"/>
    <cellStyle name="Normal 236" xfId="41964" xr:uid="{00000000-0005-0000-0000-000077670000}"/>
    <cellStyle name="Normal 237" xfId="41965" xr:uid="{00000000-0005-0000-0000-000078670000}"/>
    <cellStyle name="Normal 238" xfId="41966" xr:uid="{00000000-0005-0000-0000-000079670000}"/>
    <cellStyle name="Normal 239" xfId="41967" xr:uid="{00000000-0005-0000-0000-00007A670000}"/>
    <cellStyle name="Normal 24" xfId="17420" xr:uid="{00000000-0005-0000-0000-00007B670000}"/>
    <cellStyle name="Normal 24 2" xfId="17421" xr:uid="{00000000-0005-0000-0000-00007C670000}"/>
    <cellStyle name="Normal 24 2 2" xfId="17422" xr:uid="{00000000-0005-0000-0000-00007D670000}"/>
    <cellStyle name="Normal 24 2 2 2" xfId="41968" xr:uid="{00000000-0005-0000-0000-00007E670000}"/>
    <cellStyle name="Normal 24 2 3" xfId="17423" xr:uid="{00000000-0005-0000-0000-00007F670000}"/>
    <cellStyle name="Normal 24 2 3 2" xfId="41969" xr:uid="{00000000-0005-0000-0000-000080670000}"/>
    <cellStyle name="Normal 24 2 4" xfId="41970" xr:uid="{00000000-0005-0000-0000-000081670000}"/>
    <cellStyle name="Normal 24 3" xfId="17424" xr:uid="{00000000-0005-0000-0000-000082670000}"/>
    <cellStyle name="Normal 24 3 2" xfId="17425" xr:uid="{00000000-0005-0000-0000-000083670000}"/>
    <cellStyle name="Normal 24 3 2 2" xfId="41971" xr:uid="{00000000-0005-0000-0000-000084670000}"/>
    <cellStyle name="Normal 24 3 3" xfId="41972" xr:uid="{00000000-0005-0000-0000-000085670000}"/>
    <cellStyle name="Normal 24 4" xfId="17426" xr:uid="{00000000-0005-0000-0000-000086670000}"/>
    <cellStyle name="Normal 24 4 2" xfId="17427" xr:uid="{00000000-0005-0000-0000-000087670000}"/>
    <cellStyle name="Normal 24 4 2 2" xfId="41973" xr:uid="{00000000-0005-0000-0000-000088670000}"/>
    <cellStyle name="Normal 24 4 3" xfId="41974" xr:uid="{00000000-0005-0000-0000-000089670000}"/>
    <cellStyle name="Normal 24 5" xfId="17428" xr:uid="{00000000-0005-0000-0000-00008A670000}"/>
    <cellStyle name="Normal 24 5 2" xfId="17429" xr:uid="{00000000-0005-0000-0000-00008B670000}"/>
    <cellStyle name="Normal 24 5 2 2" xfId="41975" xr:uid="{00000000-0005-0000-0000-00008C670000}"/>
    <cellStyle name="Normal 24 5 3" xfId="41976" xr:uid="{00000000-0005-0000-0000-00008D670000}"/>
    <cellStyle name="Normal 24 6" xfId="17430" xr:uid="{00000000-0005-0000-0000-00008E670000}"/>
    <cellStyle name="Normal 24 6 2" xfId="17431" xr:uid="{00000000-0005-0000-0000-00008F670000}"/>
    <cellStyle name="Normal 24 6 2 2" xfId="41977" xr:uid="{00000000-0005-0000-0000-000090670000}"/>
    <cellStyle name="Normal 24 6 3" xfId="41978" xr:uid="{00000000-0005-0000-0000-000091670000}"/>
    <cellStyle name="Normal 24 7" xfId="17432" xr:uid="{00000000-0005-0000-0000-000092670000}"/>
    <cellStyle name="Normal 24 7 2" xfId="41979" xr:uid="{00000000-0005-0000-0000-000093670000}"/>
    <cellStyle name="Normal 24_11-03 - PHI Consolidated - Summary of FIN 48 Related To DC Q4 2010" xfId="17433" xr:uid="{00000000-0005-0000-0000-000094670000}"/>
    <cellStyle name="Normal 240" xfId="41980" xr:uid="{00000000-0005-0000-0000-000095670000}"/>
    <cellStyle name="Normal 241" xfId="41981" xr:uid="{00000000-0005-0000-0000-000096670000}"/>
    <cellStyle name="Normal 242" xfId="41982" xr:uid="{00000000-0005-0000-0000-000097670000}"/>
    <cellStyle name="Normal 243" xfId="41983" xr:uid="{00000000-0005-0000-0000-000098670000}"/>
    <cellStyle name="Normal 244" xfId="41984" xr:uid="{00000000-0005-0000-0000-000099670000}"/>
    <cellStyle name="Normal 245" xfId="41985" xr:uid="{00000000-0005-0000-0000-00009A670000}"/>
    <cellStyle name="Normal 246" xfId="41986" xr:uid="{00000000-0005-0000-0000-00009B670000}"/>
    <cellStyle name="Normal 247" xfId="41987" xr:uid="{00000000-0005-0000-0000-00009C670000}"/>
    <cellStyle name="Normal 248" xfId="41988" xr:uid="{00000000-0005-0000-0000-00009D670000}"/>
    <cellStyle name="Normal 249" xfId="41989" xr:uid="{00000000-0005-0000-0000-00009E670000}"/>
    <cellStyle name="Normal 25" xfId="17434" xr:uid="{00000000-0005-0000-0000-00009F670000}"/>
    <cellStyle name="Normal 25 2" xfId="17435" xr:uid="{00000000-0005-0000-0000-0000A0670000}"/>
    <cellStyle name="Normal 25 2 2" xfId="17436" xr:uid="{00000000-0005-0000-0000-0000A1670000}"/>
    <cellStyle name="Normal 25 2 2 2" xfId="41990" xr:uid="{00000000-0005-0000-0000-0000A2670000}"/>
    <cellStyle name="Normal 25 2 3" xfId="17437" xr:uid="{00000000-0005-0000-0000-0000A3670000}"/>
    <cellStyle name="Normal 25 2 3 2" xfId="41991" xr:uid="{00000000-0005-0000-0000-0000A4670000}"/>
    <cellStyle name="Normal 25 2 4" xfId="17438" xr:uid="{00000000-0005-0000-0000-0000A5670000}"/>
    <cellStyle name="Normal 25 2 4 2" xfId="41992" xr:uid="{00000000-0005-0000-0000-0000A6670000}"/>
    <cellStyle name="Normal 25 2 4 2 2" xfId="41993" xr:uid="{00000000-0005-0000-0000-0000A7670000}"/>
    <cellStyle name="Normal 25 2 4 3" xfId="41994" xr:uid="{00000000-0005-0000-0000-0000A8670000}"/>
    <cellStyle name="Normal 25 2 4 3 2" xfId="41995" xr:uid="{00000000-0005-0000-0000-0000A9670000}"/>
    <cellStyle name="Normal 25 2 4 4" xfId="41996" xr:uid="{00000000-0005-0000-0000-0000AA670000}"/>
    <cellStyle name="Normal 25 2 5" xfId="17439" xr:uid="{00000000-0005-0000-0000-0000AB670000}"/>
    <cellStyle name="Normal 25 2 5 2" xfId="41997" xr:uid="{00000000-0005-0000-0000-0000AC670000}"/>
    <cellStyle name="Normal 25 2 5 2 2" xfId="41998" xr:uid="{00000000-0005-0000-0000-0000AD670000}"/>
    <cellStyle name="Normal 25 2 5 3" xfId="41999" xr:uid="{00000000-0005-0000-0000-0000AE670000}"/>
    <cellStyle name="Normal 25 2 5 3 2" xfId="42000" xr:uid="{00000000-0005-0000-0000-0000AF670000}"/>
    <cellStyle name="Normal 25 2 5 4" xfId="42001" xr:uid="{00000000-0005-0000-0000-0000B0670000}"/>
    <cellStyle name="Normal 25 2 6" xfId="42002" xr:uid="{00000000-0005-0000-0000-0000B1670000}"/>
    <cellStyle name="Normal 25 3" xfId="17440" xr:uid="{00000000-0005-0000-0000-0000B2670000}"/>
    <cellStyle name="Normal 25 3 2" xfId="17441" xr:uid="{00000000-0005-0000-0000-0000B3670000}"/>
    <cellStyle name="Normal 25 3 2 2" xfId="42003" xr:uid="{00000000-0005-0000-0000-0000B4670000}"/>
    <cellStyle name="Normal 25 3 2 2 2" xfId="42004" xr:uid="{00000000-0005-0000-0000-0000B5670000}"/>
    <cellStyle name="Normal 25 3 2 2 2 2" xfId="42005" xr:uid="{00000000-0005-0000-0000-0000B6670000}"/>
    <cellStyle name="Normal 25 3 2 2 3" xfId="42006" xr:uid="{00000000-0005-0000-0000-0000B7670000}"/>
    <cellStyle name="Normal 25 3 2 2 3 2" xfId="42007" xr:uid="{00000000-0005-0000-0000-0000B8670000}"/>
    <cellStyle name="Normal 25 3 2 2 4" xfId="42008" xr:uid="{00000000-0005-0000-0000-0000B9670000}"/>
    <cellStyle name="Normal 25 3 2 3" xfId="42009" xr:uid="{00000000-0005-0000-0000-0000BA670000}"/>
    <cellStyle name="Normal 25 3 2 3 2" xfId="42010" xr:uid="{00000000-0005-0000-0000-0000BB670000}"/>
    <cellStyle name="Normal 25 3 2 3 2 2" xfId="42011" xr:uid="{00000000-0005-0000-0000-0000BC670000}"/>
    <cellStyle name="Normal 25 3 2 3 3" xfId="42012" xr:uid="{00000000-0005-0000-0000-0000BD670000}"/>
    <cellStyle name="Normal 25 3 2 3 3 2" xfId="42013" xr:uid="{00000000-0005-0000-0000-0000BE670000}"/>
    <cellStyle name="Normal 25 3 2 3 4" xfId="42014" xr:uid="{00000000-0005-0000-0000-0000BF670000}"/>
    <cellStyle name="Normal 25 3 2 4" xfId="42015" xr:uid="{00000000-0005-0000-0000-0000C0670000}"/>
    <cellStyle name="Normal 25 3 2 4 2" xfId="42016" xr:uid="{00000000-0005-0000-0000-0000C1670000}"/>
    <cellStyle name="Normal 25 3 2 4 2 2" xfId="42017" xr:uid="{00000000-0005-0000-0000-0000C2670000}"/>
    <cellStyle name="Normal 25 3 2 4 3" xfId="42018" xr:uid="{00000000-0005-0000-0000-0000C3670000}"/>
    <cellStyle name="Normal 25 3 2 4 3 2" xfId="42019" xr:uid="{00000000-0005-0000-0000-0000C4670000}"/>
    <cellStyle name="Normal 25 3 2 4 4" xfId="42020" xr:uid="{00000000-0005-0000-0000-0000C5670000}"/>
    <cellStyle name="Normal 25 3 2 5" xfId="42021" xr:uid="{00000000-0005-0000-0000-0000C6670000}"/>
    <cellStyle name="Normal 25 3 2 5 2" xfId="42022" xr:uid="{00000000-0005-0000-0000-0000C7670000}"/>
    <cellStyle name="Normal 25 3 2 6" xfId="42023" xr:uid="{00000000-0005-0000-0000-0000C8670000}"/>
    <cellStyle name="Normal 25 3 2 6 2" xfId="42024" xr:uid="{00000000-0005-0000-0000-0000C9670000}"/>
    <cellStyle name="Normal 25 3 2 7" xfId="42025" xr:uid="{00000000-0005-0000-0000-0000CA670000}"/>
    <cellStyle name="Normal 25 3 3" xfId="42026" xr:uid="{00000000-0005-0000-0000-0000CB670000}"/>
    <cellStyle name="Normal 25 3 3 2" xfId="42027" xr:uid="{00000000-0005-0000-0000-0000CC670000}"/>
    <cellStyle name="Normal 25 3 3 2 2" xfId="42028" xr:uid="{00000000-0005-0000-0000-0000CD670000}"/>
    <cellStyle name="Normal 25 3 3 2 2 2" xfId="42029" xr:uid="{00000000-0005-0000-0000-0000CE670000}"/>
    <cellStyle name="Normal 25 3 3 2 3" xfId="42030" xr:uid="{00000000-0005-0000-0000-0000CF670000}"/>
    <cellStyle name="Normal 25 3 3 2 3 2" xfId="42031" xr:uid="{00000000-0005-0000-0000-0000D0670000}"/>
    <cellStyle name="Normal 25 3 3 2 4" xfId="42032" xr:uid="{00000000-0005-0000-0000-0000D1670000}"/>
    <cellStyle name="Normal 25 3 3 3" xfId="42033" xr:uid="{00000000-0005-0000-0000-0000D2670000}"/>
    <cellStyle name="Normal 25 3 3 3 2" xfId="42034" xr:uid="{00000000-0005-0000-0000-0000D3670000}"/>
    <cellStyle name="Normal 25 3 3 3 2 2" xfId="42035" xr:uid="{00000000-0005-0000-0000-0000D4670000}"/>
    <cellStyle name="Normal 25 3 3 3 3" xfId="42036" xr:uid="{00000000-0005-0000-0000-0000D5670000}"/>
    <cellStyle name="Normal 25 3 3 3 3 2" xfId="42037" xr:uid="{00000000-0005-0000-0000-0000D6670000}"/>
    <cellStyle name="Normal 25 3 3 3 4" xfId="42038" xr:uid="{00000000-0005-0000-0000-0000D7670000}"/>
    <cellStyle name="Normal 25 3 3 4" xfId="42039" xr:uid="{00000000-0005-0000-0000-0000D8670000}"/>
    <cellStyle name="Normal 25 3 3 4 2" xfId="42040" xr:uid="{00000000-0005-0000-0000-0000D9670000}"/>
    <cellStyle name="Normal 25 3 3 4 2 2" xfId="42041" xr:uid="{00000000-0005-0000-0000-0000DA670000}"/>
    <cellStyle name="Normal 25 3 3 4 3" xfId="42042" xr:uid="{00000000-0005-0000-0000-0000DB670000}"/>
    <cellStyle name="Normal 25 3 3 4 3 2" xfId="42043" xr:uid="{00000000-0005-0000-0000-0000DC670000}"/>
    <cellStyle name="Normal 25 3 3 4 4" xfId="42044" xr:uid="{00000000-0005-0000-0000-0000DD670000}"/>
    <cellStyle name="Normal 25 3 3 5" xfId="42045" xr:uid="{00000000-0005-0000-0000-0000DE670000}"/>
    <cellStyle name="Normal 25 3 3 5 2" xfId="42046" xr:uid="{00000000-0005-0000-0000-0000DF670000}"/>
    <cellStyle name="Normal 25 3 3 6" xfId="42047" xr:uid="{00000000-0005-0000-0000-0000E0670000}"/>
    <cellStyle name="Normal 25 3 3 6 2" xfId="42048" xr:uid="{00000000-0005-0000-0000-0000E1670000}"/>
    <cellStyle name="Normal 25 3 3 7" xfId="42049" xr:uid="{00000000-0005-0000-0000-0000E2670000}"/>
    <cellStyle name="Normal 25 3 4" xfId="42050" xr:uid="{00000000-0005-0000-0000-0000E3670000}"/>
    <cellStyle name="Normal 25 3 4 2" xfId="42051" xr:uid="{00000000-0005-0000-0000-0000E4670000}"/>
    <cellStyle name="Normal 25 3 4 2 2" xfId="42052" xr:uid="{00000000-0005-0000-0000-0000E5670000}"/>
    <cellStyle name="Normal 25 3 4 3" xfId="42053" xr:uid="{00000000-0005-0000-0000-0000E6670000}"/>
    <cellStyle name="Normal 25 3 4 3 2" xfId="42054" xr:uid="{00000000-0005-0000-0000-0000E7670000}"/>
    <cellStyle name="Normal 25 3 4 4" xfId="42055" xr:uid="{00000000-0005-0000-0000-0000E8670000}"/>
    <cellStyle name="Normal 25 3 5" xfId="42056" xr:uid="{00000000-0005-0000-0000-0000E9670000}"/>
    <cellStyle name="Normal 25 3 5 2" xfId="42057" xr:uid="{00000000-0005-0000-0000-0000EA670000}"/>
    <cellStyle name="Normal 25 3 5 2 2" xfId="42058" xr:uid="{00000000-0005-0000-0000-0000EB670000}"/>
    <cellStyle name="Normal 25 3 5 3" xfId="42059" xr:uid="{00000000-0005-0000-0000-0000EC670000}"/>
    <cellStyle name="Normal 25 3 5 3 2" xfId="42060" xr:uid="{00000000-0005-0000-0000-0000ED670000}"/>
    <cellStyle name="Normal 25 3 5 4" xfId="42061" xr:uid="{00000000-0005-0000-0000-0000EE670000}"/>
    <cellStyle name="Normal 25 3 6" xfId="42062" xr:uid="{00000000-0005-0000-0000-0000EF670000}"/>
    <cellStyle name="Normal 25 3 7" xfId="42063" xr:uid="{00000000-0005-0000-0000-0000F0670000}"/>
    <cellStyle name="Normal 25 3 7 2" xfId="42064" xr:uid="{00000000-0005-0000-0000-0000F1670000}"/>
    <cellStyle name="Normal 25 3 8" xfId="42065" xr:uid="{00000000-0005-0000-0000-0000F2670000}"/>
    <cellStyle name="Normal 25 3 8 2" xfId="42066" xr:uid="{00000000-0005-0000-0000-0000F3670000}"/>
    <cellStyle name="Normal 25 3 9" xfId="42067" xr:uid="{00000000-0005-0000-0000-0000F4670000}"/>
    <cellStyle name="Normal 25 4" xfId="17442" xr:uid="{00000000-0005-0000-0000-0000F5670000}"/>
    <cellStyle name="Normal 25 4 2" xfId="42068" xr:uid="{00000000-0005-0000-0000-0000F6670000}"/>
    <cellStyle name="Normal 25 5" xfId="17443" xr:uid="{00000000-0005-0000-0000-0000F7670000}"/>
    <cellStyle name="Normal 25 5 2" xfId="42069" xr:uid="{00000000-0005-0000-0000-0000F8670000}"/>
    <cellStyle name="Normal 25 5 2 2" xfId="42070" xr:uid="{00000000-0005-0000-0000-0000F9670000}"/>
    <cellStyle name="Normal 25 5 3" xfId="42071" xr:uid="{00000000-0005-0000-0000-0000FA670000}"/>
    <cellStyle name="Normal 25 5 3 2" xfId="42072" xr:uid="{00000000-0005-0000-0000-0000FB670000}"/>
    <cellStyle name="Normal 25 5 4" xfId="42073" xr:uid="{00000000-0005-0000-0000-0000FC670000}"/>
    <cellStyle name="Normal 25 6" xfId="17444" xr:uid="{00000000-0005-0000-0000-0000FD670000}"/>
    <cellStyle name="Normal 25 6 2" xfId="42074" xr:uid="{00000000-0005-0000-0000-0000FE670000}"/>
    <cellStyle name="Normal 25 6 2 2" xfId="42075" xr:uid="{00000000-0005-0000-0000-0000FF670000}"/>
    <cellStyle name="Normal 25 6 3" xfId="42076" xr:uid="{00000000-0005-0000-0000-000000680000}"/>
    <cellStyle name="Normal 25 6 3 2" xfId="42077" xr:uid="{00000000-0005-0000-0000-000001680000}"/>
    <cellStyle name="Normal 25 6 4" xfId="42078" xr:uid="{00000000-0005-0000-0000-000002680000}"/>
    <cellStyle name="Normal 25 7" xfId="42079" xr:uid="{00000000-0005-0000-0000-000003680000}"/>
    <cellStyle name="Normal 25_PwrTax 51040" xfId="17445" xr:uid="{00000000-0005-0000-0000-000004680000}"/>
    <cellStyle name="Normal 250" xfId="42080" xr:uid="{00000000-0005-0000-0000-000005680000}"/>
    <cellStyle name="Normal 251" xfId="42081" xr:uid="{00000000-0005-0000-0000-000006680000}"/>
    <cellStyle name="Normal 252" xfId="42082" xr:uid="{00000000-0005-0000-0000-000007680000}"/>
    <cellStyle name="Normal 253" xfId="43351" xr:uid="{00000000-0005-0000-0000-000008680000}"/>
    <cellStyle name="Normal 254" xfId="43354" xr:uid="{00000000-0005-0000-0000-000009680000}"/>
    <cellStyle name="Normal 255" xfId="43357" xr:uid="{00000000-0005-0000-0000-00000A680000}"/>
    <cellStyle name="Normal 256" xfId="43361" xr:uid="{00000000-0005-0000-0000-00000B680000}"/>
    <cellStyle name="Normal 257" xfId="43418" xr:uid="{00000000-0005-0000-0000-00000C680000}"/>
    <cellStyle name="Normal 258" xfId="43472" xr:uid="{00000000-0005-0000-0000-00000D680000}"/>
    <cellStyle name="Normal 259" xfId="43482" xr:uid="{35CBAEB6-AD05-495D-B970-CC0E6CEBB9AC}"/>
    <cellStyle name="Normal 26" xfId="17446" xr:uid="{00000000-0005-0000-0000-00000E680000}"/>
    <cellStyle name="Normal 26 2" xfId="17447" xr:uid="{00000000-0005-0000-0000-00000F680000}"/>
    <cellStyle name="Normal 26 2 2" xfId="17448" xr:uid="{00000000-0005-0000-0000-000010680000}"/>
    <cellStyle name="Normal 26 2 2 2" xfId="17449" xr:uid="{00000000-0005-0000-0000-000011680000}"/>
    <cellStyle name="Normal 26 2 2 2 2" xfId="42083" xr:uid="{00000000-0005-0000-0000-000012680000}"/>
    <cellStyle name="Normal 26 2 2 3" xfId="17450" xr:uid="{00000000-0005-0000-0000-000013680000}"/>
    <cellStyle name="Normal 26 2 2 3 2" xfId="42084" xr:uid="{00000000-0005-0000-0000-000014680000}"/>
    <cellStyle name="Normal 26 2 2 4" xfId="42085" xr:uid="{00000000-0005-0000-0000-000015680000}"/>
    <cellStyle name="Normal 26 2 3" xfId="17451" xr:uid="{00000000-0005-0000-0000-000016680000}"/>
    <cellStyle name="Normal 26 2 3 2" xfId="42086" xr:uid="{00000000-0005-0000-0000-000017680000}"/>
    <cellStyle name="Normal 26 2 4" xfId="17452" xr:uid="{00000000-0005-0000-0000-000018680000}"/>
    <cellStyle name="Normal 26 2 4 2" xfId="42087" xr:uid="{00000000-0005-0000-0000-000019680000}"/>
    <cellStyle name="Normal 26 2 5" xfId="42088" xr:uid="{00000000-0005-0000-0000-00001A680000}"/>
    <cellStyle name="Normal 26 3" xfId="17453" xr:uid="{00000000-0005-0000-0000-00001B680000}"/>
    <cellStyle name="Normal 26 3 2" xfId="17454" xr:uid="{00000000-0005-0000-0000-00001C680000}"/>
    <cellStyle name="Normal 26 3 2 2" xfId="42089" xr:uid="{00000000-0005-0000-0000-00001D680000}"/>
    <cellStyle name="Normal 26 3 3" xfId="17455" xr:uid="{00000000-0005-0000-0000-00001E680000}"/>
    <cellStyle name="Normal 26 3 3 2" xfId="42090" xr:uid="{00000000-0005-0000-0000-00001F680000}"/>
    <cellStyle name="Normal 26 3 4" xfId="42091" xr:uid="{00000000-0005-0000-0000-000020680000}"/>
    <cellStyle name="Normal 26 4" xfId="17456" xr:uid="{00000000-0005-0000-0000-000021680000}"/>
    <cellStyle name="Normal 26 4 2" xfId="17457" xr:uid="{00000000-0005-0000-0000-000022680000}"/>
    <cellStyle name="Normal 26 4 2 2" xfId="42092" xr:uid="{00000000-0005-0000-0000-000023680000}"/>
    <cellStyle name="Normal 26 4 3" xfId="42093" xr:uid="{00000000-0005-0000-0000-000024680000}"/>
    <cellStyle name="Normal 26 5" xfId="17458" xr:uid="{00000000-0005-0000-0000-000025680000}"/>
    <cellStyle name="Normal 26 5 2" xfId="17459" xr:uid="{00000000-0005-0000-0000-000026680000}"/>
    <cellStyle name="Normal 26 5 2 2" xfId="42094" xr:uid="{00000000-0005-0000-0000-000027680000}"/>
    <cellStyle name="Normal 26 5 3" xfId="42095" xr:uid="{00000000-0005-0000-0000-000028680000}"/>
    <cellStyle name="Normal 26 6" xfId="17460" xr:uid="{00000000-0005-0000-0000-000029680000}"/>
    <cellStyle name="Normal 26 6 2" xfId="17461" xr:uid="{00000000-0005-0000-0000-00002A680000}"/>
    <cellStyle name="Normal 26 6 2 2" xfId="42096" xr:uid="{00000000-0005-0000-0000-00002B680000}"/>
    <cellStyle name="Normal 26 6 3" xfId="42097" xr:uid="{00000000-0005-0000-0000-00002C680000}"/>
    <cellStyle name="Normal 26 7" xfId="17462" xr:uid="{00000000-0005-0000-0000-00002D680000}"/>
    <cellStyle name="Normal 26 7 2" xfId="42098" xr:uid="{00000000-0005-0000-0000-00002E680000}"/>
    <cellStyle name="Normal 26_11-03 - PHI Consolidated - Summary of FIN 48 Related To DC Q4 2010" xfId="17463" xr:uid="{00000000-0005-0000-0000-00002F680000}"/>
    <cellStyle name="Normal 27" xfId="17464" xr:uid="{00000000-0005-0000-0000-000030680000}"/>
    <cellStyle name="Normal 27 2" xfId="17465" xr:uid="{00000000-0005-0000-0000-000031680000}"/>
    <cellStyle name="Normal 27 2 2" xfId="17466" xr:uid="{00000000-0005-0000-0000-000032680000}"/>
    <cellStyle name="Normal 27 2 2 2" xfId="42099" xr:uid="{00000000-0005-0000-0000-000033680000}"/>
    <cellStyle name="Normal 27 2 3" xfId="17467" xr:uid="{00000000-0005-0000-0000-000034680000}"/>
    <cellStyle name="Normal 27 2 3 2" xfId="42100" xr:uid="{00000000-0005-0000-0000-000035680000}"/>
    <cellStyle name="Normal 27 2 4" xfId="42101" xr:uid="{00000000-0005-0000-0000-000036680000}"/>
    <cellStyle name="Normal 27 3" xfId="17468" xr:uid="{00000000-0005-0000-0000-000037680000}"/>
    <cellStyle name="Normal 27 3 2" xfId="17469" xr:uid="{00000000-0005-0000-0000-000038680000}"/>
    <cellStyle name="Normal 27 3 2 2" xfId="42102" xr:uid="{00000000-0005-0000-0000-000039680000}"/>
    <cellStyle name="Normal 27 3 3" xfId="42103" xr:uid="{00000000-0005-0000-0000-00003A680000}"/>
    <cellStyle name="Normal 27 4" xfId="17470" xr:uid="{00000000-0005-0000-0000-00003B680000}"/>
    <cellStyle name="Normal 27 4 2" xfId="17471" xr:uid="{00000000-0005-0000-0000-00003C680000}"/>
    <cellStyle name="Normal 27 4 2 2" xfId="42104" xr:uid="{00000000-0005-0000-0000-00003D680000}"/>
    <cellStyle name="Normal 27 4 3" xfId="42105" xr:uid="{00000000-0005-0000-0000-00003E680000}"/>
    <cellStyle name="Normal 27 5" xfId="17472" xr:uid="{00000000-0005-0000-0000-00003F680000}"/>
    <cellStyle name="Normal 27 5 2" xfId="17473" xr:uid="{00000000-0005-0000-0000-000040680000}"/>
    <cellStyle name="Normal 27 5 2 2" xfId="42106" xr:uid="{00000000-0005-0000-0000-000041680000}"/>
    <cellStyle name="Normal 27 5 3" xfId="42107" xr:uid="{00000000-0005-0000-0000-000042680000}"/>
    <cellStyle name="Normal 27 6" xfId="17474" xr:uid="{00000000-0005-0000-0000-000043680000}"/>
    <cellStyle name="Normal 27 6 2" xfId="17475" xr:uid="{00000000-0005-0000-0000-000044680000}"/>
    <cellStyle name="Normal 27 6 2 2" xfId="42108" xr:uid="{00000000-0005-0000-0000-000045680000}"/>
    <cellStyle name="Normal 27 6 3" xfId="42109" xr:uid="{00000000-0005-0000-0000-000046680000}"/>
    <cellStyle name="Normal 27 7" xfId="17476" xr:uid="{00000000-0005-0000-0000-000047680000}"/>
    <cellStyle name="Normal 27 7 2" xfId="42110" xr:uid="{00000000-0005-0000-0000-000048680000}"/>
    <cellStyle name="Normal 27 8" xfId="17477" xr:uid="{00000000-0005-0000-0000-000049680000}"/>
    <cellStyle name="Normal 27_11-03 - PHI Consolidated - Summary of FIN 48 Related To DC Q4 2010" xfId="17478" xr:uid="{00000000-0005-0000-0000-00004A680000}"/>
    <cellStyle name="Normal 28" xfId="98" xr:uid="{00000000-0005-0000-0000-00004B680000}"/>
    <cellStyle name="Normal 28 2" xfId="17479" xr:uid="{00000000-0005-0000-0000-00004C680000}"/>
    <cellStyle name="Normal 28 2 2" xfId="17480" xr:uid="{00000000-0005-0000-0000-00004D680000}"/>
    <cellStyle name="Normal 28 2 2 2" xfId="42111" xr:uid="{00000000-0005-0000-0000-00004E680000}"/>
    <cellStyle name="Normal 28 2 3" xfId="17481" xr:uid="{00000000-0005-0000-0000-00004F680000}"/>
    <cellStyle name="Normal 28 2 3 2" xfId="42112" xr:uid="{00000000-0005-0000-0000-000050680000}"/>
    <cellStyle name="Normal 28 2 4" xfId="42113" xr:uid="{00000000-0005-0000-0000-000051680000}"/>
    <cellStyle name="Normal 28 3" xfId="17482" xr:uid="{00000000-0005-0000-0000-000052680000}"/>
    <cellStyle name="Normal 28 3 2" xfId="17483" xr:uid="{00000000-0005-0000-0000-000053680000}"/>
    <cellStyle name="Normal 28 3 2 2" xfId="42114" xr:uid="{00000000-0005-0000-0000-000054680000}"/>
    <cellStyle name="Normal 28 3 3" xfId="42115" xr:uid="{00000000-0005-0000-0000-000055680000}"/>
    <cellStyle name="Normal 28 4" xfId="17484" xr:uid="{00000000-0005-0000-0000-000056680000}"/>
    <cellStyle name="Normal 28 4 2" xfId="17485" xr:uid="{00000000-0005-0000-0000-000057680000}"/>
    <cellStyle name="Normal 28 4 2 2" xfId="42116" xr:uid="{00000000-0005-0000-0000-000058680000}"/>
    <cellStyle name="Normal 28 4 3" xfId="42117" xr:uid="{00000000-0005-0000-0000-000059680000}"/>
    <cellStyle name="Normal 28 5" xfId="17486" xr:uid="{00000000-0005-0000-0000-00005A680000}"/>
    <cellStyle name="Normal 28 5 2" xfId="42118" xr:uid="{00000000-0005-0000-0000-00005B680000}"/>
    <cellStyle name="Normal 28 6" xfId="42119" xr:uid="{00000000-0005-0000-0000-00005C680000}"/>
    <cellStyle name="Normal 29" xfId="17487" xr:uid="{00000000-0005-0000-0000-00005D680000}"/>
    <cellStyle name="Normal 29 2" xfId="17488" xr:uid="{00000000-0005-0000-0000-00005E680000}"/>
    <cellStyle name="Normal 29 2 2" xfId="17489" xr:uid="{00000000-0005-0000-0000-00005F680000}"/>
    <cellStyle name="Normal 29 2 2 2" xfId="17490" xr:uid="{00000000-0005-0000-0000-000060680000}"/>
    <cellStyle name="Normal 29 2 2 3" xfId="17491" xr:uid="{00000000-0005-0000-0000-000061680000}"/>
    <cellStyle name="Normal 29 2 2 4" xfId="42120" xr:uid="{00000000-0005-0000-0000-000062680000}"/>
    <cellStyle name="Normal 29 2 3" xfId="17492" xr:uid="{00000000-0005-0000-0000-000063680000}"/>
    <cellStyle name="Normal 29 2 3 2" xfId="17493" xr:uid="{00000000-0005-0000-0000-000064680000}"/>
    <cellStyle name="Normal 29 2 3 3" xfId="42121" xr:uid="{00000000-0005-0000-0000-000065680000}"/>
    <cellStyle name="Normal 29 2 4" xfId="17494" xr:uid="{00000000-0005-0000-0000-000066680000}"/>
    <cellStyle name="Normal 29 2 5" xfId="17495" xr:uid="{00000000-0005-0000-0000-000067680000}"/>
    <cellStyle name="Normal 29 2 6" xfId="42122" xr:uid="{00000000-0005-0000-0000-000068680000}"/>
    <cellStyle name="Normal 29 2_PwrTax 51040" xfId="17496" xr:uid="{00000000-0005-0000-0000-000069680000}"/>
    <cellStyle name="Normal 29 3" xfId="17497" xr:uid="{00000000-0005-0000-0000-00006A680000}"/>
    <cellStyle name="Normal 29 3 2" xfId="17498" xr:uid="{00000000-0005-0000-0000-00006B680000}"/>
    <cellStyle name="Normal 29 3 3" xfId="17499" xr:uid="{00000000-0005-0000-0000-00006C680000}"/>
    <cellStyle name="Normal 29 3 4" xfId="42123" xr:uid="{00000000-0005-0000-0000-00006D680000}"/>
    <cellStyle name="Normal 29 4" xfId="17500" xr:uid="{00000000-0005-0000-0000-00006E680000}"/>
    <cellStyle name="Normal 29 4 2" xfId="17501" xr:uid="{00000000-0005-0000-0000-00006F680000}"/>
    <cellStyle name="Normal 29 4 3" xfId="17502" xr:uid="{00000000-0005-0000-0000-000070680000}"/>
    <cellStyle name="Normal 29 4 4" xfId="42124" xr:uid="{00000000-0005-0000-0000-000071680000}"/>
    <cellStyle name="Normal 29 5" xfId="17503" xr:uid="{00000000-0005-0000-0000-000072680000}"/>
    <cellStyle name="Normal 29 6" xfId="42125" xr:uid="{00000000-0005-0000-0000-000073680000}"/>
    <cellStyle name="Normal 29_PwrTax 51040" xfId="17504" xr:uid="{00000000-0005-0000-0000-000074680000}"/>
    <cellStyle name="Normal 3" xfId="45" xr:uid="{00000000-0005-0000-0000-000075680000}"/>
    <cellStyle name="Normal 3 10" xfId="17505" xr:uid="{00000000-0005-0000-0000-000076680000}"/>
    <cellStyle name="Normal 3 10 2" xfId="17506" xr:uid="{00000000-0005-0000-0000-000077680000}"/>
    <cellStyle name="Normal 3 10 2 2" xfId="42126" xr:uid="{00000000-0005-0000-0000-000078680000}"/>
    <cellStyle name="Normal 3 10 3" xfId="17507" xr:uid="{00000000-0005-0000-0000-000079680000}"/>
    <cellStyle name="Normal 3 10 3 2" xfId="42127" xr:uid="{00000000-0005-0000-0000-00007A680000}"/>
    <cellStyle name="Normal 3 10 4" xfId="42128" xr:uid="{00000000-0005-0000-0000-00007B680000}"/>
    <cellStyle name="Normal 3 11" xfId="17508" xr:uid="{00000000-0005-0000-0000-00007C680000}"/>
    <cellStyle name="Normal 3 11 2" xfId="42129" xr:uid="{00000000-0005-0000-0000-00007D680000}"/>
    <cellStyle name="Normal 3 12" xfId="17509" xr:uid="{00000000-0005-0000-0000-00007E680000}"/>
    <cellStyle name="Normal 3 12 2" xfId="42130" xr:uid="{00000000-0005-0000-0000-00007F680000}"/>
    <cellStyle name="Normal 3 13" xfId="17510" xr:uid="{00000000-0005-0000-0000-000080680000}"/>
    <cellStyle name="Normal 3 13 2" xfId="17511" xr:uid="{00000000-0005-0000-0000-000081680000}"/>
    <cellStyle name="Normal 3 13 3" xfId="17512" xr:uid="{00000000-0005-0000-0000-000082680000}"/>
    <cellStyle name="Normal 3 13 3 2" xfId="17513" xr:uid="{00000000-0005-0000-0000-000083680000}"/>
    <cellStyle name="Normal 3 13 3 3" xfId="17514" xr:uid="{00000000-0005-0000-0000-000084680000}"/>
    <cellStyle name="Normal 3 13 4" xfId="42131" xr:uid="{00000000-0005-0000-0000-000085680000}"/>
    <cellStyle name="Normal 3 14" xfId="17515" xr:uid="{00000000-0005-0000-0000-000086680000}"/>
    <cellStyle name="Normal 3 14 2" xfId="17516" xr:uid="{00000000-0005-0000-0000-000087680000}"/>
    <cellStyle name="Normal 3 14 3" xfId="42132" xr:uid="{00000000-0005-0000-0000-000088680000}"/>
    <cellStyle name="Normal 3 15" xfId="17517" xr:uid="{00000000-0005-0000-0000-000089680000}"/>
    <cellStyle name="Normal 3 16" xfId="17518" xr:uid="{00000000-0005-0000-0000-00008A680000}"/>
    <cellStyle name="Normal 3 17" xfId="17519" xr:uid="{00000000-0005-0000-0000-00008B680000}"/>
    <cellStyle name="Normal 3 18" xfId="32913" xr:uid="{00000000-0005-0000-0000-00008C680000}"/>
    <cellStyle name="Normal 3 19" xfId="42133" xr:uid="{00000000-0005-0000-0000-00008D680000}"/>
    <cellStyle name="Normal 3 2" xfId="99" xr:uid="{00000000-0005-0000-0000-00008E680000}"/>
    <cellStyle name="Normal 3 2 2" xfId="17520" xr:uid="{00000000-0005-0000-0000-00008F680000}"/>
    <cellStyle name="Normal 3 2 2 2" xfId="17521" xr:uid="{00000000-0005-0000-0000-000090680000}"/>
    <cellStyle name="Normal 3 2 2 2 2" xfId="42134" xr:uid="{00000000-0005-0000-0000-000091680000}"/>
    <cellStyle name="Normal 3 2 2 3" xfId="17522" xr:uid="{00000000-0005-0000-0000-000092680000}"/>
    <cellStyle name="Normal 3 2 2 3 2" xfId="42135" xr:uid="{00000000-0005-0000-0000-000093680000}"/>
    <cellStyle name="Normal 3 2 2 4" xfId="42136" xr:uid="{00000000-0005-0000-0000-000094680000}"/>
    <cellStyle name="Normal 3 2 3" xfId="17523" xr:uid="{00000000-0005-0000-0000-000095680000}"/>
    <cellStyle name="Normal 3 2 3 2" xfId="42137" xr:uid="{00000000-0005-0000-0000-000096680000}"/>
    <cellStyle name="Normal 3 2 4" xfId="17524" xr:uid="{00000000-0005-0000-0000-000097680000}"/>
    <cellStyle name="Normal 3 2 4 2" xfId="42138" xr:uid="{00000000-0005-0000-0000-000098680000}"/>
    <cellStyle name="Normal 3 2 5" xfId="17525" xr:uid="{00000000-0005-0000-0000-000099680000}"/>
    <cellStyle name="Normal 3 2 6" xfId="42139" xr:uid="{00000000-0005-0000-0000-00009A680000}"/>
    <cellStyle name="Normal 3 2 7" xfId="42140" xr:uid="{00000000-0005-0000-0000-00009B680000}"/>
    <cellStyle name="Normal 3 2 8" xfId="42141" xr:uid="{00000000-0005-0000-0000-00009C680000}"/>
    <cellStyle name="Normal 3 2 9" xfId="43416" xr:uid="{00000000-0005-0000-0000-00009D680000}"/>
    <cellStyle name="Normal 3 20" xfId="43384" xr:uid="{00000000-0005-0000-0000-00009E680000}"/>
    <cellStyle name="Normal 3 3" xfId="17526" xr:uid="{00000000-0005-0000-0000-00009F680000}"/>
    <cellStyle name="Normal 3 3 2" xfId="17527" xr:uid="{00000000-0005-0000-0000-0000A0680000}"/>
    <cellStyle name="Normal 3 3 2 2" xfId="17528" xr:uid="{00000000-0005-0000-0000-0000A1680000}"/>
    <cellStyle name="Normal 3 3 2 2 2" xfId="42142" xr:uid="{00000000-0005-0000-0000-0000A2680000}"/>
    <cellStyle name="Normal 3 3 2 3" xfId="17529" xr:uid="{00000000-0005-0000-0000-0000A3680000}"/>
    <cellStyle name="Normal 3 3 2 3 2" xfId="42143" xr:uid="{00000000-0005-0000-0000-0000A4680000}"/>
    <cellStyle name="Normal 3 3 2 4" xfId="42144" xr:uid="{00000000-0005-0000-0000-0000A5680000}"/>
    <cellStyle name="Normal 3 3 3" xfId="17530" xr:uid="{00000000-0005-0000-0000-0000A6680000}"/>
    <cellStyle name="Normal 3 3 3 2" xfId="42145" xr:uid="{00000000-0005-0000-0000-0000A7680000}"/>
    <cellStyle name="Normal 3 3 4" xfId="17531" xr:uid="{00000000-0005-0000-0000-0000A8680000}"/>
    <cellStyle name="Normal 3 3 4 2" xfId="42146" xr:uid="{00000000-0005-0000-0000-0000A9680000}"/>
    <cellStyle name="Normal 3 3 5" xfId="17532" xr:uid="{00000000-0005-0000-0000-0000AA680000}"/>
    <cellStyle name="Normal 3 3 6" xfId="42147" xr:uid="{00000000-0005-0000-0000-0000AB680000}"/>
    <cellStyle name="Normal 3 4" xfId="17533" xr:uid="{00000000-0005-0000-0000-0000AC680000}"/>
    <cellStyle name="Normal 3 4 2" xfId="17534" xr:uid="{00000000-0005-0000-0000-0000AD680000}"/>
    <cellStyle name="Normal 3 4 2 2" xfId="17535" xr:uid="{00000000-0005-0000-0000-0000AE680000}"/>
    <cellStyle name="Normal 3 4 2 2 2" xfId="42148" xr:uid="{00000000-0005-0000-0000-0000AF680000}"/>
    <cellStyle name="Normal 3 4 2 3" xfId="17536" xr:uid="{00000000-0005-0000-0000-0000B0680000}"/>
    <cellStyle name="Normal 3 4 2 3 2" xfId="42149" xr:uid="{00000000-0005-0000-0000-0000B1680000}"/>
    <cellStyle name="Normal 3 4 2 4" xfId="42150" xr:uid="{00000000-0005-0000-0000-0000B2680000}"/>
    <cellStyle name="Normal 3 4 3" xfId="17537" xr:uid="{00000000-0005-0000-0000-0000B3680000}"/>
    <cellStyle name="Normal 3 4 3 2" xfId="42151" xr:uid="{00000000-0005-0000-0000-0000B4680000}"/>
    <cellStyle name="Normal 3 4 4" xfId="17538" xr:uid="{00000000-0005-0000-0000-0000B5680000}"/>
    <cellStyle name="Normal 3 4 4 2" xfId="42152" xr:uid="{00000000-0005-0000-0000-0000B6680000}"/>
    <cellStyle name="Normal 3 4 5" xfId="17539" xr:uid="{00000000-0005-0000-0000-0000B7680000}"/>
    <cellStyle name="Normal 3 4 6" xfId="17540" xr:uid="{00000000-0005-0000-0000-0000B8680000}"/>
    <cellStyle name="Normal 3 4 7" xfId="42153" xr:uid="{00000000-0005-0000-0000-0000B9680000}"/>
    <cellStyle name="Normal 3 5" xfId="17541" xr:uid="{00000000-0005-0000-0000-0000BA680000}"/>
    <cellStyle name="Normal 3 5 2" xfId="17542" xr:uid="{00000000-0005-0000-0000-0000BB680000}"/>
    <cellStyle name="Normal 3 5 2 2" xfId="17543" xr:uid="{00000000-0005-0000-0000-0000BC680000}"/>
    <cellStyle name="Normal 3 5 2 2 2" xfId="42154" xr:uid="{00000000-0005-0000-0000-0000BD680000}"/>
    <cellStyle name="Normal 3 5 2 3" xfId="17544" xr:uid="{00000000-0005-0000-0000-0000BE680000}"/>
    <cellStyle name="Normal 3 5 2 3 2" xfId="42155" xr:uid="{00000000-0005-0000-0000-0000BF680000}"/>
    <cellStyle name="Normal 3 5 2 4" xfId="42156" xr:uid="{00000000-0005-0000-0000-0000C0680000}"/>
    <cellStyle name="Normal 3 5 3" xfId="17545" xr:uid="{00000000-0005-0000-0000-0000C1680000}"/>
    <cellStyle name="Normal 3 5 3 2" xfId="42157" xr:uid="{00000000-0005-0000-0000-0000C2680000}"/>
    <cellStyle name="Normal 3 5 4" xfId="17546" xr:uid="{00000000-0005-0000-0000-0000C3680000}"/>
    <cellStyle name="Normal 3 5 4 2" xfId="42158" xr:uid="{00000000-0005-0000-0000-0000C4680000}"/>
    <cellStyle name="Normal 3 5 5" xfId="17547" xr:uid="{00000000-0005-0000-0000-0000C5680000}"/>
    <cellStyle name="Normal 3 5 6" xfId="17548" xr:uid="{00000000-0005-0000-0000-0000C6680000}"/>
    <cellStyle name="Normal 3 5 7" xfId="17549" xr:uid="{00000000-0005-0000-0000-0000C7680000}"/>
    <cellStyle name="Normal 3 5 7 2" xfId="17550" xr:uid="{00000000-0005-0000-0000-0000C8680000}"/>
    <cellStyle name="Normal 3 5 7 3" xfId="17551" xr:uid="{00000000-0005-0000-0000-0000C9680000}"/>
    <cellStyle name="Normal 3 5 8" xfId="42159" xr:uid="{00000000-0005-0000-0000-0000CA680000}"/>
    <cellStyle name="Normal 3 6" xfId="17552" xr:uid="{00000000-0005-0000-0000-0000CB680000}"/>
    <cellStyle name="Normal 3 6 2" xfId="17553" xr:uid="{00000000-0005-0000-0000-0000CC680000}"/>
    <cellStyle name="Normal 3 6 2 2" xfId="17554" xr:uid="{00000000-0005-0000-0000-0000CD680000}"/>
    <cellStyle name="Normal 3 6 2 2 2" xfId="42160" xr:uid="{00000000-0005-0000-0000-0000CE680000}"/>
    <cellStyle name="Normal 3 6 2 3" xfId="17555" xr:uid="{00000000-0005-0000-0000-0000CF680000}"/>
    <cellStyle name="Normal 3 6 2 3 2" xfId="42161" xr:uid="{00000000-0005-0000-0000-0000D0680000}"/>
    <cellStyle name="Normal 3 6 2 4" xfId="42162" xr:uid="{00000000-0005-0000-0000-0000D1680000}"/>
    <cellStyle name="Normal 3 6 3" xfId="17556" xr:uid="{00000000-0005-0000-0000-0000D2680000}"/>
    <cellStyle name="Normal 3 6 3 2" xfId="42163" xr:uid="{00000000-0005-0000-0000-0000D3680000}"/>
    <cellStyle name="Normal 3 6 4" xfId="17557" xr:uid="{00000000-0005-0000-0000-0000D4680000}"/>
    <cellStyle name="Normal 3 6 4 2" xfId="42164" xr:uid="{00000000-0005-0000-0000-0000D5680000}"/>
    <cellStyle name="Normal 3 6 5" xfId="42165" xr:uid="{00000000-0005-0000-0000-0000D6680000}"/>
    <cellStyle name="Normal 3 7" xfId="17558" xr:uid="{00000000-0005-0000-0000-0000D7680000}"/>
    <cellStyle name="Normal 3 7 2" xfId="17559" xr:uid="{00000000-0005-0000-0000-0000D8680000}"/>
    <cellStyle name="Normal 3 7 2 2" xfId="17560" xr:uid="{00000000-0005-0000-0000-0000D9680000}"/>
    <cellStyle name="Normal 3 7 2 2 2" xfId="42166" xr:uid="{00000000-0005-0000-0000-0000DA680000}"/>
    <cellStyle name="Normal 3 7 2 3" xfId="17561" xr:uid="{00000000-0005-0000-0000-0000DB680000}"/>
    <cellStyle name="Normal 3 7 2 3 2" xfId="42167" xr:uid="{00000000-0005-0000-0000-0000DC680000}"/>
    <cellStyle name="Normal 3 7 2 4" xfId="42168" xr:uid="{00000000-0005-0000-0000-0000DD680000}"/>
    <cellStyle name="Normal 3 7 3" xfId="17562" xr:uid="{00000000-0005-0000-0000-0000DE680000}"/>
    <cellStyle name="Normal 3 7 3 2" xfId="42169" xr:uid="{00000000-0005-0000-0000-0000DF680000}"/>
    <cellStyle name="Normal 3 7 4" xfId="17563" xr:uid="{00000000-0005-0000-0000-0000E0680000}"/>
    <cellStyle name="Normal 3 7 4 2" xfId="42170" xr:uid="{00000000-0005-0000-0000-0000E1680000}"/>
    <cellStyle name="Normal 3 7 5" xfId="42171" xr:uid="{00000000-0005-0000-0000-0000E2680000}"/>
    <cellStyle name="Normal 3 8" xfId="17564" xr:uid="{00000000-0005-0000-0000-0000E3680000}"/>
    <cellStyle name="Normal 3 8 2" xfId="17565" xr:uid="{00000000-0005-0000-0000-0000E4680000}"/>
    <cellStyle name="Normal 3 8 2 2" xfId="17566" xr:uid="{00000000-0005-0000-0000-0000E5680000}"/>
    <cellStyle name="Normal 3 8 2 2 2" xfId="42172" xr:uid="{00000000-0005-0000-0000-0000E6680000}"/>
    <cellStyle name="Normal 3 8 2 3" xfId="17567" xr:uid="{00000000-0005-0000-0000-0000E7680000}"/>
    <cellStyle name="Normal 3 8 2 3 2" xfId="42173" xr:uid="{00000000-0005-0000-0000-0000E8680000}"/>
    <cellStyle name="Normal 3 8 2 4" xfId="42174" xr:uid="{00000000-0005-0000-0000-0000E9680000}"/>
    <cellStyle name="Normal 3 8 3" xfId="17568" xr:uid="{00000000-0005-0000-0000-0000EA680000}"/>
    <cellStyle name="Normal 3 8 3 2" xfId="42175" xr:uid="{00000000-0005-0000-0000-0000EB680000}"/>
    <cellStyle name="Normal 3 8 4" xfId="17569" xr:uid="{00000000-0005-0000-0000-0000EC680000}"/>
    <cellStyle name="Normal 3 8 4 2" xfId="42176" xr:uid="{00000000-0005-0000-0000-0000ED680000}"/>
    <cellStyle name="Normal 3 8 5" xfId="42177" xr:uid="{00000000-0005-0000-0000-0000EE680000}"/>
    <cellStyle name="Normal 3 9" xfId="17570" xr:uid="{00000000-0005-0000-0000-0000EF680000}"/>
    <cellStyle name="Normal 3 9 2" xfId="17571" xr:uid="{00000000-0005-0000-0000-0000F0680000}"/>
    <cellStyle name="Normal 3 9 2 2" xfId="17572" xr:uid="{00000000-0005-0000-0000-0000F1680000}"/>
    <cellStyle name="Normal 3 9 2 2 2" xfId="42178" xr:uid="{00000000-0005-0000-0000-0000F2680000}"/>
    <cellStyle name="Normal 3 9 2 3" xfId="17573" xr:uid="{00000000-0005-0000-0000-0000F3680000}"/>
    <cellStyle name="Normal 3 9 2 3 2" xfId="42179" xr:uid="{00000000-0005-0000-0000-0000F4680000}"/>
    <cellStyle name="Normal 3 9 2 4" xfId="42180" xr:uid="{00000000-0005-0000-0000-0000F5680000}"/>
    <cellStyle name="Normal 3 9 3" xfId="17574" xr:uid="{00000000-0005-0000-0000-0000F6680000}"/>
    <cellStyle name="Normal 3 9 3 2" xfId="42181" xr:uid="{00000000-0005-0000-0000-0000F7680000}"/>
    <cellStyle name="Normal 3 9 4" xfId="17575" xr:uid="{00000000-0005-0000-0000-0000F8680000}"/>
    <cellStyle name="Normal 3 9 4 2" xfId="42182" xr:uid="{00000000-0005-0000-0000-0000F9680000}"/>
    <cellStyle name="Normal 3 9 5" xfId="42183" xr:uid="{00000000-0005-0000-0000-0000FA680000}"/>
    <cellStyle name="Normal 3_1998-2002 adds try 4" xfId="42184" xr:uid="{00000000-0005-0000-0000-0000FB680000}"/>
    <cellStyle name="Normal 30" xfId="100" xr:uid="{00000000-0005-0000-0000-0000FC680000}"/>
    <cellStyle name="Normal 30 2" xfId="17576" xr:uid="{00000000-0005-0000-0000-0000FD680000}"/>
    <cellStyle name="Normal 30 2 2" xfId="17577" xr:uid="{00000000-0005-0000-0000-0000FE680000}"/>
    <cellStyle name="Normal 30 2 2 2" xfId="42185" xr:uid="{00000000-0005-0000-0000-0000FF680000}"/>
    <cellStyle name="Normal 30 2 3" xfId="17578" xr:uid="{00000000-0005-0000-0000-000000690000}"/>
    <cellStyle name="Normal 30 2 3 2" xfId="42186" xr:uid="{00000000-0005-0000-0000-000001690000}"/>
    <cellStyle name="Normal 30 2 4" xfId="42187" xr:uid="{00000000-0005-0000-0000-000002690000}"/>
    <cellStyle name="Normal 30 3" xfId="17579" xr:uid="{00000000-0005-0000-0000-000003690000}"/>
    <cellStyle name="Normal 30 3 2" xfId="17580" xr:uid="{00000000-0005-0000-0000-000004690000}"/>
    <cellStyle name="Normal 30 3 2 2" xfId="17581" xr:uid="{00000000-0005-0000-0000-000005690000}"/>
    <cellStyle name="Normal 30 3 3" xfId="17582" xr:uid="{00000000-0005-0000-0000-000006690000}"/>
    <cellStyle name="Normal 30 3 4" xfId="17583" xr:uid="{00000000-0005-0000-0000-000007690000}"/>
    <cellStyle name="Normal 30 3 5" xfId="42188" xr:uid="{00000000-0005-0000-0000-000008690000}"/>
    <cellStyle name="Normal 30 4" xfId="17584" xr:uid="{00000000-0005-0000-0000-000009690000}"/>
    <cellStyle name="Normal 30 4 2" xfId="42189" xr:uid="{00000000-0005-0000-0000-00000A690000}"/>
    <cellStyle name="Normal 30 5" xfId="17585" xr:uid="{00000000-0005-0000-0000-00000B690000}"/>
    <cellStyle name="Normal 30 6" xfId="17586" xr:uid="{00000000-0005-0000-0000-00000C690000}"/>
    <cellStyle name="Normal 30_PwrTax 51040" xfId="17587" xr:uid="{00000000-0005-0000-0000-00000D690000}"/>
    <cellStyle name="Normal 31" xfId="17588" xr:uid="{00000000-0005-0000-0000-00000E690000}"/>
    <cellStyle name="Normal 31 2" xfId="17589" xr:uid="{00000000-0005-0000-0000-00000F690000}"/>
    <cellStyle name="Normal 31 2 2" xfId="17590" xr:uid="{00000000-0005-0000-0000-000010690000}"/>
    <cellStyle name="Normal 31 2 2 2" xfId="42190" xr:uid="{00000000-0005-0000-0000-000011690000}"/>
    <cellStyle name="Normal 31 2 3" xfId="17591" xr:uid="{00000000-0005-0000-0000-000012690000}"/>
    <cellStyle name="Normal 31 2 3 2" xfId="42191" xr:uid="{00000000-0005-0000-0000-000013690000}"/>
    <cellStyle name="Normal 31 2 4" xfId="17592" xr:uid="{00000000-0005-0000-0000-000014690000}"/>
    <cellStyle name="Normal 31 2 5" xfId="17593" xr:uid="{00000000-0005-0000-0000-000015690000}"/>
    <cellStyle name="Normal 31 2 6" xfId="42192" xr:uid="{00000000-0005-0000-0000-000016690000}"/>
    <cellStyle name="Normal 31 3" xfId="17594" xr:uid="{00000000-0005-0000-0000-000017690000}"/>
    <cellStyle name="Normal 31 3 2" xfId="17595" xr:uid="{00000000-0005-0000-0000-000018690000}"/>
    <cellStyle name="Normal 31 3 3" xfId="42193" xr:uid="{00000000-0005-0000-0000-000019690000}"/>
    <cellStyle name="Normal 31 4" xfId="17596" xr:uid="{00000000-0005-0000-0000-00001A690000}"/>
    <cellStyle name="Normal 31 4 2" xfId="42194" xr:uid="{00000000-0005-0000-0000-00001B690000}"/>
    <cellStyle name="Normal 31 5" xfId="17597" xr:uid="{00000000-0005-0000-0000-00001C690000}"/>
    <cellStyle name="Normal 31 6" xfId="42195" xr:uid="{00000000-0005-0000-0000-00001D690000}"/>
    <cellStyle name="Normal 31_PwrTax 51040" xfId="17598" xr:uid="{00000000-0005-0000-0000-00001E690000}"/>
    <cellStyle name="Normal 32" xfId="17599" xr:uid="{00000000-0005-0000-0000-00001F690000}"/>
    <cellStyle name="Normal 32 2" xfId="17600" xr:uid="{00000000-0005-0000-0000-000020690000}"/>
    <cellStyle name="Normal 32 2 2" xfId="17601" xr:uid="{00000000-0005-0000-0000-000021690000}"/>
    <cellStyle name="Normal 32 2 2 2" xfId="42196" xr:uid="{00000000-0005-0000-0000-000022690000}"/>
    <cellStyle name="Normal 32 2 3" xfId="17602" xr:uid="{00000000-0005-0000-0000-000023690000}"/>
    <cellStyle name="Normal 32 2 3 2" xfId="42197" xr:uid="{00000000-0005-0000-0000-000024690000}"/>
    <cellStyle name="Normal 32 2 4" xfId="42198" xr:uid="{00000000-0005-0000-0000-000025690000}"/>
    <cellStyle name="Normal 32 3" xfId="17603" xr:uid="{00000000-0005-0000-0000-000026690000}"/>
    <cellStyle name="Normal 32 3 2" xfId="42199" xr:uid="{00000000-0005-0000-0000-000027690000}"/>
    <cellStyle name="Normal 32 4" xfId="17604" xr:uid="{00000000-0005-0000-0000-000028690000}"/>
    <cellStyle name="Normal 32 4 2" xfId="42200" xr:uid="{00000000-0005-0000-0000-000029690000}"/>
    <cellStyle name="Normal 32 5" xfId="42201" xr:uid="{00000000-0005-0000-0000-00002A690000}"/>
    <cellStyle name="Normal 33" xfId="17605" xr:uid="{00000000-0005-0000-0000-00002B690000}"/>
    <cellStyle name="Normal 33 2" xfId="17606" xr:uid="{00000000-0005-0000-0000-00002C690000}"/>
    <cellStyle name="Normal 33 2 2" xfId="17607" xr:uid="{00000000-0005-0000-0000-00002D690000}"/>
    <cellStyle name="Normal 33 2 2 2" xfId="42202" xr:uid="{00000000-0005-0000-0000-00002E690000}"/>
    <cellStyle name="Normal 33 2 3" xfId="17608" xr:uid="{00000000-0005-0000-0000-00002F690000}"/>
    <cellStyle name="Normal 33 2 3 2" xfId="42203" xr:uid="{00000000-0005-0000-0000-000030690000}"/>
    <cellStyle name="Normal 33 2 4" xfId="42204" xr:uid="{00000000-0005-0000-0000-000031690000}"/>
    <cellStyle name="Normal 33 3" xfId="17609" xr:uid="{00000000-0005-0000-0000-000032690000}"/>
    <cellStyle name="Normal 33 3 2" xfId="42205" xr:uid="{00000000-0005-0000-0000-000033690000}"/>
    <cellStyle name="Normal 33 4" xfId="17610" xr:uid="{00000000-0005-0000-0000-000034690000}"/>
    <cellStyle name="Normal 33 4 2" xfId="42206" xr:uid="{00000000-0005-0000-0000-000035690000}"/>
    <cellStyle name="Normal 33 5" xfId="17611" xr:uid="{00000000-0005-0000-0000-000036690000}"/>
    <cellStyle name="Normal 34" xfId="101" xr:uid="{00000000-0005-0000-0000-000037690000}"/>
    <cellStyle name="Normal 34 2" xfId="17612" xr:uid="{00000000-0005-0000-0000-000038690000}"/>
    <cellStyle name="Normal 34 2 2" xfId="17613" xr:uid="{00000000-0005-0000-0000-000039690000}"/>
    <cellStyle name="Normal 34 2 2 2" xfId="42207" xr:uid="{00000000-0005-0000-0000-00003A690000}"/>
    <cellStyle name="Normal 34 2 3" xfId="17614" xr:uid="{00000000-0005-0000-0000-00003B690000}"/>
    <cellStyle name="Normal 34 2 3 2" xfId="42208" xr:uid="{00000000-0005-0000-0000-00003C690000}"/>
    <cellStyle name="Normal 34 2 4" xfId="42209" xr:uid="{00000000-0005-0000-0000-00003D690000}"/>
    <cellStyle name="Normal 34 3" xfId="17615" xr:uid="{00000000-0005-0000-0000-00003E690000}"/>
    <cellStyle name="Normal 34 3 2" xfId="17616" xr:uid="{00000000-0005-0000-0000-00003F690000}"/>
    <cellStyle name="Normal 34 3 2 2" xfId="42210" xr:uid="{00000000-0005-0000-0000-000040690000}"/>
    <cellStyle name="Normal 34 3 3" xfId="42211" xr:uid="{00000000-0005-0000-0000-000041690000}"/>
    <cellStyle name="Normal 34 4" xfId="17617" xr:uid="{00000000-0005-0000-0000-000042690000}"/>
    <cellStyle name="Normal 34 4 2" xfId="17618" xr:uid="{00000000-0005-0000-0000-000043690000}"/>
    <cellStyle name="Normal 34 4 2 2" xfId="42212" xr:uid="{00000000-0005-0000-0000-000044690000}"/>
    <cellStyle name="Normal 34 4 3" xfId="42213" xr:uid="{00000000-0005-0000-0000-000045690000}"/>
    <cellStyle name="Normal 34 5" xfId="17619" xr:uid="{00000000-0005-0000-0000-000046690000}"/>
    <cellStyle name="Normal 34 5 2" xfId="42214" xr:uid="{00000000-0005-0000-0000-000047690000}"/>
    <cellStyle name="Normal 35" xfId="17620" xr:uid="{00000000-0005-0000-0000-000048690000}"/>
    <cellStyle name="Normal 35 2" xfId="17621" xr:uid="{00000000-0005-0000-0000-000049690000}"/>
    <cellStyle name="Normal 35 2 2" xfId="17622" xr:uid="{00000000-0005-0000-0000-00004A690000}"/>
    <cellStyle name="Normal 35 2 2 2" xfId="42215" xr:uid="{00000000-0005-0000-0000-00004B690000}"/>
    <cellStyle name="Normal 35 2 2 2 2" xfId="42216" xr:uid="{00000000-0005-0000-0000-00004C690000}"/>
    <cellStyle name="Normal 35 2 2 2 2 2" xfId="42217" xr:uid="{00000000-0005-0000-0000-00004D690000}"/>
    <cellStyle name="Normal 35 2 2 2 2 2 2" xfId="42218" xr:uid="{00000000-0005-0000-0000-00004E690000}"/>
    <cellStyle name="Normal 35 2 2 2 2 3" xfId="42219" xr:uid="{00000000-0005-0000-0000-00004F690000}"/>
    <cellStyle name="Normal 35 2 2 2 2 3 2" xfId="42220" xr:uid="{00000000-0005-0000-0000-000050690000}"/>
    <cellStyle name="Normal 35 2 2 2 2 4" xfId="42221" xr:uid="{00000000-0005-0000-0000-000051690000}"/>
    <cellStyle name="Normal 35 2 2 2 3" xfId="42222" xr:uid="{00000000-0005-0000-0000-000052690000}"/>
    <cellStyle name="Normal 35 2 2 2 3 2" xfId="42223" xr:uid="{00000000-0005-0000-0000-000053690000}"/>
    <cellStyle name="Normal 35 2 2 2 3 2 2" xfId="42224" xr:uid="{00000000-0005-0000-0000-000054690000}"/>
    <cellStyle name="Normal 35 2 2 2 3 3" xfId="42225" xr:uid="{00000000-0005-0000-0000-000055690000}"/>
    <cellStyle name="Normal 35 2 2 2 3 3 2" xfId="42226" xr:uid="{00000000-0005-0000-0000-000056690000}"/>
    <cellStyle name="Normal 35 2 2 2 3 4" xfId="42227" xr:uid="{00000000-0005-0000-0000-000057690000}"/>
    <cellStyle name="Normal 35 2 2 2 4" xfId="42228" xr:uid="{00000000-0005-0000-0000-000058690000}"/>
    <cellStyle name="Normal 35 2 2 2 4 2" xfId="42229" xr:uid="{00000000-0005-0000-0000-000059690000}"/>
    <cellStyle name="Normal 35 2 2 2 4 2 2" xfId="42230" xr:uid="{00000000-0005-0000-0000-00005A690000}"/>
    <cellStyle name="Normal 35 2 2 2 4 3" xfId="42231" xr:uid="{00000000-0005-0000-0000-00005B690000}"/>
    <cellStyle name="Normal 35 2 2 2 4 3 2" xfId="42232" xr:uid="{00000000-0005-0000-0000-00005C690000}"/>
    <cellStyle name="Normal 35 2 2 2 4 4" xfId="42233" xr:uid="{00000000-0005-0000-0000-00005D690000}"/>
    <cellStyle name="Normal 35 2 2 2 5" xfId="42234" xr:uid="{00000000-0005-0000-0000-00005E690000}"/>
    <cellStyle name="Normal 35 2 2 2 5 2" xfId="42235" xr:uid="{00000000-0005-0000-0000-00005F690000}"/>
    <cellStyle name="Normal 35 2 2 2 6" xfId="42236" xr:uid="{00000000-0005-0000-0000-000060690000}"/>
    <cellStyle name="Normal 35 2 2 2 6 2" xfId="42237" xr:uid="{00000000-0005-0000-0000-000061690000}"/>
    <cellStyle name="Normal 35 2 2 2 7" xfId="42238" xr:uid="{00000000-0005-0000-0000-000062690000}"/>
    <cellStyle name="Normal 35 2 2 3" xfId="42239" xr:uid="{00000000-0005-0000-0000-000063690000}"/>
    <cellStyle name="Normal 35 2 2 3 2" xfId="42240" xr:uid="{00000000-0005-0000-0000-000064690000}"/>
    <cellStyle name="Normal 35 2 2 3 2 2" xfId="42241" xr:uid="{00000000-0005-0000-0000-000065690000}"/>
    <cellStyle name="Normal 35 2 2 3 3" xfId="42242" xr:uid="{00000000-0005-0000-0000-000066690000}"/>
    <cellStyle name="Normal 35 2 2 3 3 2" xfId="42243" xr:uid="{00000000-0005-0000-0000-000067690000}"/>
    <cellStyle name="Normal 35 2 2 3 4" xfId="42244" xr:uid="{00000000-0005-0000-0000-000068690000}"/>
    <cellStyle name="Normal 35 2 2 4" xfId="42245" xr:uid="{00000000-0005-0000-0000-000069690000}"/>
    <cellStyle name="Normal 35 2 2 4 2" xfId="42246" xr:uid="{00000000-0005-0000-0000-00006A690000}"/>
    <cellStyle name="Normal 35 2 2 4 2 2" xfId="42247" xr:uid="{00000000-0005-0000-0000-00006B690000}"/>
    <cellStyle name="Normal 35 2 2 4 3" xfId="42248" xr:uid="{00000000-0005-0000-0000-00006C690000}"/>
    <cellStyle name="Normal 35 2 2 4 3 2" xfId="42249" xr:uid="{00000000-0005-0000-0000-00006D690000}"/>
    <cellStyle name="Normal 35 2 2 4 4" xfId="42250" xr:uid="{00000000-0005-0000-0000-00006E690000}"/>
    <cellStyle name="Normal 35 2 2 5" xfId="42251" xr:uid="{00000000-0005-0000-0000-00006F690000}"/>
    <cellStyle name="Normal 35 2 2 6" xfId="42252" xr:uid="{00000000-0005-0000-0000-000070690000}"/>
    <cellStyle name="Normal 35 2 2 6 2" xfId="42253" xr:uid="{00000000-0005-0000-0000-000071690000}"/>
    <cellStyle name="Normal 35 2 2 7" xfId="42254" xr:uid="{00000000-0005-0000-0000-000072690000}"/>
    <cellStyle name="Normal 35 2 2 7 2" xfId="42255" xr:uid="{00000000-0005-0000-0000-000073690000}"/>
    <cellStyle name="Normal 35 2 3" xfId="17623" xr:uid="{00000000-0005-0000-0000-000074690000}"/>
    <cellStyle name="Normal 35 2 3 2" xfId="42256" xr:uid="{00000000-0005-0000-0000-000075690000}"/>
    <cellStyle name="Normal 35 2 3 2 2" xfId="42257" xr:uid="{00000000-0005-0000-0000-000076690000}"/>
    <cellStyle name="Normal 35 2 3 2 2 2" xfId="42258" xr:uid="{00000000-0005-0000-0000-000077690000}"/>
    <cellStyle name="Normal 35 2 3 2 3" xfId="42259" xr:uid="{00000000-0005-0000-0000-000078690000}"/>
    <cellStyle name="Normal 35 2 3 2 3 2" xfId="42260" xr:uid="{00000000-0005-0000-0000-000079690000}"/>
    <cellStyle name="Normal 35 2 3 2 4" xfId="42261" xr:uid="{00000000-0005-0000-0000-00007A690000}"/>
    <cellStyle name="Normal 35 2 3 3" xfId="42262" xr:uid="{00000000-0005-0000-0000-00007B690000}"/>
    <cellStyle name="Normal 35 2 3 3 2" xfId="42263" xr:uid="{00000000-0005-0000-0000-00007C690000}"/>
    <cellStyle name="Normal 35 2 3 3 2 2" xfId="42264" xr:uid="{00000000-0005-0000-0000-00007D690000}"/>
    <cellStyle name="Normal 35 2 3 3 3" xfId="42265" xr:uid="{00000000-0005-0000-0000-00007E690000}"/>
    <cellStyle name="Normal 35 2 3 3 3 2" xfId="42266" xr:uid="{00000000-0005-0000-0000-00007F690000}"/>
    <cellStyle name="Normal 35 2 3 3 4" xfId="42267" xr:uid="{00000000-0005-0000-0000-000080690000}"/>
    <cellStyle name="Normal 35 2 3 4" xfId="42268" xr:uid="{00000000-0005-0000-0000-000081690000}"/>
    <cellStyle name="Normal 35 2 3 5" xfId="42269" xr:uid="{00000000-0005-0000-0000-000082690000}"/>
    <cellStyle name="Normal 35 2 3 5 2" xfId="42270" xr:uid="{00000000-0005-0000-0000-000083690000}"/>
    <cellStyle name="Normal 35 2 3 6" xfId="42271" xr:uid="{00000000-0005-0000-0000-000084690000}"/>
    <cellStyle name="Normal 35 2 3 6 2" xfId="42272" xr:uid="{00000000-0005-0000-0000-000085690000}"/>
    <cellStyle name="Normal 35 2 4" xfId="17624" xr:uid="{00000000-0005-0000-0000-000086690000}"/>
    <cellStyle name="Normal 35 2 4 2" xfId="42273" xr:uid="{00000000-0005-0000-0000-000087690000}"/>
    <cellStyle name="Normal 35 2 4 2 2" xfId="42274" xr:uid="{00000000-0005-0000-0000-000088690000}"/>
    <cellStyle name="Normal 35 2 4 3" xfId="42275" xr:uid="{00000000-0005-0000-0000-000089690000}"/>
    <cellStyle name="Normal 35 2 4 3 2" xfId="42276" xr:uid="{00000000-0005-0000-0000-00008A690000}"/>
    <cellStyle name="Normal 35 2 4 4" xfId="42277" xr:uid="{00000000-0005-0000-0000-00008B690000}"/>
    <cellStyle name="Normal 35 2 5" xfId="42278" xr:uid="{00000000-0005-0000-0000-00008C690000}"/>
    <cellStyle name="Normal 35 2 5 2" xfId="42279" xr:uid="{00000000-0005-0000-0000-00008D690000}"/>
    <cellStyle name="Normal 35 2 5 2 2" xfId="42280" xr:uid="{00000000-0005-0000-0000-00008E690000}"/>
    <cellStyle name="Normal 35 2 5 3" xfId="42281" xr:uid="{00000000-0005-0000-0000-00008F690000}"/>
    <cellStyle name="Normal 35 2 5 3 2" xfId="42282" xr:uid="{00000000-0005-0000-0000-000090690000}"/>
    <cellStyle name="Normal 35 2 5 4" xfId="42283" xr:uid="{00000000-0005-0000-0000-000091690000}"/>
    <cellStyle name="Normal 35 2 6" xfId="42284" xr:uid="{00000000-0005-0000-0000-000092690000}"/>
    <cellStyle name="Normal 35 3" xfId="17625" xr:uid="{00000000-0005-0000-0000-000093690000}"/>
    <cellStyle name="Normal 35 3 2" xfId="42285" xr:uid="{00000000-0005-0000-0000-000094690000}"/>
    <cellStyle name="Normal 35 3 2 2" xfId="42286" xr:uid="{00000000-0005-0000-0000-000095690000}"/>
    <cellStyle name="Normal 35 3 2 2 2" xfId="42287" xr:uid="{00000000-0005-0000-0000-000096690000}"/>
    <cellStyle name="Normal 35 3 2 2 2 2" xfId="42288" xr:uid="{00000000-0005-0000-0000-000097690000}"/>
    <cellStyle name="Normal 35 3 2 2 3" xfId="42289" xr:uid="{00000000-0005-0000-0000-000098690000}"/>
    <cellStyle name="Normal 35 3 2 2 3 2" xfId="42290" xr:uid="{00000000-0005-0000-0000-000099690000}"/>
    <cellStyle name="Normal 35 3 2 2 4" xfId="42291" xr:uid="{00000000-0005-0000-0000-00009A690000}"/>
    <cellStyle name="Normal 35 3 2 3" xfId="42292" xr:uid="{00000000-0005-0000-0000-00009B690000}"/>
    <cellStyle name="Normal 35 3 2 3 2" xfId="42293" xr:uid="{00000000-0005-0000-0000-00009C690000}"/>
    <cellStyle name="Normal 35 3 2 3 2 2" xfId="42294" xr:uid="{00000000-0005-0000-0000-00009D690000}"/>
    <cellStyle name="Normal 35 3 2 3 3" xfId="42295" xr:uid="{00000000-0005-0000-0000-00009E690000}"/>
    <cellStyle name="Normal 35 3 2 3 3 2" xfId="42296" xr:uid="{00000000-0005-0000-0000-00009F690000}"/>
    <cellStyle name="Normal 35 3 2 3 4" xfId="42297" xr:uid="{00000000-0005-0000-0000-0000A0690000}"/>
    <cellStyle name="Normal 35 3 2 4" xfId="42298" xr:uid="{00000000-0005-0000-0000-0000A1690000}"/>
    <cellStyle name="Normal 35 3 2 4 2" xfId="42299" xr:uid="{00000000-0005-0000-0000-0000A2690000}"/>
    <cellStyle name="Normal 35 3 2 4 2 2" xfId="42300" xr:uid="{00000000-0005-0000-0000-0000A3690000}"/>
    <cellStyle name="Normal 35 3 2 4 3" xfId="42301" xr:uid="{00000000-0005-0000-0000-0000A4690000}"/>
    <cellStyle name="Normal 35 3 2 4 3 2" xfId="42302" xr:uid="{00000000-0005-0000-0000-0000A5690000}"/>
    <cellStyle name="Normal 35 3 2 4 4" xfId="42303" xr:uid="{00000000-0005-0000-0000-0000A6690000}"/>
    <cellStyle name="Normal 35 3 2 5" xfId="42304" xr:uid="{00000000-0005-0000-0000-0000A7690000}"/>
    <cellStyle name="Normal 35 3 2 5 2" xfId="42305" xr:uid="{00000000-0005-0000-0000-0000A8690000}"/>
    <cellStyle name="Normal 35 3 2 6" xfId="42306" xr:uid="{00000000-0005-0000-0000-0000A9690000}"/>
    <cellStyle name="Normal 35 3 2 6 2" xfId="42307" xr:uid="{00000000-0005-0000-0000-0000AA690000}"/>
    <cellStyle name="Normal 35 3 2 7" xfId="42308" xr:uid="{00000000-0005-0000-0000-0000AB690000}"/>
    <cellStyle name="Normal 35 3 3" xfId="42309" xr:uid="{00000000-0005-0000-0000-0000AC690000}"/>
    <cellStyle name="Normal 35 3 3 2" xfId="42310" xr:uid="{00000000-0005-0000-0000-0000AD690000}"/>
    <cellStyle name="Normal 35 3 3 2 2" xfId="42311" xr:uid="{00000000-0005-0000-0000-0000AE690000}"/>
    <cellStyle name="Normal 35 3 3 3" xfId="42312" xr:uid="{00000000-0005-0000-0000-0000AF690000}"/>
    <cellStyle name="Normal 35 3 3 3 2" xfId="42313" xr:uid="{00000000-0005-0000-0000-0000B0690000}"/>
    <cellStyle name="Normal 35 3 3 4" xfId="42314" xr:uid="{00000000-0005-0000-0000-0000B1690000}"/>
    <cellStyle name="Normal 35 3 4" xfId="42315" xr:uid="{00000000-0005-0000-0000-0000B2690000}"/>
    <cellStyle name="Normal 35 3 4 2" xfId="42316" xr:uid="{00000000-0005-0000-0000-0000B3690000}"/>
    <cellStyle name="Normal 35 3 4 2 2" xfId="42317" xr:uid="{00000000-0005-0000-0000-0000B4690000}"/>
    <cellStyle name="Normal 35 3 4 3" xfId="42318" xr:uid="{00000000-0005-0000-0000-0000B5690000}"/>
    <cellStyle name="Normal 35 3 4 3 2" xfId="42319" xr:uid="{00000000-0005-0000-0000-0000B6690000}"/>
    <cellStyle name="Normal 35 3 4 4" xfId="42320" xr:uid="{00000000-0005-0000-0000-0000B7690000}"/>
    <cellStyle name="Normal 35 3 5" xfId="42321" xr:uid="{00000000-0005-0000-0000-0000B8690000}"/>
    <cellStyle name="Normal 35 3 6" xfId="42322" xr:uid="{00000000-0005-0000-0000-0000B9690000}"/>
    <cellStyle name="Normal 35 3 6 2" xfId="42323" xr:uid="{00000000-0005-0000-0000-0000BA690000}"/>
    <cellStyle name="Normal 35 3 7" xfId="42324" xr:uid="{00000000-0005-0000-0000-0000BB690000}"/>
    <cellStyle name="Normal 35 3 7 2" xfId="42325" xr:uid="{00000000-0005-0000-0000-0000BC690000}"/>
    <cellStyle name="Normal 35 4" xfId="17626" xr:uid="{00000000-0005-0000-0000-0000BD690000}"/>
    <cellStyle name="Normal 35 4 2" xfId="17627" xr:uid="{00000000-0005-0000-0000-0000BE690000}"/>
    <cellStyle name="Normal 35 4 2 2" xfId="42326" xr:uid="{00000000-0005-0000-0000-0000BF690000}"/>
    <cellStyle name="Normal 35 4 2 2 2" xfId="42327" xr:uid="{00000000-0005-0000-0000-0000C0690000}"/>
    <cellStyle name="Normal 35 4 2 3" xfId="42328" xr:uid="{00000000-0005-0000-0000-0000C1690000}"/>
    <cellStyle name="Normal 35 4 2 3 2" xfId="42329" xr:uid="{00000000-0005-0000-0000-0000C2690000}"/>
    <cellStyle name="Normal 35 4 2 4" xfId="42330" xr:uid="{00000000-0005-0000-0000-0000C3690000}"/>
    <cellStyle name="Normal 35 4 3" xfId="42331" xr:uid="{00000000-0005-0000-0000-0000C4690000}"/>
    <cellStyle name="Normal 35 4 3 2" xfId="42332" xr:uid="{00000000-0005-0000-0000-0000C5690000}"/>
    <cellStyle name="Normal 35 4 3 2 2" xfId="42333" xr:uid="{00000000-0005-0000-0000-0000C6690000}"/>
    <cellStyle name="Normal 35 4 3 3" xfId="42334" xr:uid="{00000000-0005-0000-0000-0000C7690000}"/>
    <cellStyle name="Normal 35 4 3 3 2" xfId="42335" xr:uid="{00000000-0005-0000-0000-0000C8690000}"/>
    <cellStyle name="Normal 35 4 3 4" xfId="42336" xr:uid="{00000000-0005-0000-0000-0000C9690000}"/>
    <cellStyle name="Normal 35 4 4" xfId="42337" xr:uid="{00000000-0005-0000-0000-0000CA690000}"/>
    <cellStyle name="Normal 35 4 5" xfId="42338" xr:uid="{00000000-0005-0000-0000-0000CB690000}"/>
    <cellStyle name="Normal 35 4 5 2" xfId="42339" xr:uid="{00000000-0005-0000-0000-0000CC690000}"/>
    <cellStyle name="Normal 35 4 6" xfId="42340" xr:uid="{00000000-0005-0000-0000-0000CD690000}"/>
    <cellStyle name="Normal 35 4 6 2" xfId="42341" xr:uid="{00000000-0005-0000-0000-0000CE690000}"/>
    <cellStyle name="Normal 35 5" xfId="17628" xr:uid="{00000000-0005-0000-0000-0000CF690000}"/>
    <cellStyle name="Normal 35 5 2" xfId="42342" xr:uid="{00000000-0005-0000-0000-0000D0690000}"/>
    <cellStyle name="Normal 35 5 2 2" xfId="42343" xr:uid="{00000000-0005-0000-0000-0000D1690000}"/>
    <cellStyle name="Normal 35 5 3" xfId="42344" xr:uid="{00000000-0005-0000-0000-0000D2690000}"/>
    <cellStyle name="Normal 35 5 3 2" xfId="42345" xr:uid="{00000000-0005-0000-0000-0000D3690000}"/>
    <cellStyle name="Normal 35 5 4" xfId="42346" xr:uid="{00000000-0005-0000-0000-0000D4690000}"/>
    <cellStyle name="Normal 35 6" xfId="42347" xr:uid="{00000000-0005-0000-0000-0000D5690000}"/>
    <cellStyle name="Normal 35 6 2" xfId="42348" xr:uid="{00000000-0005-0000-0000-0000D6690000}"/>
    <cellStyle name="Normal 35 6 2 2" xfId="42349" xr:uid="{00000000-0005-0000-0000-0000D7690000}"/>
    <cellStyle name="Normal 35 6 3" xfId="42350" xr:uid="{00000000-0005-0000-0000-0000D8690000}"/>
    <cellStyle name="Normal 35 6 3 2" xfId="42351" xr:uid="{00000000-0005-0000-0000-0000D9690000}"/>
    <cellStyle name="Normal 35 6 4" xfId="42352" xr:uid="{00000000-0005-0000-0000-0000DA690000}"/>
    <cellStyle name="Normal 35 7" xfId="42353" xr:uid="{00000000-0005-0000-0000-0000DB690000}"/>
    <cellStyle name="Normal 35 8" xfId="42354" xr:uid="{00000000-0005-0000-0000-0000DC690000}"/>
    <cellStyle name="Normal 36" xfId="17629" xr:uid="{00000000-0005-0000-0000-0000DD690000}"/>
    <cellStyle name="Normal 36 2" xfId="17630" xr:uid="{00000000-0005-0000-0000-0000DE690000}"/>
    <cellStyle name="Normal 36 2 2" xfId="42355" xr:uid="{00000000-0005-0000-0000-0000DF690000}"/>
    <cellStyle name="Normal 36 3" xfId="17631" xr:uid="{00000000-0005-0000-0000-0000E0690000}"/>
    <cellStyle name="Normal 36 3 2" xfId="42356" xr:uid="{00000000-0005-0000-0000-0000E1690000}"/>
    <cellStyle name="Normal 36 4" xfId="42357" xr:uid="{00000000-0005-0000-0000-0000E2690000}"/>
    <cellStyle name="Normal 37" xfId="17632" xr:uid="{00000000-0005-0000-0000-0000E3690000}"/>
    <cellStyle name="Normal 37 2" xfId="17633" xr:uid="{00000000-0005-0000-0000-0000E4690000}"/>
    <cellStyle name="Normal 37 2 2" xfId="17634" xr:uid="{00000000-0005-0000-0000-0000E5690000}"/>
    <cellStyle name="Normal 37 2 2 2" xfId="42358" xr:uid="{00000000-0005-0000-0000-0000E6690000}"/>
    <cellStyle name="Normal 37 2 3" xfId="42359" xr:uid="{00000000-0005-0000-0000-0000E7690000}"/>
    <cellStyle name="Normal 37 3" xfId="17635" xr:uid="{00000000-0005-0000-0000-0000E8690000}"/>
    <cellStyle name="Normal 37 3 2" xfId="42360" xr:uid="{00000000-0005-0000-0000-0000E9690000}"/>
    <cellStyle name="Normal 37 4" xfId="42361" xr:uid="{00000000-0005-0000-0000-0000EA690000}"/>
    <cellStyle name="Normal 38" xfId="17636" xr:uid="{00000000-0005-0000-0000-0000EB690000}"/>
    <cellStyle name="Normal 38 2" xfId="17637" xr:uid="{00000000-0005-0000-0000-0000EC690000}"/>
    <cellStyle name="Normal 38 2 2" xfId="17638" xr:uid="{00000000-0005-0000-0000-0000ED690000}"/>
    <cellStyle name="Normal 38 2 2 2" xfId="42362" xr:uid="{00000000-0005-0000-0000-0000EE690000}"/>
    <cellStyle name="Normal 38 2 3" xfId="42363" xr:uid="{00000000-0005-0000-0000-0000EF690000}"/>
    <cellStyle name="Normal 38 3" xfId="17639" xr:uid="{00000000-0005-0000-0000-0000F0690000}"/>
    <cellStyle name="Normal 38 3 2" xfId="42364" xr:uid="{00000000-0005-0000-0000-0000F1690000}"/>
    <cellStyle name="Normal 38 4" xfId="42365" xr:uid="{00000000-0005-0000-0000-0000F2690000}"/>
    <cellStyle name="Normal 39" xfId="17640" xr:uid="{00000000-0005-0000-0000-0000F3690000}"/>
    <cellStyle name="Normal 39 2" xfId="17641" xr:uid="{00000000-0005-0000-0000-0000F4690000}"/>
    <cellStyle name="Normal 39 2 2" xfId="17642" xr:uid="{00000000-0005-0000-0000-0000F5690000}"/>
    <cellStyle name="Normal 39 2 2 2" xfId="42366" xr:uid="{00000000-0005-0000-0000-0000F6690000}"/>
    <cellStyle name="Normal 39 2 3" xfId="42367" xr:uid="{00000000-0005-0000-0000-0000F7690000}"/>
    <cellStyle name="Normal 39 3" xfId="17643" xr:uid="{00000000-0005-0000-0000-0000F8690000}"/>
    <cellStyle name="Normal 39 3 2" xfId="42368" xr:uid="{00000000-0005-0000-0000-0000F9690000}"/>
    <cellStyle name="Normal 39 4" xfId="17644" xr:uid="{00000000-0005-0000-0000-0000FA690000}"/>
    <cellStyle name="Normal 39 5" xfId="17645" xr:uid="{00000000-0005-0000-0000-0000FB690000}"/>
    <cellStyle name="Normal 39 6" xfId="42369" xr:uid="{00000000-0005-0000-0000-0000FC690000}"/>
    <cellStyle name="Normal 4" xfId="64" xr:uid="{00000000-0005-0000-0000-0000FD690000}"/>
    <cellStyle name="Normal 4 10" xfId="17646" xr:uid="{00000000-0005-0000-0000-0000FE690000}"/>
    <cellStyle name="Normal 4 10 2" xfId="17647" xr:uid="{00000000-0005-0000-0000-0000FF690000}"/>
    <cellStyle name="Normal 4 10 2 2" xfId="42370" xr:uid="{00000000-0005-0000-0000-0000006A0000}"/>
    <cellStyle name="Normal 4 10 3" xfId="17648" xr:uid="{00000000-0005-0000-0000-0000016A0000}"/>
    <cellStyle name="Normal 4 10 3 2" xfId="42371" xr:uid="{00000000-0005-0000-0000-0000026A0000}"/>
    <cellStyle name="Normal 4 10 4" xfId="17649" xr:uid="{00000000-0005-0000-0000-0000036A0000}"/>
    <cellStyle name="Normal 4 10 5" xfId="42372" xr:uid="{00000000-0005-0000-0000-0000046A0000}"/>
    <cellStyle name="Normal 4 11" xfId="17650" xr:uid="{00000000-0005-0000-0000-0000056A0000}"/>
    <cellStyle name="Normal 4 11 2" xfId="17651" xr:uid="{00000000-0005-0000-0000-0000066A0000}"/>
    <cellStyle name="Normal 4 11 2 2" xfId="42373" xr:uid="{00000000-0005-0000-0000-0000076A0000}"/>
    <cellStyle name="Normal 4 11 3" xfId="17652" xr:uid="{00000000-0005-0000-0000-0000086A0000}"/>
    <cellStyle name="Normal 4 11 3 2" xfId="42374" xr:uid="{00000000-0005-0000-0000-0000096A0000}"/>
    <cellStyle name="Normal 4 11 4" xfId="17653" xr:uid="{00000000-0005-0000-0000-00000A6A0000}"/>
    <cellStyle name="Normal 4 11 5" xfId="42375" xr:uid="{00000000-0005-0000-0000-00000B6A0000}"/>
    <cellStyle name="Normal 4 12" xfId="17654" xr:uid="{00000000-0005-0000-0000-00000C6A0000}"/>
    <cellStyle name="Normal 4 12 2" xfId="17655" xr:uid="{00000000-0005-0000-0000-00000D6A0000}"/>
    <cellStyle name="Normal 4 12 3" xfId="42376" xr:uid="{00000000-0005-0000-0000-00000E6A0000}"/>
    <cellStyle name="Normal 4 13" xfId="17656" xr:uid="{00000000-0005-0000-0000-00000F6A0000}"/>
    <cellStyle name="Normal 4 13 2" xfId="17657" xr:uid="{00000000-0005-0000-0000-0000106A0000}"/>
    <cellStyle name="Normal 4 13 3" xfId="42377" xr:uid="{00000000-0005-0000-0000-0000116A0000}"/>
    <cellStyle name="Normal 4 14" xfId="17658" xr:uid="{00000000-0005-0000-0000-0000126A0000}"/>
    <cellStyle name="Normal 4 14 2" xfId="17659" xr:uid="{00000000-0005-0000-0000-0000136A0000}"/>
    <cellStyle name="Normal 4 14 3" xfId="42378" xr:uid="{00000000-0005-0000-0000-0000146A0000}"/>
    <cellStyle name="Normal 4 15" xfId="17660" xr:uid="{00000000-0005-0000-0000-0000156A0000}"/>
    <cellStyle name="Normal 4 15 2" xfId="42379" xr:uid="{00000000-0005-0000-0000-0000166A0000}"/>
    <cellStyle name="Normal 4 15 3" xfId="42380" xr:uid="{00000000-0005-0000-0000-0000176A0000}"/>
    <cellStyle name="Normal 4 16" xfId="17661" xr:uid="{00000000-0005-0000-0000-0000186A0000}"/>
    <cellStyle name="Normal 4 17" xfId="17662" xr:uid="{00000000-0005-0000-0000-0000196A0000}"/>
    <cellStyle name="Normal 4 18" xfId="17663" xr:uid="{00000000-0005-0000-0000-00001A6A0000}"/>
    <cellStyle name="Normal 4 19" xfId="17664" xr:uid="{00000000-0005-0000-0000-00001B6A0000}"/>
    <cellStyle name="Normal 4 2" xfId="17665" xr:uid="{00000000-0005-0000-0000-00001C6A0000}"/>
    <cellStyle name="Normal 4 2 2" xfId="17666" xr:uid="{00000000-0005-0000-0000-00001D6A0000}"/>
    <cellStyle name="Normal 4 2 2 2" xfId="17667" xr:uid="{00000000-0005-0000-0000-00001E6A0000}"/>
    <cellStyle name="Normal 4 2 2 2 2" xfId="17668" xr:uid="{00000000-0005-0000-0000-00001F6A0000}"/>
    <cellStyle name="Normal 4 2 2 2 2 2" xfId="42381" xr:uid="{00000000-0005-0000-0000-0000206A0000}"/>
    <cellStyle name="Normal 4 2 2 2 3" xfId="17669" xr:uid="{00000000-0005-0000-0000-0000216A0000}"/>
    <cellStyle name="Normal 4 2 2 2 3 2" xfId="42382" xr:uid="{00000000-0005-0000-0000-0000226A0000}"/>
    <cellStyle name="Normal 4 2 2 2 4" xfId="42383" xr:uid="{00000000-0005-0000-0000-0000236A0000}"/>
    <cellStyle name="Normal 4 2 2 3" xfId="17670" xr:uid="{00000000-0005-0000-0000-0000246A0000}"/>
    <cellStyle name="Normal 4 2 2 3 2" xfId="42384" xr:uid="{00000000-0005-0000-0000-0000256A0000}"/>
    <cellStyle name="Normal 4 2 2 4" xfId="17671" xr:uid="{00000000-0005-0000-0000-0000266A0000}"/>
    <cellStyle name="Normal 4 2 2 4 2" xfId="42385" xr:uid="{00000000-0005-0000-0000-0000276A0000}"/>
    <cellStyle name="Normal 4 2 2 5" xfId="17672" xr:uid="{00000000-0005-0000-0000-0000286A0000}"/>
    <cellStyle name="Normal 4 2 2 6" xfId="42386" xr:uid="{00000000-0005-0000-0000-0000296A0000}"/>
    <cellStyle name="Normal 4 2 3" xfId="17673" xr:uid="{00000000-0005-0000-0000-00002A6A0000}"/>
    <cellStyle name="Normal 4 2 3 2" xfId="17674" xr:uid="{00000000-0005-0000-0000-00002B6A0000}"/>
    <cellStyle name="Normal 4 2 3 2 2" xfId="42387" xr:uid="{00000000-0005-0000-0000-00002C6A0000}"/>
    <cellStyle name="Normal 4 2 3 3" xfId="17675" xr:uid="{00000000-0005-0000-0000-00002D6A0000}"/>
    <cellStyle name="Normal 4 2 3 3 2" xfId="42388" xr:uid="{00000000-0005-0000-0000-00002E6A0000}"/>
    <cellStyle name="Normal 4 2 3 4" xfId="42389" xr:uid="{00000000-0005-0000-0000-00002F6A0000}"/>
    <cellStyle name="Normal 4 2 4" xfId="17676" xr:uid="{00000000-0005-0000-0000-0000306A0000}"/>
    <cellStyle name="Normal 4 2 4 2" xfId="42390" xr:uid="{00000000-0005-0000-0000-0000316A0000}"/>
    <cellStyle name="Normal 4 2 5" xfId="17677" xr:uid="{00000000-0005-0000-0000-0000326A0000}"/>
    <cellStyle name="Normal 4 2 5 2" xfId="42391" xr:uid="{00000000-0005-0000-0000-0000336A0000}"/>
    <cellStyle name="Normal 4 2 6" xfId="42392" xr:uid="{00000000-0005-0000-0000-0000346A0000}"/>
    <cellStyle name="Normal 4 2 7" xfId="43417" xr:uid="{00000000-0005-0000-0000-0000356A0000}"/>
    <cellStyle name="Normal 4 20" xfId="42393" xr:uid="{00000000-0005-0000-0000-0000366A0000}"/>
    <cellStyle name="Normal 4 21" xfId="43385" xr:uid="{00000000-0005-0000-0000-0000376A0000}"/>
    <cellStyle name="Normal 4 3" xfId="17678" xr:uid="{00000000-0005-0000-0000-0000386A0000}"/>
    <cellStyle name="Normal 4 3 2" xfId="17679" xr:uid="{00000000-0005-0000-0000-0000396A0000}"/>
    <cellStyle name="Normal 4 3 2 2" xfId="17680" xr:uid="{00000000-0005-0000-0000-00003A6A0000}"/>
    <cellStyle name="Normal 4 3 2 2 2" xfId="42394" xr:uid="{00000000-0005-0000-0000-00003B6A0000}"/>
    <cellStyle name="Normal 4 3 2 3" xfId="17681" xr:uid="{00000000-0005-0000-0000-00003C6A0000}"/>
    <cellStyle name="Normal 4 3 2 3 2" xfId="42395" xr:uid="{00000000-0005-0000-0000-00003D6A0000}"/>
    <cellStyle name="Normal 4 3 2 4" xfId="42396" xr:uid="{00000000-0005-0000-0000-00003E6A0000}"/>
    <cellStyle name="Normal 4 3 3" xfId="17682" xr:uid="{00000000-0005-0000-0000-00003F6A0000}"/>
    <cellStyle name="Normal 4 3 3 2" xfId="42397" xr:uid="{00000000-0005-0000-0000-0000406A0000}"/>
    <cellStyle name="Normal 4 3 4" xfId="17683" xr:uid="{00000000-0005-0000-0000-0000416A0000}"/>
    <cellStyle name="Normal 4 3 4 2" xfId="42398" xr:uid="{00000000-0005-0000-0000-0000426A0000}"/>
    <cellStyle name="Normal 4 3 5" xfId="17684" xr:uid="{00000000-0005-0000-0000-0000436A0000}"/>
    <cellStyle name="Normal 4 3 6" xfId="17685" xr:uid="{00000000-0005-0000-0000-0000446A0000}"/>
    <cellStyle name="Normal 4 3 7" xfId="42399" xr:uid="{00000000-0005-0000-0000-0000456A0000}"/>
    <cellStyle name="Normal 4 4" xfId="17686" xr:uid="{00000000-0005-0000-0000-0000466A0000}"/>
    <cellStyle name="Normal 4 4 2" xfId="17687" xr:uid="{00000000-0005-0000-0000-0000476A0000}"/>
    <cellStyle name="Normal 4 4 2 2" xfId="17688" xr:uid="{00000000-0005-0000-0000-0000486A0000}"/>
    <cellStyle name="Normal 4 4 2 2 2" xfId="42400" xr:uid="{00000000-0005-0000-0000-0000496A0000}"/>
    <cellStyle name="Normal 4 4 2 3" xfId="17689" xr:uid="{00000000-0005-0000-0000-00004A6A0000}"/>
    <cellStyle name="Normal 4 4 2 3 2" xfId="42401" xr:uid="{00000000-0005-0000-0000-00004B6A0000}"/>
    <cellStyle name="Normal 4 4 2 4" xfId="42402" xr:uid="{00000000-0005-0000-0000-00004C6A0000}"/>
    <cellStyle name="Normal 4 4 3" xfId="17690" xr:uid="{00000000-0005-0000-0000-00004D6A0000}"/>
    <cellStyle name="Normal 4 4 3 2" xfId="42403" xr:uid="{00000000-0005-0000-0000-00004E6A0000}"/>
    <cellStyle name="Normal 4 4 4" xfId="17691" xr:uid="{00000000-0005-0000-0000-00004F6A0000}"/>
    <cellStyle name="Normal 4 4 4 2" xfId="42404" xr:uid="{00000000-0005-0000-0000-0000506A0000}"/>
    <cellStyle name="Normal 4 4 5" xfId="17692" xr:uid="{00000000-0005-0000-0000-0000516A0000}"/>
    <cellStyle name="Normal 4 4 6" xfId="42405" xr:uid="{00000000-0005-0000-0000-0000526A0000}"/>
    <cellStyle name="Normal 4 5" xfId="17693" xr:uid="{00000000-0005-0000-0000-0000536A0000}"/>
    <cellStyle name="Normal 4 5 2" xfId="17694" xr:uid="{00000000-0005-0000-0000-0000546A0000}"/>
    <cellStyle name="Normal 4 5 2 2" xfId="17695" xr:uid="{00000000-0005-0000-0000-0000556A0000}"/>
    <cellStyle name="Normal 4 5 2 2 2" xfId="42406" xr:uid="{00000000-0005-0000-0000-0000566A0000}"/>
    <cellStyle name="Normal 4 5 2 3" xfId="17696" xr:uid="{00000000-0005-0000-0000-0000576A0000}"/>
    <cellStyle name="Normal 4 5 2 3 2" xfId="42407" xr:uid="{00000000-0005-0000-0000-0000586A0000}"/>
    <cellStyle name="Normal 4 5 2 4" xfId="42408" xr:uid="{00000000-0005-0000-0000-0000596A0000}"/>
    <cellStyle name="Normal 4 5 3" xfId="17697" xr:uid="{00000000-0005-0000-0000-00005A6A0000}"/>
    <cellStyle name="Normal 4 5 3 2" xfId="42409" xr:uid="{00000000-0005-0000-0000-00005B6A0000}"/>
    <cellStyle name="Normal 4 5 4" xfId="17698" xr:uid="{00000000-0005-0000-0000-00005C6A0000}"/>
    <cellStyle name="Normal 4 5 4 2" xfId="42410" xr:uid="{00000000-0005-0000-0000-00005D6A0000}"/>
    <cellStyle name="Normal 4 5 5" xfId="17699" xr:uid="{00000000-0005-0000-0000-00005E6A0000}"/>
    <cellStyle name="Normal 4 5 6" xfId="42411" xr:uid="{00000000-0005-0000-0000-00005F6A0000}"/>
    <cellStyle name="Normal 4 6" xfId="17700" xr:uid="{00000000-0005-0000-0000-0000606A0000}"/>
    <cellStyle name="Normal 4 6 2" xfId="17701" xr:uid="{00000000-0005-0000-0000-0000616A0000}"/>
    <cellStyle name="Normal 4 6 2 2" xfId="17702" xr:uid="{00000000-0005-0000-0000-0000626A0000}"/>
    <cellStyle name="Normal 4 6 2 2 2" xfId="42412" xr:uid="{00000000-0005-0000-0000-0000636A0000}"/>
    <cellStyle name="Normal 4 6 2 3" xfId="17703" xr:uid="{00000000-0005-0000-0000-0000646A0000}"/>
    <cellStyle name="Normal 4 6 2 3 2" xfId="42413" xr:uid="{00000000-0005-0000-0000-0000656A0000}"/>
    <cellStyle name="Normal 4 6 2 4" xfId="42414" xr:uid="{00000000-0005-0000-0000-0000666A0000}"/>
    <cellStyle name="Normal 4 6 3" xfId="17704" xr:uid="{00000000-0005-0000-0000-0000676A0000}"/>
    <cellStyle name="Normal 4 6 3 2" xfId="42415" xr:uid="{00000000-0005-0000-0000-0000686A0000}"/>
    <cellStyle name="Normal 4 6 4" xfId="17705" xr:uid="{00000000-0005-0000-0000-0000696A0000}"/>
    <cellStyle name="Normal 4 6 4 2" xfId="42416" xr:uid="{00000000-0005-0000-0000-00006A6A0000}"/>
    <cellStyle name="Normal 4 6 5" xfId="17706" xr:uid="{00000000-0005-0000-0000-00006B6A0000}"/>
    <cellStyle name="Normal 4 6 6" xfId="17707" xr:uid="{00000000-0005-0000-0000-00006C6A0000}"/>
    <cellStyle name="Normal 4 6 7" xfId="42417" xr:uid="{00000000-0005-0000-0000-00006D6A0000}"/>
    <cellStyle name="Normal 4 7" xfId="17708" xr:uid="{00000000-0005-0000-0000-00006E6A0000}"/>
    <cellStyle name="Normal 4 7 2" xfId="17709" xr:uid="{00000000-0005-0000-0000-00006F6A0000}"/>
    <cellStyle name="Normal 4 7 2 2" xfId="17710" xr:uid="{00000000-0005-0000-0000-0000706A0000}"/>
    <cellStyle name="Normal 4 7 2 2 2" xfId="42418" xr:uid="{00000000-0005-0000-0000-0000716A0000}"/>
    <cellStyle name="Normal 4 7 2 3" xfId="17711" xr:uid="{00000000-0005-0000-0000-0000726A0000}"/>
    <cellStyle name="Normal 4 7 2 3 2" xfId="42419" xr:uid="{00000000-0005-0000-0000-0000736A0000}"/>
    <cellStyle name="Normal 4 7 2 4" xfId="42420" xr:uid="{00000000-0005-0000-0000-0000746A0000}"/>
    <cellStyle name="Normal 4 7 3" xfId="17712" xr:uid="{00000000-0005-0000-0000-0000756A0000}"/>
    <cellStyle name="Normal 4 7 3 2" xfId="42421" xr:uid="{00000000-0005-0000-0000-0000766A0000}"/>
    <cellStyle name="Normal 4 7 4" xfId="17713" xr:uid="{00000000-0005-0000-0000-0000776A0000}"/>
    <cellStyle name="Normal 4 7 4 2" xfId="42422" xr:uid="{00000000-0005-0000-0000-0000786A0000}"/>
    <cellStyle name="Normal 4 7 5" xfId="17714" xr:uid="{00000000-0005-0000-0000-0000796A0000}"/>
    <cellStyle name="Normal 4 7 6" xfId="17715" xr:uid="{00000000-0005-0000-0000-00007A6A0000}"/>
    <cellStyle name="Normal 4 7 7" xfId="42423" xr:uid="{00000000-0005-0000-0000-00007B6A0000}"/>
    <cellStyle name="Normal 4 8" xfId="17716" xr:uid="{00000000-0005-0000-0000-00007C6A0000}"/>
    <cellStyle name="Normal 4 8 2" xfId="17717" xr:uid="{00000000-0005-0000-0000-00007D6A0000}"/>
    <cellStyle name="Normal 4 8 2 2" xfId="17718" xr:uid="{00000000-0005-0000-0000-00007E6A0000}"/>
    <cellStyle name="Normal 4 8 2 2 2" xfId="42424" xr:uid="{00000000-0005-0000-0000-00007F6A0000}"/>
    <cellStyle name="Normal 4 8 2 3" xfId="17719" xr:uid="{00000000-0005-0000-0000-0000806A0000}"/>
    <cellStyle name="Normal 4 8 2 3 2" xfId="42425" xr:uid="{00000000-0005-0000-0000-0000816A0000}"/>
    <cellStyle name="Normal 4 8 2 4" xfId="42426" xr:uid="{00000000-0005-0000-0000-0000826A0000}"/>
    <cellStyle name="Normal 4 8 3" xfId="17720" xr:uid="{00000000-0005-0000-0000-0000836A0000}"/>
    <cellStyle name="Normal 4 8 3 2" xfId="42427" xr:uid="{00000000-0005-0000-0000-0000846A0000}"/>
    <cellStyle name="Normal 4 8 4" xfId="17721" xr:uid="{00000000-0005-0000-0000-0000856A0000}"/>
    <cellStyle name="Normal 4 8 4 2" xfId="42428" xr:uid="{00000000-0005-0000-0000-0000866A0000}"/>
    <cellStyle name="Normal 4 8 5" xfId="17722" xr:uid="{00000000-0005-0000-0000-0000876A0000}"/>
    <cellStyle name="Normal 4 9" xfId="17723" xr:uid="{00000000-0005-0000-0000-0000886A0000}"/>
    <cellStyle name="Normal 4 9 2" xfId="17724" xr:uid="{00000000-0005-0000-0000-0000896A0000}"/>
    <cellStyle name="Normal 4 9 2 2" xfId="17725" xr:uid="{00000000-0005-0000-0000-00008A6A0000}"/>
    <cellStyle name="Normal 4 9 2 2 2" xfId="42429" xr:uid="{00000000-0005-0000-0000-00008B6A0000}"/>
    <cellStyle name="Normal 4 9 2 3" xfId="17726" xr:uid="{00000000-0005-0000-0000-00008C6A0000}"/>
    <cellStyle name="Normal 4 9 2 3 2" xfId="42430" xr:uid="{00000000-0005-0000-0000-00008D6A0000}"/>
    <cellStyle name="Normal 4 9 2 4" xfId="42431" xr:uid="{00000000-0005-0000-0000-00008E6A0000}"/>
    <cellStyle name="Normal 4 9 3" xfId="17727" xr:uid="{00000000-0005-0000-0000-00008F6A0000}"/>
    <cellStyle name="Normal 4 9 3 2" xfId="42432" xr:uid="{00000000-0005-0000-0000-0000906A0000}"/>
    <cellStyle name="Normal 4 9 4" xfId="17728" xr:uid="{00000000-0005-0000-0000-0000916A0000}"/>
    <cellStyle name="Normal 4 9 4 2" xfId="42433" xr:uid="{00000000-0005-0000-0000-0000926A0000}"/>
    <cellStyle name="Normal 4 9 5" xfId="17729" xr:uid="{00000000-0005-0000-0000-0000936A0000}"/>
    <cellStyle name="Normal 4_12.31.2009 Sev TBBS # 82 (version 2)" xfId="17730" xr:uid="{00000000-0005-0000-0000-0000946A0000}"/>
    <cellStyle name="Normal 40" xfId="17731" xr:uid="{00000000-0005-0000-0000-0000956A0000}"/>
    <cellStyle name="Normal 40 2" xfId="17732" xr:uid="{00000000-0005-0000-0000-0000966A0000}"/>
    <cellStyle name="Normal 40 2 2" xfId="17733" xr:uid="{00000000-0005-0000-0000-0000976A0000}"/>
    <cellStyle name="Normal 40 2 2 2" xfId="42434" xr:uid="{00000000-0005-0000-0000-0000986A0000}"/>
    <cellStyle name="Normal 40 2 3" xfId="42435" xr:uid="{00000000-0005-0000-0000-0000996A0000}"/>
    <cellStyle name="Normal 40 2 4" xfId="42436" xr:uid="{00000000-0005-0000-0000-00009A6A0000}"/>
    <cellStyle name="Normal 40 3" xfId="17734" xr:uid="{00000000-0005-0000-0000-00009B6A0000}"/>
    <cellStyle name="Normal 40 3 2" xfId="42437" xr:uid="{00000000-0005-0000-0000-00009C6A0000}"/>
    <cellStyle name="Normal 40 4" xfId="17735" xr:uid="{00000000-0005-0000-0000-00009D6A0000}"/>
    <cellStyle name="Normal 40 5" xfId="17736" xr:uid="{00000000-0005-0000-0000-00009E6A0000}"/>
    <cellStyle name="Normal 40 6" xfId="17737" xr:uid="{00000000-0005-0000-0000-00009F6A0000}"/>
    <cellStyle name="Normal 40 7" xfId="17738" xr:uid="{00000000-0005-0000-0000-0000A06A0000}"/>
    <cellStyle name="Normal 41" xfId="17739" xr:uid="{00000000-0005-0000-0000-0000A16A0000}"/>
    <cellStyle name="Normal 41 2" xfId="17740" xr:uid="{00000000-0005-0000-0000-0000A26A0000}"/>
    <cellStyle name="Normal 41 2 2" xfId="17741" xr:uid="{00000000-0005-0000-0000-0000A36A0000}"/>
    <cellStyle name="Normal 41 3" xfId="17742" xr:uid="{00000000-0005-0000-0000-0000A46A0000}"/>
    <cellStyle name="Normal 41 4" xfId="42438" xr:uid="{00000000-0005-0000-0000-0000A56A0000}"/>
    <cellStyle name="Normal 42" xfId="17743" xr:uid="{00000000-0005-0000-0000-0000A66A0000}"/>
    <cellStyle name="Normal 42 2" xfId="17744" xr:uid="{00000000-0005-0000-0000-0000A76A0000}"/>
    <cellStyle name="Normal 42 2 2" xfId="17745" xr:uid="{00000000-0005-0000-0000-0000A86A0000}"/>
    <cellStyle name="Normal 42 2 2 2" xfId="17746" xr:uid="{00000000-0005-0000-0000-0000A96A0000}"/>
    <cellStyle name="Normal 42 2 2 2 2" xfId="17747" xr:uid="{00000000-0005-0000-0000-0000AA6A0000}"/>
    <cellStyle name="Normal 42 2 2 2 3" xfId="17748" xr:uid="{00000000-0005-0000-0000-0000AB6A0000}"/>
    <cellStyle name="Normal 42 2 2 3" xfId="17749" xr:uid="{00000000-0005-0000-0000-0000AC6A0000}"/>
    <cellStyle name="Normal 42 2 2 3 2" xfId="42439" xr:uid="{00000000-0005-0000-0000-0000AD6A0000}"/>
    <cellStyle name="Normal 42 2 2 4" xfId="17750" xr:uid="{00000000-0005-0000-0000-0000AE6A0000}"/>
    <cellStyle name="Normal 42 2 3" xfId="17751" xr:uid="{00000000-0005-0000-0000-0000AF6A0000}"/>
    <cellStyle name="Normal 42 2 3 2" xfId="17752" xr:uid="{00000000-0005-0000-0000-0000B06A0000}"/>
    <cellStyle name="Normal 42 2 3 3" xfId="17753" xr:uid="{00000000-0005-0000-0000-0000B16A0000}"/>
    <cellStyle name="Normal 42 2 4" xfId="17754" xr:uid="{00000000-0005-0000-0000-0000B26A0000}"/>
    <cellStyle name="Normal 42 2 4 2" xfId="42440" xr:uid="{00000000-0005-0000-0000-0000B36A0000}"/>
    <cellStyle name="Normal 42 2 4 2 2" xfId="42441" xr:uid="{00000000-0005-0000-0000-0000B46A0000}"/>
    <cellStyle name="Normal 42 2 4 3" xfId="42442" xr:uid="{00000000-0005-0000-0000-0000B56A0000}"/>
    <cellStyle name="Normal 42 2 4 3 2" xfId="42443" xr:uid="{00000000-0005-0000-0000-0000B66A0000}"/>
    <cellStyle name="Normal 42 2 4 4" xfId="42444" xr:uid="{00000000-0005-0000-0000-0000B76A0000}"/>
    <cellStyle name="Normal 42 2 5" xfId="17755" xr:uid="{00000000-0005-0000-0000-0000B86A0000}"/>
    <cellStyle name="Normal 42 2 6" xfId="17756" xr:uid="{00000000-0005-0000-0000-0000B96A0000}"/>
    <cellStyle name="Normal 42 2 7" xfId="42445" xr:uid="{00000000-0005-0000-0000-0000BA6A0000}"/>
    <cellStyle name="Normal 42 3" xfId="17757" xr:uid="{00000000-0005-0000-0000-0000BB6A0000}"/>
    <cellStyle name="Normal 42 3 2" xfId="17758" xr:uid="{00000000-0005-0000-0000-0000BC6A0000}"/>
    <cellStyle name="Normal 42 3 2 2" xfId="17759" xr:uid="{00000000-0005-0000-0000-0000BD6A0000}"/>
    <cellStyle name="Normal 42 3 2 3" xfId="17760" xr:uid="{00000000-0005-0000-0000-0000BE6A0000}"/>
    <cellStyle name="Normal 42 3 3" xfId="17761" xr:uid="{00000000-0005-0000-0000-0000BF6A0000}"/>
    <cellStyle name="Normal 42 3 3 2" xfId="42446" xr:uid="{00000000-0005-0000-0000-0000C06A0000}"/>
    <cellStyle name="Normal 42 3 4" xfId="17762" xr:uid="{00000000-0005-0000-0000-0000C16A0000}"/>
    <cellStyle name="Normal 42 4" xfId="17763" xr:uid="{00000000-0005-0000-0000-0000C26A0000}"/>
    <cellStyle name="Normal 42 4 2" xfId="17764" xr:uid="{00000000-0005-0000-0000-0000C36A0000}"/>
    <cellStyle name="Normal 42 4 3" xfId="17765" xr:uid="{00000000-0005-0000-0000-0000C46A0000}"/>
    <cellStyle name="Normal 42 5" xfId="17766" xr:uid="{00000000-0005-0000-0000-0000C56A0000}"/>
    <cellStyle name="Normal 42 5 2" xfId="42447" xr:uid="{00000000-0005-0000-0000-0000C66A0000}"/>
    <cellStyle name="Normal 42 5 2 2" xfId="42448" xr:uid="{00000000-0005-0000-0000-0000C76A0000}"/>
    <cellStyle name="Normal 42 5 3" xfId="42449" xr:uid="{00000000-0005-0000-0000-0000C86A0000}"/>
    <cellStyle name="Normal 42 5 3 2" xfId="42450" xr:uid="{00000000-0005-0000-0000-0000C96A0000}"/>
    <cellStyle name="Normal 42 5 4" xfId="42451" xr:uid="{00000000-0005-0000-0000-0000CA6A0000}"/>
    <cellStyle name="Normal 42 6" xfId="42452" xr:uid="{00000000-0005-0000-0000-0000CB6A0000}"/>
    <cellStyle name="Normal 43" xfId="17767" xr:uid="{00000000-0005-0000-0000-0000CC6A0000}"/>
    <cellStyle name="Normal 43 2" xfId="17768" xr:uid="{00000000-0005-0000-0000-0000CD6A0000}"/>
    <cellStyle name="Normal 43 2 2" xfId="17769" xr:uid="{00000000-0005-0000-0000-0000CE6A0000}"/>
    <cellStyle name="Normal 43 2 2 2" xfId="17770" xr:uid="{00000000-0005-0000-0000-0000CF6A0000}"/>
    <cellStyle name="Normal 43 2 2 2 2" xfId="42453" xr:uid="{00000000-0005-0000-0000-0000D06A0000}"/>
    <cellStyle name="Normal 43 2 2 3" xfId="17771" xr:uid="{00000000-0005-0000-0000-0000D16A0000}"/>
    <cellStyle name="Normal 43 2 2 3 2" xfId="42454" xr:uid="{00000000-0005-0000-0000-0000D26A0000}"/>
    <cellStyle name="Normal 43 2 2 4" xfId="42455" xr:uid="{00000000-0005-0000-0000-0000D36A0000}"/>
    <cellStyle name="Normal 43 2 3" xfId="17772" xr:uid="{00000000-0005-0000-0000-0000D46A0000}"/>
    <cellStyle name="Normal 43 2 3 2" xfId="42456" xr:uid="{00000000-0005-0000-0000-0000D56A0000}"/>
    <cellStyle name="Normal 43 2 4" xfId="42457" xr:uid="{00000000-0005-0000-0000-0000D66A0000}"/>
    <cellStyle name="Normal 43 2 4 2" xfId="42458" xr:uid="{00000000-0005-0000-0000-0000D76A0000}"/>
    <cellStyle name="Normal 43 2 4 2 2" xfId="42459" xr:uid="{00000000-0005-0000-0000-0000D86A0000}"/>
    <cellStyle name="Normal 43 2 4 3" xfId="42460" xr:uid="{00000000-0005-0000-0000-0000D96A0000}"/>
    <cellStyle name="Normal 43 2 4 3 2" xfId="42461" xr:uid="{00000000-0005-0000-0000-0000DA6A0000}"/>
    <cellStyle name="Normal 43 2 4 4" xfId="42462" xr:uid="{00000000-0005-0000-0000-0000DB6A0000}"/>
    <cellStyle name="Normal 43 2 5" xfId="42463" xr:uid="{00000000-0005-0000-0000-0000DC6A0000}"/>
    <cellStyle name="Normal 43 3" xfId="17773" xr:uid="{00000000-0005-0000-0000-0000DD6A0000}"/>
    <cellStyle name="Normal 43 3 2" xfId="17774" xr:uid="{00000000-0005-0000-0000-0000DE6A0000}"/>
    <cellStyle name="Normal 43 3 2 2" xfId="42464" xr:uid="{00000000-0005-0000-0000-0000DF6A0000}"/>
    <cellStyle name="Normal 43 3 3" xfId="17775" xr:uid="{00000000-0005-0000-0000-0000E06A0000}"/>
    <cellStyle name="Normal 43 3 3 2" xfId="42465" xr:uid="{00000000-0005-0000-0000-0000E16A0000}"/>
    <cellStyle name="Normal 43 3 4" xfId="42466" xr:uid="{00000000-0005-0000-0000-0000E26A0000}"/>
    <cellStyle name="Normal 43 4" xfId="17776" xr:uid="{00000000-0005-0000-0000-0000E36A0000}"/>
    <cellStyle name="Normal 43 4 2" xfId="42467" xr:uid="{00000000-0005-0000-0000-0000E46A0000}"/>
    <cellStyle name="Normal 43 5" xfId="42468" xr:uid="{00000000-0005-0000-0000-0000E56A0000}"/>
    <cellStyle name="Normal 43 5 2" xfId="42469" xr:uid="{00000000-0005-0000-0000-0000E66A0000}"/>
    <cellStyle name="Normal 43 5 2 2" xfId="42470" xr:uid="{00000000-0005-0000-0000-0000E76A0000}"/>
    <cellStyle name="Normal 43 5 3" xfId="42471" xr:uid="{00000000-0005-0000-0000-0000E86A0000}"/>
    <cellStyle name="Normal 43 5 3 2" xfId="42472" xr:uid="{00000000-0005-0000-0000-0000E96A0000}"/>
    <cellStyle name="Normal 43 5 4" xfId="42473" xr:uid="{00000000-0005-0000-0000-0000EA6A0000}"/>
    <cellStyle name="Normal 43 6" xfId="42474" xr:uid="{00000000-0005-0000-0000-0000EB6A0000}"/>
    <cellStyle name="Normal 43 7" xfId="42475" xr:uid="{00000000-0005-0000-0000-0000EC6A0000}"/>
    <cellStyle name="Normal 44" xfId="17777" xr:uid="{00000000-0005-0000-0000-0000ED6A0000}"/>
    <cellStyle name="Normal 44 2" xfId="17778" xr:uid="{00000000-0005-0000-0000-0000EE6A0000}"/>
    <cellStyle name="Normal 44 2 2" xfId="17779" xr:uid="{00000000-0005-0000-0000-0000EF6A0000}"/>
    <cellStyle name="Normal 44 3" xfId="17780" xr:uid="{00000000-0005-0000-0000-0000F06A0000}"/>
    <cellStyle name="Normal 44 3 2" xfId="42476" xr:uid="{00000000-0005-0000-0000-0000F16A0000}"/>
    <cellStyle name="Normal 44 3 2 2" xfId="42477" xr:uid="{00000000-0005-0000-0000-0000F26A0000}"/>
    <cellStyle name="Normal 44 3 3" xfId="42478" xr:uid="{00000000-0005-0000-0000-0000F36A0000}"/>
    <cellStyle name="Normal 44 3 3 2" xfId="42479" xr:uid="{00000000-0005-0000-0000-0000F46A0000}"/>
    <cellStyle name="Normal 44 3 4" xfId="42480" xr:uid="{00000000-0005-0000-0000-0000F56A0000}"/>
    <cellStyle name="Normal 44 4" xfId="42481" xr:uid="{00000000-0005-0000-0000-0000F66A0000}"/>
    <cellStyle name="Normal 44 5" xfId="42482" xr:uid="{00000000-0005-0000-0000-0000F76A0000}"/>
    <cellStyle name="Normal 45" xfId="17781" xr:uid="{00000000-0005-0000-0000-0000F86A0000}"/>
    <cellStyle name="Normal 45 2" xfId="102" xr:uid="{00000000-0005-0000-0000-0000F96A0000}"/>
    <cellStyle name="Normal 45 2 2" xfId="17782" xr:uid="{00000000-0005-0000-0000-0000FA6A0000}"/>
    <cellStyle name="Normal 45 3" xfId="17783" xr:uid="{00000000-0005-0000-0000-0000FB6A0000}"/>
    <cellStyle name="Normal 45 3 2" xfId="17784" xr:uid="{00000000-0005-0000-0000-0000FC6A0000}"/>
    <cellStyle name="Normal 45 3 2 2" xfId="42483" xr:uid="{00000000-0005-0000-0000-0000FD6A0000}"/>
    <cellStyle name="Normal 45 3 3" xfId="17785" xr:uid="{00000000-0005-0000-0000-0000FE6A0000}"/>
    <cellStyle name="Normal 45 3 3 2" xfId="42484" xr:uid="{00000000-0005-0000-0000-0000FF6A0000}"/>
    <cellStyle name="Normal 45 3 4" xfId="42485" xr:uid="{00000000-0005-0000-0000-0000006B0000}"/>
    <cellStyle name="Normal 45 4" xfId="17786" xr:uid="{00000000-0005-0000-0000-0000016B0000}"/>
    <cellStyle name="Normal 45 4 2" xfId="17787" xr:uid="{00000000-0005-0000-0000-0000026B0000}"/>
    <cellStyle name="Normal 45 4 2 2" xfId="42486" xr:uid="{00000000-0005-0000-0000-0000036B0000}"/>
    <cellStyle name="Normal 45 4 3" xfId="17788" xr:uid="{00000000-0005-0000-0000-0000046B0000}"/>
    <cellStyle name="Normal 45 4 3 2" xfId="42487" xr:uid="{00000000-0005-0000-0000-0000056B0000}"/>
    <cellStyle name="Normal 45 4 4" xfId="42488" xr:uid="{00000000-0005-0000-0000-0000066B0000}"/>
    <cellStyle name="Normal 45 5" xfId="17789" xr:uid="{00000000-0005-0000-0000-0000076B0000}"/>
    <cellStyle name="Normal 45 5 2" xfId="42489" xr:uid="{00000000-0005-0000-0000-0000086B0000}"/>
    <cellStyle name="Normal 45 5 2 2" xfId="42490" xr:uid="{00000000-0005-0000-0000-0000096B0000}"/>
    <cellStyle name="Normal 45 5 3" xfId="42491" xr:uid="{00000000-0005-0000-0000-00000A6B0000}"/>
    <cellStyle name="Normal 45 5 3 2" xfId="42492" xr:uid="{00000000-0005-0000-0000-00000B6B0000}"/>
    <cellStyle name="Normal 45 5 4" xfId="42493" xr:uid="{00000000-0005-0000-0000-00000C6B0000}"/>
    <cellStyle name="Normal 45 6" xfId="17790" xr:uid="{00000000-0005-0000-0000-00000D6B0000}"/>
    <cellStyle name="Normal 45 6 2" xfId="42494" xr:uid="{00000000-0005-0000-0000-00000E6B0000}"/>
    <cellStyle name="Normal 45 7" xfId="42495" xr:uid="{00000000-0005-0000-0000-00000F6B0000}"/>
    <cellStyle name="Normal 45 7 2" xfId="42496" xr:uid="{00000000-0005-0000-0000-0000106B0000}"/>
    <cellStyle name="Normal 45 8" xfId="42497" xr:uid="{00000000-0005-0000-0000-0000116B0000}"/>
    <cellStyle name="Normal 46" xfId="17791" xr:uid="{00000000-0005-0000-0000-0000126B0000}"/>
    <cellStyle name="Normal 46 2" xfId="17792" xr:uid="{00000000-0005-0000-0000-0000136B0000}"/>
    <cellStyle name="Normal 46 2 2" xfId="17793" xr:uid="{00000000-0005-0000-0000-0000146B0000}"/>
    <cellStyle name="Normal 46 2 2 2" xfId="42498" xr:uid="{00000000-0005-0000-0000-0000156B0000}"/>
    <cellStyle name="Normal 46 2 3" xfId="17794" xr:uid="{00000000-0005-0000-0000-0000166B0000}"/>
    <cellStyle name="Normal 46 2 3 2" xfId="42499" xr:uid="{00000000-0005-0000-0000-0000176B0000}"/>
    <cellStyle name="Normal 46 2 4" xfId="42500" xr:uid="{00000000-0005-0000-0000-0000186B0000}"/>
    <cellStyle name="Normal 46 3" xfId="17795" xr:uid="{00000000-0005-0000-0000-0000196B0000}"/>
    <cellStyle name="Normal 46 3 2" xfId="17796" xr:uid="{00000000-0005-0000-0000-00001A6B0000}"/>
    <cellStyle name="Normal 46 3 2 2" xfId="42501" xr:uid="{00000000-0005-0000-0000-00001B6B0000}"/>
    <cellStyle name="Normal 46 3 3" xfId="17797" xr:uid="{00000000-0005-0000-0000-00001C6B0000}"/>
    <cellStyle name="Normal 46 3 3 2" xfId="42502" xr:uid="{00000000-0005-0000-0000-00001D6B0000}"/>
    <cellStyle name="Normal 46 3 4" xfId="42503" xr:uid="{00000000-0005-0000-0000-00001E6B0000}"/>
    <cellStyle name="Normal 46 4" xfId="17798" xr:uid="{00000000-0005-0000-0000-00001F6B0000}"/>
    <cellStyle name="Normal 46 4 2" xfId="42504" xr:uid="{00000000-0005-0000-0000-0000206B0000}"/>
    <cellStyle name="Normal 46 4 2 2" xfId="42505" xr:uid="{00000000-0005-0000-0000-0000216B0000}"/>
    <cellStyle name="Normal 46 4 3" xfId="42506" xr:uid="{00000000-0005-0000-0000-0000226B0000}"/>
    <cellStyle name="Normal 46 4 3 2" xfId="42507" xr:uid="{00000000-0005-0000-0000-0000236B0000}"/>
    <cellStyle name="Normal 46 4 4" xfId="42508" xr:uid="{00000000-0005-0000-0000-0000246B0000}"/>
    <cellStyle name="Normal 46 5" xfId="17799" xr:uid="{00000000-0005-0000-0000-0000256B0000}"/>
    <cellStyle name="Normal 46 5 2" xfId="42509" xr:uid="{00000000-0005-0000-0000-0000266B0000}"/>
    <cellStyle name="Normal 46 6" xfId="17800" xr:uid="{00000000-0005-0000-0000-0000276B0000}"/>
    <cellStyle name="Normal 46 6 2" xfId="42510" xr:uid="{00000000-0005-0000-0000-0000286B0000}"/>
    <cellStyle name="Normal 46 7" xfId="17801" xr:uid="{00000000-0005-0000-0000-0000296B0000}"/>
    <cellStyle name="Normal 46 8" xfId="42511" xr:uid="{00000000-0005-0000-0000-00002A6B0000}"/>
    <cellStyle name="Normal 47" xfId="17802" xr:uid="{00000000-0005-0000-0000-00002B6B0000}"/>
    <cellStyle name="Normal 47 2" xfId="17803" xr:uid="{00000000-0005-0000-0000-00002C6B0000}"/>
    <cellStyle name="Normal 47 2 2" xfId="17804" xr:uid="{00000000-0005-0000-0000-00002D6B0000}"/>
    <cellStyle name="Normal 47 2 2 2" xfId="42512" xr:uid="{00000000-0005-0000-0000-00002E6B0000}"/>
    <cellStyle name="Normal 47 2 3" xfId="42513" xr:uid="{00000000-0005-0000-0000-00002F6B0000}"/>
    <cellStyle name="Normal 47 2 3 2" xfId="42514" xr:uid="{00000000-0005-0000-0000-0000306B0000}"/>
    <cellStyle name="Normal 47 2 4" xfId="42515" xr:uid="{00000000-0005-0000-0000-0000316B0000}"/>
    <cellStyle name="Normal 47 3" xfId="17805" xr:uid="{00000000-0005-0000-0000-0000326B0000}"/>
    <cellStyle name="Normal 47 3 2" xfId="42516" xr:uid="{00000000-0005-0000-0000-0000336B0000}"/>
    <cellStyle name="Normal 47 3 2 2" xfId="42517" xr:uid="{00000000-0005-0000-0000-0000346B0000}"/>
    <cellStyle name="Normal 47 3 3" xfId="42518" xr:uid="{00000000-0005-0000-0000-0000356B0000}"/>
    <cellStyle name="Normal 47 3 3 2" xfId="42519" xr:uid="{00000000-0005-0000-0000-0000366B0000}"/>
    <cellStyle name="Normal 47 3 4" xfId="42520" xr:uid="{00000000-0005-0000-0000-0000376B0000}"/>
    <cellStyle name="Normal 47 4" xfId="17806" xr:uid="{00000000-0005-0000-0000-0000386B0000}"/>
    <cellStyle name="Normal 47 4 2" xfId="42521" xr:uid="{00000000-0005-0000-0000-0000396B0000}"/>
    <cellStyle name="Normal 47 4 2 2" xfId="42522" xr:uid="{00000000-0005-0000-0000-00003A6B0000}"/>
    <cellStyle name="Normal 47 4 3" xfId="42523" xr:uid="{00000000-0005-0000-0000-00003B6B0000}"/>
    <cellStyle name="Normal 47 4 3 2" xfId="42524" xr:uid="{00000000-0005-0000-0000-00003C6B0000}"/>
    <cellStyle name="Normal 47 4 4" xfId="42525" xr:uid="{00000000-0005-0000-0000-00003D6B0000}"/>
    <cellStyle name="Normal 47 5" xfId="42526" xr:uid="{00000000-0005-0000-0000-00003E6B0000}"/>
    <cellStyle name="Normal 47 5 2" xfId="42527" xr:uid="{00000000-0005-0000-0000-00003F6B0000}"/>
    <cellStyle name="Normal 47 6" xfId="42528" xr:uid="{00000000-0005-0000-0000-0000406B0000}"/>
    <cellStyle name="Normal 47 6 2" xfId="42529" xr:uid="{00000000-0005-0000-0000-0000416B0000}"/>
    <cellStyle name="Normal 47 7" xfId="42530" xr:uid="{00000000-0005-0000-0000-0000426B0000}"/>
    <cellStyle name="Normal 47 8" xfId="42531" xr:uid="{00000000-0005-0000-0000-0000436B0000}"/>
    <cellStyle name="Normal 48" xfId="17807" xr:uid="{00000000-0005-0000-0000-0000446B0000}"/>
    <cellStyle name="Normal 48 2" xfId="17808" xr:uid="{00000000-0005-0000-0000-0000456B0000}"/>
    <cellStyle name="Normal 48 2 2" xfId="17809" xr:uid="{00000000-0005-0000-0000-0000466B0000}"/>
    <cellStyle name="Normal 48 2 2 2" xfId="42532" xr:uid="{00000000-0005-0000-0000-0000476B0000}"/>
    <cellStyle name="Normal 48 2 3" xfId="42533" xr:uid="{00000000-0005-0000-0000-0000486B0000}"/>
    <cellStyle name="Normal 48 2 3 2" xfId="42534" xr:uid="{00000000-0005-0000-0000-0000496B0000}"/>
    <cellStyle name="Normal 48 2 4" xfId="42535" xr:uid="{00000000-0005-0000-0000-00004A6B0000}"/>
    <cellStyle name="Normal 48 3" xfId="17810" xr:uid="{00000000-0005-0000-0000-00004B6B0000}"/>
    <cellStyle name="Normal 48 3 2" xfId="42536" xr:uid="{00000000-0005-0000-0000-00004C6B0000}"/>
    <cellStyle name="Normal 48 3 2 2" xfId="42537" xr:uid="{00000000-0005-0000-0000-00004D6B0000}"/>
    <cellStyle name="Normal 48 3 3" xfId="42538" xr:uid="{00000000-0005-0000-0000-00004E6B0000}"/>
    <cellStyle name="Normal 48 3 3 2" xfId="42539" xr:uid="{00000000-0005-0000-0000-00004F6B0000}"/>
    <cellStyle name="Normal 48 3 4" xfId="42540" xr:uid="{00000000-0005-0000-0000-0000506B0000}"/>
    <cellStyle name="Normal 48 4" xfId="17811" xr:uid="{00000000-0005-0000-0000-0000516B0000}"/>
    <cellStyle name="Normal 48 4 2" xfId="42541" xr:uid="{00000000-0005-0000-0000-0000526B0000}"/>
    <cellStyle name="Normal 48 4 2 2" xfId="42542" xr:uid="{00000000-0005-0000-0000-0000536B0000}"/>
    <cellStyle name="Normal 48 4 3" xfId="42543" xr:uid="{00000000-0005-0000-0000-0000546B0000}"/>
    <cellStyle name="Normal 48 4 3 2" xfId="42544" xr:uid="{00000000-0005-0000-0000-0000556B0000}"/>
    <cellStyle name="Normal 48 4 4" xfId="42545" xr:uid="{00000000-0005-0000-0000-0000566B0000}"/>
    <cellStyle name="Normal 48 5" xfId="42546" xr:uid="{00000000-0005-0000-0000-0000576B0000}"/>
    <cellStyle name="Normal 48 5 2" xfId="42547" xr:uid="{00000000-0005-0000-0000-0000586B0000}"/>
    <cellStyle name="Normal 48 6" xfId="42548" xr:uid="{00000000-0005-0000-0000-0000596B0000}"/>
    <cellStyle name="Normal 48 6 2" xfId="42549" xr:uid="{00000000-0005-0000-0000-00005A6B0000}"/>
    <cellStyle name="Normal 48 7" xfId="42550" xr:uid="{00000000-0005-0000-0000-00005B6B0000}"/>
    <cellStyle name="Normal 48 8" xfId="42551" xr:uid="{00000000-0005-0000-0000-00005C6B0000}"/>
    <cellStyle name="Normal 49" xfId="17812" xr:uid="{00000000-0005-0000-0000-00005D6B0000}"/>
    <cellStyle name="Normal 49 2" xfId="17813" xr:uid="{00000000-0005-0000-0000-00005E6B0000}"/>
    <cellStyle name="Normal 49 2 2" xfId="17814" xr:uid="{00000000-0005-0000-0000-00005F6B0000}"/>
    <cellStyle name="Normal 49 2 2 2" xfId="42552" xr:uid="{00000000-0005-0000-0000-0000606B0000}"/>
    <cellStyle name="Normal 49 2 3" xfId="42553" xr:uid="{00000000-0005-0000-0000-0000616B0000}"/>
    <cellStyle name="Normal 49 2 3 2" xfId="42554" xr:uid="{00000000-0005-0000-0000-0000626B0000}"/>
    <cellStyle name="Normal 49 2 4" xfId="42555" xr:uid="{00000000-0005-0000-0000-0000636B0000}"/>
    <cellStyle name="Normal 49 2 5" xfId="42556" xr:uid="{00000000-0005-0000-0000-0000646B0000}"/>
    <cellStyle name="Normal 49 3" xfId="17815" xr:uid="{00000000-0005-0000-0000-0000656B0000}"/>
    <cellStyle name="Normal 49 3 2" xfId="42557" xr:uid="{00000000-0005-0000-0000-0000666B0000}"/>
    <cellStyle name="Normal 49 3 2 2" xfId="42558" xr:uid="{00000000-0005-0000-0000-0000676B0000}"/>
    <cellStyle name="Normal 49 3 3" xfId="42559" xr:uid="{00000000-0005-0000-0000-0000686B0000}"/>
    <cellStyle name="Normal 49 3 3 2" xfId="42560" xr:uid="{00000000-0005-0000-0000-0000696B0000}"/>
    <cellStyle name="Normal 49 3 4" xfId="42561" xr:uid="{00000000-0005-0000-0000-00006A6B0000}"/>
    <cellStyle name="Normal 49 4" xfId="17816" xr:uid="{00000000-0005-0000-0000-00006B6B0000}"/>
    <cellStyle name="Normal 49 4 2" xfId="42562" xr:uid="{00000000-0005-0000-0000-00006C6B0000}"/>
    <cellStyle name="Normal 49 4 2 2" xfId="42563" xr:uid="{00000000-0005-0000-0000-00006D6B0000}"/>
    <cellStyle name="Normal 49 4 3" xfId="42564" xr:uid="{00000000-0005-0000-0000-00006E6B0000}"/>
    <cellStyle name="Normal 49 4 3 2" xfId="42565" xr:uid="{00000000-0005-0000-0000-00006F6B0000}"/>
    <cellStyle name="Normal 49 4 4" xfId="42566" xr:uid="{00000000-0005-0000-0000-0000706B0000}"/>
    <cellStyle name="Normal 49 5" xfId="42567" xr:uid="{00000000-0005-0000-0000-0000716B0000}"/>
    <cellStyle name="Normal 49 5 2" xfId="42568" xr:uid="{00000000-0005-0000-0000-0000726B0000}"/>
    <cellStyle name="Normal 49 6" xfId="42569" xr:uid="{00000000-0005-0000-0000-0000736B0000}"/>
    <cellStyle name="Normal 49 6 2" xfId="42570" xr:uid="{00000000-0005-0000-0000-0000746B0000}"/>
    <cellStyle name="Normal 49 7" xfId="42571" xr:uid="{00000000-0005-0000-0000-0000756B0000}"/>
    <cellStyle name="Normal 49 8" xfId="42572" xr:uid="{00000000-0005-0000-0000-0000766B0000}"/>
    <cellStyle name="Normal 5" xfId="103" xr:uid="{00000000-0005-0000-0000-0000776B0000}"/>
    <cellStyle name="Normal 5 10" xfId="17817" xr:uid="{00000000-0005-0000-0000-0000786B0000}"/>
    <cellStyle name="Normal 5 10 2" xfId="17818" xr:uid="{00000000-0005-0000-0000-0000796B0000}"/>
    <cellStyle name="Normal 5 10 2 2" xfId="42573" xr:uid="{00000000-0005-0000-0000-00007A6B0000}"/>
    <cellStyle name="Normal 5 10 3" xfId="17819" xr:uid="{00000000-0005-0000-0000-00007B6B0000}"/>
    <cellStyle name="Normal 5 10 3 2" xfId="42574" xr:uid="{00000000-0005-0000-0000-00007C6B0000}"/>
    <cellStyle name="Normal 5 10 4" xfId="17820" xr:uid="{00000000-0005-0000-0000-00007D6B0000}"/>
    <cellStyle name="Normal 5 10 5" xfId="42575" xr:uid="{00000000-0005-0000-0000-00007E6B0000}"/>
    <cellStyle name="Normal 5 11" xfId="17821" xr:uid="{00000000-0005-0000-0000-00007F6B0000}"/>
    <cellStyle name="Normal 5 11 2" xfId="17822" xr:uid="{00000000-0005-0000-0000-0000806B0000}"/>
    <cellStyle name="Normal 5 11 3" xfId="17823" xr:uid="{00000000-0005-0000-0000-0000816B0000}"/>
    <cellStyle name="Normal 5 12" xfId="17824" xr:uid="{00000000-0005-0000-0000-0000826B0000}"/>
    <cellStyle name="Normal 5 12 2" xfId="17825" xr:uid="{00000000-0005-0000-0000-0000836B0000}"/>
    <cellStyle name="Normal 5 12 3" xfId="42576" xr:uid="{00000000-0005-0000-0000-0000846B0000}"/>
    <cellStyle name="Normal 5 13" xfId="17826" xr:uid="{00000000-0005-0000-0000-0000856B0000}"/>
    <cellStyle name="Normal 5 13 2" xfId="17827" xr:uid="{00000000-0005-0000-0000-0000866B0000}"/>
    <cellStyle name="Normal 5 13 3" xfId="17828" xr:uid="{00000000-0005-0000-0000-0000876B0000}"/>
    <cellStyle name="Normal 5 14" xfId="17829" xr:uid="{00000000-0005-0000-0000-0000886B0000}"/>
    <cellStyle name="Normal 5 14 2" xfId="17830" xr:uid="{00000000-0005-0000-0000-0000896B0000}"/>
    <cellStyle name="Normal 5 15" xfId="17831" xr:uid="{00000000-0005-0000-0000-00008A6B0000}"/>
    <cellStyle name="Normal 5 16" xfId="17832" xr:uid="{00000000-0005-0000-0000-00008B6B0000}"/>
    <cellStyle name="Normal 5 17" xfId="17833" xr:uid="{00000000-0005-0000-0000-00008C6B0000}"/>
    <cellStyle name="Normal 5 18" xfId="17834" xr:uid="{00000000-0005-0000-0000-00008D6B0000}"/>
    <cellStyle name="Normal 5 19" xfId="42577" xr:uid="{00000000-0005-0000-0000-00008E6B0000}"/>
    <cellStyle name="Normal 5 2" xfId="17835" xr:uid="{00000000-0005-0000-0000-00008F6B0000}"/>
    <cellStyle name="Normal 5 2 2" xfId="17836" xr:uid="{00000000-0005-0000-0000-0000906B0000}"/>
    <cellStyle name="Normal 5 2 2 2" xfId="17837" xr:uid="{00000000-0005-0000-0000-0000916B0000}"/>
    <cellStyle name="Normal 5 2 2 2 2" xfId="42578" xr:uid="{00000000-0005-0000-0000-0000926B0000}"/>
    <cellStyle name="Normal 5 2 2 3" xfId="17838" xr:uid="{00000000-0005-0000-0000-0000936B0000}"/>
    <cellStyle name="Normal 5 2 2 3 2" xfId="42579" xr:uid="{00000000-0005-0000-0000-0000946B0000}"/>
    <cellStyle name="Normal 5 2 2 4" xfId="42580" xr:uid="{00000000-0005-0000-0000-0000956B0000}"/>
    <cellStyle name="Normal 5 2 3" xfId="17839" xr:uid="{00000000-0005-0000-0000-0000966B0000}"/>
    <cellStyle name="Normal 5 2 3 2" xfId="42581" xr:uid="{00000000-0005-0000-0000-0000976B0000}"/>
    <cellStyle name="Normal 5 2 4" xfId="17840" xr:uid="{00000000-0005-0000-0000-0000986B0000}"/>
    <cellStyle name="Normal 5 2 4 2" xfId="42582" xr:uid="{00000000-0005-0000-0000-0000996B0000}"/>
    <cellStyle name="Normal 5 2 5" xfId="17841" xr:uid="{00000000-0005-0000-0000-00009A6B0000}"/>
    <cellStyle name="Normal 5 2 6" xfId="42583" xr:uid="{00000000-0005-0000-0000-00009B6B0000}"/>
    <cellStyle name="Normal 5 2 7" xfId="43421" xr:uid="{00000000-0005-0000-0000-00009C6B0000}"/>
    <cellStyle name="Normal 5 3" xfId="17842" xr:uid="{00000000-0005-0000-0000-00009D6B0000}"/>
    <cellStyle name="Normal 5 3 2" xfId="17843" xr:uid="{00000000-0005-0000-0000-00009E6B0000}"/>
    <cellStyle name="Normal 5 3 2 2" xfId="17844" xr:uid="{00000000-0005-0000-0000-00009F6B0000}"/>
    <cellStyle name="Normal 5 3 2 2 2" xfId="17845" xr:uid="{00000000-0005-0000-0000-0000A06B0000}"/>
    <cellStyle name="Normal 5 3 2 2 3" xfId="42584" xr:uid="{00000000-0005-0000-0000-0000A16B0000}"/>
    <cellStyle name="Normal 5 3 2 3" xfId="17846" xr:uid="{00000000-0005-0000-0000-0000A26B0000}"/>
    <cellStyle name="Normal 5 3 2 3 2" xfId="42585" xr:uid="{00000000-0005-0000-0000-0000A36B0000}"/>
    <cellStyle name="Normal 5 3 2 4" xfId="17847" xr:uid="{00000000-0005-0000-0000-0000A46B0000}"/>
    <cellStyle name="Normal 5 3 2 5" xfId="42586" xr:uid="{00000000-0005-0000-0000-0000A56B0000}"/>
    <cellStyle name="Normal 5 3 3" xfId="17848" xr:uid="{00000000-0005-0000-0000-0000A66B0000}"/>
    <cellStyle name="Normal 5 3 3 2" xfId="42587" xr:uid="{00000000-0005-0000-0000-0000A76B0000}"/>
    <cellStyle name="Normal 5 3 4" xfId="17849" xr:uid="{00000000-0005-0000-0000-0000A86B0000}"/>
    <cellStyle name="Normal 5 3 4 2" xfId="17850" xr:uid="{00000000-0005-0000-0000-0000A96B0000}"/>
    <cellStyle name="Normal 5 3 4 3" xfId="42588" xr:uid="{00000000-0005-0000-0000-0000AA6B0000}"/>
    <cellStyle name="Normal 5 3 5" xfId="17851" xr:uid="{00000000-0005-0000-0000-0000AB6B0000}"/>
    <cellStyle name="Normal 5 3 6" xfId="17852" xr:uid="{00000000-0005-0000-0000-0000AC6B0000}"/>
    <cellStyle name="Normal 5 3 7" xfId="42589" xr:uid="{00000000-0005-0000-0000-0000AD6B0000}"/>
    <cellStyle name="Normal 5 4" xfId="17853" xr:uid="{00000000-0005-0000-0000-0000AE6B0000}"/>
    <cellStyle name="Normal 5 4 2" xfId="17854" xr:uid="{00000000-0005-0000-0000-0000AF6B0000}"/>
    <cellStyle name="Normal 5 4 2 2" xfId="17855" xr:uid="{00000000-0005-0000-0000-0000B06B0000}"/>
    <cellStyle name="Normal 5 4 2 2 2" xfId="42590" xr:uid="{00000000-0005-0000-0000-0000B16B0000}"/>
    <cellStyle name="Normal 5 4 2 3" xfId="17856" xr:uid="{00000000-0005-0000-0000-0000B26B0000}"/>
    <cellStyle name="Normal 5 4 2 3 2" xfId="42591" xr:uid="{00000000-0005-0000-0000-0000B36B0000}"/>
    <cellStyle name="Normal 5 4 2 4" xfId="42592" xr:uid="{00000000-0005-0000-0000-0000B46B0000}"/>
    <cellStyle name="Normal 5 4 3" xfId="17857" xr:uid="{00000000-0005-0000-0000-0000B56B0000}"/>
    <cellStyle name="Normal 5 4 3 2" xfId="42593" xr:uid="{00000000-0005-0000-0000-0000B66B0000}"/>
    <cellStyle name="Normal 5 4 4" xfId="17858" xr:uid="{00000000-0005-0000-0000-0000B76B0000}"/>
    <cellStyle name="Normal 5 4 4 2" xfId="42594" xr:uid="{00000000-0005-0000-0000-0000B86B0000}"/>
    <cellStyle name="Normal 5 4 5" xfId="17859" xr:uid="{00000000-0005-0000-0000-0000B96B0000}"/>
    <cellStyle name="Normal 5 4 6" xfId="42595" xr:uid="{00000000-0005-0000-0000-0000BA6B0000}"/>
    <cellStyle name="Normal 5 5" xfId="17860" xr:uid="{00000000-0005-0000-0000-0000BB6B0000}"/>
    <cellStyle name="Normal 5 5 2" xfId="17861" xr:uid="{00000000-0005-0000-0000-0000BC6B0000}"/>
    <cellStyle name="Normal 5 5 2 2" xfId="17862" xr:uid="{00000000-0005-0000-0000-0000BD6B0000}"/>
    <cellStyle name="Normal 5 5 2 2 2" xfId="42596" xr:uid="{00000000-0005-0000-0000-0000BE6B0000}"/>
    <cellStyle name="Normal 5 5 2 3" xfId="17863" xr:uid="{00000000-0005-0000-0000-0000BF6B0000}"/>
    <cellStyle name="Normal 5 5 2 3 2" xfId="42597" xr:uid="{00000000-0005-0000-0000-0000C06B0000}"/>
    <cellStyle name="Normal 5 5 2 4" xfId="42598" xr:uid="{00000000-0005-0000-0000-0000C16B0000}"/>
    <cellStyle name="Normal 5 5 3" xfId="17864" xr:uid="{00000000-0005-0000-0000-0000C26B0000}"/>
    <cellStyle name="Normal 5 5 3 2" xfId="42599" xr:uid="{00000000-0005-0000-0000-0000C36B0000}"/>
    <cellStyle name="Normal 5 5 4" xfId="17865" xr:uid="{00000000-0005-0000-0000-0000C46B0000}"/>
    <cellStyle name="Normal 5 5 4 2" xfId="42600" xr:uid="{00000000-0005-0000-0000-0000C56B0000}"/>
    <cellStyle name="Normal 5 5 5" xfId="17866" xr:uid="{00000000-0005-0000-0000-0000C66B0000}"/>
    <cellStyle name="Normal 5 5 6" xfId="42601" xr:uid="{00000000-0005-0000-0000-0000C76B0000}"/>
    <cellStyle name="Normal 5 6" xfId="17867" xr:uid="{00000000-0005-0000-0000-0000C86B0000}"/>
    <cellStyle name="Normal 5 6 2" xfId="17868" xr:uid="{00000000-0005-0000-0000-0000C96B0000}"/>
    <cellStyle name="Normal 5 6 2 2" xfId="17869" xr:uid="{00000000-0005-0000-0000-0000CA6B0000}"/>
    <cellStyle name="Normal 5 6 2 2 2" xfId="42602" xr:uid="{00000000-0005-0000-0000-0000CB6B0000}"/>
    <cellStyle name="Normal 5 6 2 3" xfId="17870" xr:uid="{00000000-0005-0000-0000-0000CC6B0000}"/>
    <cellStyle name="Normal 5 6 2 3 2" xfId="42603" xr:uid="{00000000-0005-0000-0000-0000CD6B0000}"/>
    <cellStyle name="Normal 5 6 2 4" xfId="42604" xr:uid="{00000000-0005-0000-0000-0000CE6B0000}"/>
    <cellStyle name="Normal 5 6 3" xfId="17871" xr:uid="{00000000-0005-0000-0000-0000CF6B0000}"/>
    <cellStyle name="Normal 5 6 3 2" xfId="42605" xr:uid="{00000000-0005-0000-0000-0000D06B0000}"/>
    <cellStyle name="Normal 5 6 4" xfId="17872" xr:uid="{00000000-0005-0000-0000-0000D16B0000}"/>
    <cellStyle name="Normal 5 6 4 2" xfId="42606" xr:uid="{00000000-0005-0000-0000-0000D26B0000}"/>
    <cellStyle name="Normal 5 6 5" xfId="17873" xr:uid="{00000000-0005-0000-0000-0000D36B0000}"/>
    <cellStyle name="Normal 5 6 6" xfId="42607" xr:uid="{00000000-0005-0000-0000-0000D46B0000}"/>
    <cellStyle name="Normal 5 60" xfId="42608" xr:uid="{00000000-0005-0000-0000-0000D56B0000}"/>
    <cellStyle name="Normal 5 60 2" xfId="42609" xr:uid="{00000000-0005-0000-0000-0000D66B0000}"/>
    <cellStyle name="Normal 5 60 3" xfId="42610" xr:uid="{00000000-0005-0000-0000-0000D76B0000}"/>
    <cellStyle name="Normal 5 60 4" xfId="42611" xr:uid="{00000000-0005-0000-0000-0000D86B0000}"/>
    <cellStyle name="Normal 5 60 5" xfId="42612" xr:uid="{00000000-0005-0000-0000-0000D96B0000}"/>
    <cellStyle name="Normal 5 7" xfId="17874" xr:uid="{00000000-0005-0000-0000-0000DA6B0000}"/>
    <cellStyle name="Normal 5 7 2" xfId="17875" xr:uid="{00000000-0005-0000-0000-0000DB6B0000}"/>
    <cellStyle name="Normal 5 7 2 2" xfId="17876" xr:uid="{00000000-0005-0000-0000-0000DC6B0000}"/>
    <cellStyle name="Normal 5 7 2 2 2" xfId="42613" xr:uid="{00000000-0005-0000-0000-0000DD6B0000}"/>
    <cellStyle name="Normal 5 7 2 3" xfId="17877" xr:uid="{00000000-0005-0000-0000-0000DE6B0000}"/>
    <cellStyle name="Normal 5 7 2 3 2" xfId="42614" xr:uid="{00000000-0005-0000-0000-0000DF6B0000}"/>
    <cellStyle name="Normal 5 7 2 4" xfId="42615" xr:uid="{00000000-0005-0000-0000-0000E06B0000}"/>
    <cellStyle name="Normal 5 7 3" xfId="17878" xr:uid="{00000000-0005-0000-0000-0000E16B0000}"/>
    <cellStyle name="Normal 5 7 3 2" xfId="42616" xr:uid="{00000000-0005-0000-0000-0000E26B0000}"/>
    <cellStyle name="Normal 5 7 4" xfId="17879" xr:uid="{00000000-0005-0000-0000-0000E36B0000}"/>
    <cellStyle name="Normal 5 7 4 2" xfId="42617" xr:uid="{00000000-0005-0000-0000-0000E46B0000}"/>
    <cellStyle name="Normal 5 7 5" xfId="17880" xr:uid="{00000000-0005-0000-0000-0000E56B0000}"/>
    <cellStyle name="Normal 5 8" xfId="17881" xr:uid="{00000000-0005-0000-0000-0000E66B0000}"/>
    <cellStyle name="Normal 5 8 2" xfId="17882" xr:uid="{00000000-0005-0000-0000-0000E76B0000}"/>
    <cellStyle name="Normal 5 8 2 2" xfId="17883" xr:uid="{00000000-0005-0000-0000-0000E86B0000}"/>
    <cellStyle name="Normal 5 8 2 2 2" xfId="42618" xr:uid="{00000000-0005-0000-0000-0000E96B0000}"/>
    <cellStyle name="Normal 5 8 2 3" xfId="17884" xr:uid="{00000000-0005-0000-0000-0000EA6B0000}"/>
    <cellStyle name="Normal 5 8 2 3 2" xfId="42619" xr:uid="{00000000-0005-0000-0000-0000EB6B0000}"/>
    <cellStyle name="Normal 5 8 2 4" xfId="42620" xr:uid="{00000000-0005-0000-0000-0000EC6B0000}"/>
    <cellStyle name="Normal 5 8 3" xfId="17885" xr:uid="{00000000-0005-0000-0000-0000ED6B0000}"/>
    <cellStyle name="Normal 5 8 3 2" xfId="42621" xr:uid="{00000000-0005-0000-0000-0000EE6B0000}"/>
    <cellStyle name="Normal 5 8 4" xfId="17886" xr:uid="{00000000-0005-0000-0000-0000EF6B0000}"/>
    <cellStyle name="Normal 5 8 4 2" xfId="42622" xr:uid="{00000000-0005-0000-0000-0000F06B0000}"/>
    <cellStyle name="Normal 5 8 5" xfId="17887" xr:uid="{00000000-0005-0000-0000-0000F16B0000}"/>
    <cellStyle name="Normal 5 9" xfId="17888" xr:uid="{00000000-0005-0000-0000-0000F26B0000}"/>
    <cellStyle name="Normal 5 9 2" xfId="17889" xr:uid="{00000000-0005-0000-0000-0000F36B0000}"/>
    <cellStyle name="Normal 5 9 2 2" xfId="17890" xr:uid="{00000000-0005-0000-0000-0000F46B0000}"/>
    <cellStyle name="Normal 5 9 2 2 2" xfId="42623" xr:uid="{00000000-0005-0000-0000-0000F56B0000}"/>
    <cellStyle name="Normal 5 9 2 3" xfId="17891" xr:uid="{00000000-0005-0000-0000-0000F66B0000}"/>
    <cellStyle name="Normal 5 9 2 3 2" xfId="42624" xr:uid="{00000000-0005-0000-0000-0000F76B0000}"/>
    <cellStyle name="Normal 5 9 2 4" xfId="42625" xr:uid="{00000000-0005-0000-0000-0000F86B0000}"/>
    <cellStyle name="Normal 5 9 3" xfId="17892" xr:uid="{00000000-0005-0000-0000-0000F96B0000}"/>
    <cellStyle name="Normal 5 9 3 2" xfId="42626" xr:uid="{00000000-0005-0000-0000-0000FA6B0000}"/>
    <cellStyle name="Normal 5 9 4" xfId="17893" xr:uid="{00000000-0005-0000-0000-0000FB6B0000}"/>
    <cellStyle name="Normal 5 9 4 2" xfId="42627" xr:uid="{00000000-0005-0000-0000-0000FC6B0000}"/>
    <cellStyle name="Normal 5 9 5" xfId="17894" xr:uid="{00000000-0005-0000-0000-0000FD6B0000}"/>
    <cellStyle name="Normal 5_12-31-2009 ELEC C&amp;I TBBS(NEW)" xfId="17895" xr:uid="{00000000-0005-0000-0000-0000FE6B0000}"/>
    <cellStyle name="Normal 50" xfId="17896" xr:uid="{00000000-0005-0000-0000-0000FF6B0000}"/>
    <cellStyle name="Normal 50 2" xfId="17897" xr:uid="{00000000-0005-0000-0000-0000006C0000}"/>
    <cellStyle name="Normal 50 2 2" xfId="42628" xr:uid="{00000000-0005-0000-0000-0000016C0000}"/>
    <cellStyle name="Normal 50 2 2 2" xfId="42629" xr:uid="{00000000-0005-0000-0000-0000026C0000}"/>
    <cellStyle name="Normal 50 2 3" xfId="42630" xr:uid="{00000000-0005-0000-0000-0000036C0000}"/>
    <cellStyle name="Normal 50 2 3 2" xfId="42631" xr:uid="{00000000-0005-0000-0000-0000046C0000}"/>
    <cellStyle name="Normal 50 2 4" xfId="42632" xr:uid="{00000000-0005-0000-0000-0000056C0000}"/>
    <cellStyle name="Normal 50 3" xfId="17898" xr:uid="{00000000-0005-0000-0000-0000066C0000}"/>
    <cellStyle name="Normal 50 3 2" xfId="42633" xr:uid="{00000000-0005-0000-0000-0000076C0000}"/>
    <cellStyle name="Normal 50 3 2 2" xfId="42634" xr:uid="{00000000-0005-0000-0000-0000086C0000}"/>
    <cellStyle name="Normal 50 3 3" xfId="42635" xr:uid="{00000000-0005-0000-0000-0000096C0000}"/>
    <cellStyle name="Normal 50 3 3 2" xfId="42636" xr:uid="{00000000-0005-0000-0000-00000A6C0000}"/>
    <cellStyle name="Normal 50 3 4" xfId="42637" xr:uid="{00000000-0005-0000-0000-00000B6C0000}"/>
    <cellStyle name="Normal 50 4" xfId="42638" xr:uid="{00000000-0005-0000-0000-00000C6C0000}"/>
    <cellStyle name="Normal 50 4 2" xfId="42639" xr:uid="{00000000-0005-0000-0000-00000D6C0000}"/>
    <cellStyle name="Normal 50 4 2 2" xfId="42640" xr:uid="{00000000-0005-0000-0000-00000E6C0000}"/>
    <cellStyle name="Normal 50 4 3" xfId="42641" xr:uid="{00000000-0005-0000-0000-00000F6C0000}"/>
    <cellStyle name="Normal 50 4 3 2" xfId="42642" xr:uid="{00000000-0005-0000-0000-0000106C0000}"/>
    <cellStyle name="Normal 50 4 4" xfId="42643" xr:uid="{00000000-0005-0000-0000-0000116C0000}"/>
    <cellStyle name="Normal 50 5" xfId="42644" xr:uid="{00000000-0005-0000-0000-0000126C0000}"/>
    <cellStyle name="Normal 50 5 2" xfId="42645" xr:uid="{00000000-0005-0000-0000-0000136C0000}"/>
    <cellStyle name="Normal 50 6" xfId="42646" xr:uid="{00000000-0005-0000-0000-0000146C0000}"/>
    <cellStyle name="Normal 50 6 2" xfId="42647" xr:uid="{00000000-0005-0000-0000-0000156C0000}"/>
    <cellStyle name="Normal 50 7" xfId="42648" xr:uid="{00000000-0005-0000-0000-0000166C0000}"/>
    <cellStyle name="Normal 50 8" xfId="42649" xr:uid="{00000000-0005-0000-0000-0000176C0000}"/>
    <cellStyle name="Normal 51" xfId="17899" xr:uid="{00000000-0005-0000-0000-0000186C0000}"/>
    <cellStyle name="Normal 51 2" xfId="17900" xr:uid="{00000000-0005-0000-0000-0000196C0000}"/>
    <cellStyle name="Normal 51 3" xfId="17901" xr:uid="{00000000-0005-0000-0000-00001A6C0000}"/>
    <cellStyle name="Normal 51 4" xfId="17902" xr:uid="{00000000-0005-0000-0000-00001B6C0000}"/>
    <cellStyle name="Normal 51 5" xfId="42650" xr:uid="{00000000-0005-0000-0000-00001C6C0000}"/>
    <cellStyle name="Normal 52" xfId="17903" xr:uid="{00000000-0005-0000-0000-00001D6C0000}"/>
    <cellStyle name="Normal 52 2" xfId="17904" xr:uid="{00000000-0005-0000-0000-00001E6C0000}"/>
    <cellStyle name="Normal 52 2 2" xfId="17905" xr:uid="{00000000-0005-0000-0000-00001F6C0000}"/>
    <cellStyle name="Normal 52 3" xfId="17906" xr:uid="{00000000-0005-0000-0000-0000206C0000}"/>
    <cellStyle name="Normal 52 4" xfId="42651" xr:uid="{00000000-0005-0000-0000-0000216C0000}"/>
    <cellStyle name="Normal 53" xfId="17907" xr:uid="{00000000-0005-0000-0000-0000226C0000}"/>
    <cellStyle name="Normal 53 2" xfId="17908" xr:uid="{00000000-0005-0000-0000-0000236C0000}"/>
    <cellStyle name="Normal 53 2 2" xfId="17909" xr:uid="{00000000-0005-0000-0000-0000246C0000}"/>
    <cellStyle name="Normal 53 3" xfId="17910" xr:uid="{00000000-0005-0000-0000-0000256C0000}"/>
    <cellStyle name="Normal 53 4" xfId="42652" xr:uid="{00000000-0005-0000-0000-0000266C0000}"/>
    <cellStyle name="Normal 53 5" xfId="42653" xr:uid="{00000000-0005-0000-0000-0000276C0000}"/>
    <cellStyle name="Normal 54" xfId="17911" xr:uid="{00000000-0005-0000-0000-0000286C0000}"/>
    <cellStyle name="Normal 54 2" xfId="17912" xr:uid="{00000000-0005-0000-0000-0000296C0000}"/>
    <cellStyle name="Normal 54 2 2" xfId="17913" xr:uid="{00000000-0005-0000-0000-00002A6C0000}"/>
    <cellStyle name="Normal 54 3" xfId="17914" xr:uid="{00000000-0005-0000-0000-00002B6C0000}"/>
    <cellStyle name="Normal 54 4" xfId="42654" xr:uid="{00000000-0005-0000-0000-00002C6C0000}"/>
    <cellStyle name="Normal 54 5" xfId="42655" xr:uid="{00000000-0005-0000-0000-00002D6C0000}"/>
    <cellStyle name="Normal 55" xfId="17915" xr:uid="{00000000-0005-0000-0000-00002E6C0000}"/>
    <cellStyle name="Normal 55 2" xfId="17916" xr:uid="{00000000-0005-0000-0000-00002F6C0000}"/>
    <cellStyle name="Normal 55 3" xfId="17917" xr:uid="{00000000-0005-0000-0000-0000306C0000}"/>
    <cellStyle name="Normal 55 4" xfId="42656" xr:uid="{00000000-0005-0000-0000-0000316C0000}"/>
    <cellStyle name="Normal 55 5" xfId="42657" xr:uid="{00000000-0005-0000-0000-0000326C0000}"/>
    <cellStyle name="Normal 56" xfId="17918" xr:uid="{00000000-0005-0000-0000-0000336C0000}"/>
    <cellStyle name="Normal 56 2" xfId="17919" xr:uid="{00000000-0005-0000-0000-0000346C0000}"/>
    <cellStyle name="Normal 56 3" xfId="17920" xr:uid="{00000000-0005-0000-0000-0000356C0000}"/>
    <cellStyle name="Normal 57" xfId="17921" xr:uid="{00000000-0005-0000-0000-0000366C0000}"/>
    <cellStyle name="Normal 57 2" xfId="17922" xr:uid="{00000000-0005-0000-0000-0000376C0000}"/>
    <cellStyle name="Normal 57 3" xfId="17923" xr:uid="{00000000-0005-0000-0000-0000386C0000}"/>
    <cellStyle name="Normal 58" xfId="17924" xr:uid="{00000000-0005-0000-0000-0000396C0000}"/>
    <cellStyle name="Normal 58 2" xfId="17925" xr:uid="{00000000-0005-0000-0000-00003A6C0000}"/>
    <cellStyle name="Normal 58 3" xfId="17926" xr:uid="{00000000-0005-0000-0000-00003B6C0000}"/>
    <cellStyle name="Normal 59" xfId="17927" xr:uid="{00000000-0005-0000-0000-00003C6C0000}"/>
    <cellStyle name="Normal 59 2" xfId="17928" xr:uid="{00000000-0005-0000-0000-00003D6C0000}"/>
    <cellStyle name="Normal 59 3" xfId="17929" xr:uid="{00000000-0005-0000-0000-00003E6C0000}"/>
    <cellStyle name="Normal 6" xfId="104" xr:uid="{00000000-0005-0000-0000-00003F6C0000}"/>
    <cellStyle name="Normal 6 10" xfId="17930" xr:uid="{00000000-0005-0000-0000-0000406C0000}"/>
    <cellStyle name="Normal 6 11" xfId="17931" xr:uid="{00000000-0005-0000-0000-0000416C0000}"/>
    <cellStyle name="Normal 6 12" xfId="42658" xr:uid="{00000000-0005-0000-0000-0000426C0000}"/>
    <cellStyle name="Normal 6 2" xfId="17932" xr:uid="{00000000-0005-0000-0000-0000436C0000}"/>
    <cellStyle name="Normal 6 2 2" xfId="17933" xr:uid="{00000000-0005-0000-0000-0000446C0000}"/>
    <cellStyle name="Normal 6 2 2 2" xfId="17934" xr:uid="{00000000-0005-0000-0000-0000456C0000}"/>
    <cellStyle name="Normal 6 2 2 2 2" xfId="42659" xr:uid="{00000000-0005-0000-0000-0000466C0000}"/>
    <cellStyle name="Normal 6 2 2 3" xfId="17935" xr:uid="{00000000-0005-0000-0000-0000476C0000}"/>
    <cellStyle name="Normal 6 2 2 3 2" xfId="42660" xr:uid="{00000000-0005-0000-0000-0000486C0000}"/>
    <cellStyle name="Normal 6 2 2 4" xfId="42661" xr:uid="{00000000-0005-0000-0000-0000496C0000}"/>
    <cellStyle name="Normal 6 2 3" xfId="17936" xr:uid="{00000000-0005-0000-0000-00004A6C0000}"/>
    <cellStyle name="Normal 6 2 3 2" xfId="42662" xr:uid="{00000000-0005-0000-0000-00004B6C0000}"/>
    <cellStyle name="Normal 6 2 4" xfId="17937" xr:uid="{00000000-0005-0000-0000-00004C6C0000}"/>
    <cellStyle name="Normal 6 2 4 2" xfId="42663" xr:uid="{00000000-0005-0000-0000-00004D6C0000}"/>
    <cellStyle name="Normal 6 2 5" xfId="42664" xr:uid="{00000000-0005-0000-0000-00004E6C0000}"/>
    <cellStyle name="Normal 6 3" xfId="17938" xr:uid="{00000000-0005-0000-0000-00004F6C0000}"/>
    <cellStyle name="Normal 6 3 2" xfId="17939" xr:uid="{00000000-0005-0000-0000-0000506C0000}"/>
    <cellStyle name="Normal 6 3 2 2" xfId="42665" xr:uid="{00000000-0005-0000-0000-0000516C0000}"/>
    <cellStyle name="Normal 6 3 3" xfId="17940" xr:uid="{00000000-0005-0000-0000-0000526C0000}"/>
    <cellStyle name="Normal 6 3 3 2" xfId="42666" xr:uid="{00000000-0005-0000-0000-0000536C0000}"/>
    <cellStyle name="Normal 6 3 4" xfId="17941" xr:uid="{00000000-0005-0000-0000-0000546C0000}"/>
    <cellStyle name="Normal 6 3 5" xfId="43451" xr:uid="{00000000-0005-0000-0000-0000556C0000}"/>
    <cellStyle name="Normal 6 4" xfId="17942" xr:uid="{00000000-0005-0000-0000-0000566C0000}"/>
    <cellStyle name="Normal 6 4 2" xfId="17943" xr:uid="{00000000-0005-0000-0000-0000576C0000}"/>
    <cellStyle name="Normal 6 4 3" xfId="42667" xr:uid="{00000000-0005-0000-0000-0000586C0000}"/>
    <cellStyle name="Normal 6 5" xfId="17944" xr:uid="{00000000-0005-0000-0000-0000596C0000}"/>
    <cellStyle name="Normal 6 5 2" xfId="17945" xr:uid="{00000000-0005-0000-0000-00005A6C0000}"/>
    <cellStyle name="Normal 6 5 3" xfId="42668" xr:uid="{00000000-0005-0000-0000-00005B6C0000}"/>
    <cellStyle name="Normal 6 6" xfId="17946" xr:uid="{00000000-0005-0000-0000-00005C6C0000}"/>
    <cellStyle name="Normal 6 6 2" xfId="17947" xr:uid="{00000000-0005-0000-0000-00005D6C0000}"/>
    <cellStyle name="Normal 6 6 3" xfId="17948" xr:uid="{00000000-0005-0000-0000-00005E6C0000}"/>
    <cellStyle name="Normal 6 7" xfId="17949" xr:uid="{00000000-0005-0000-0000-00005F6C0000}"/>
    <cellStyle name="Normal 6 8" xfId="17950" xr:uid="{00000000-0005-0000-0000-0000606C0000}"/>
    <cellStyle name="Normal 6 9" xfId="17951" xr:uid="{00000000-0005-0000-0000-0000616C0000}"/>
    <cellStyle name="Normal 60" xfId="17952" xr:uid="{00000000-0005-0000-0000-0000626C0000}"/>
    <cellStyle name="Normal 60 2" xfId="17953" xr:uid="{00000000-0005-0000-0000-0000636C0000}"/>
    <cellStyle name="Normal 60 3" xfId="17954" xr:uid="{00000000-0005-0000-0000-0000646C0000}"/>
    <cellStyle name="Normal 61" xfId="17955" xr:uid="{00000000-0005-0000-0000-0000656C0000}"/>
    <cellStyle name="Normal 61 2" xfId="17956" xr:uid="{00000000-0005-0000-0000-0000666C0000}"/>
    <cellStyle name="Normal 61 3" xfId="17957" xr:uid="{00000000-0005-0000-0000-0000676C0000}"/>
    <cellStyle name="Normal 62" xfId="17958" xr:uid="{00000000-0005-0000-0000-0000686C0000}"/>
    <cellStyle name="Normal 62 2" xfId="17959" xr:uid="{00000000-0005-0000-0000-0000696C0000}"/>
    <cellStyle name="Normal 62 3" xfId="17960" xr:uid="{00000000-0005-0000-0000-00006A6C0000}"/>
    <cellStyle name="Normal 63" xfId="17961" xr:uid="{00000000-0005-0000-0000-00006B6C0000}"/>
    <cellStyle name="Normal 63 2" xfId="17962" xr:uid="{00000000-0005-0000-0000-00006C6C0000}"/>
    <cellStyle name="Normal 63 3" xfId="17963" xr:uid="{00000000-0005-0000-0000-00006D6C0000}"/>
    <cellStyle name="Normal 64" xfId="17964" xr:uid="{00000000-0005-0000-0000-00006E6C0000}"/>
    <cellStyle name="Normal 64 2" xfId="17965" xr:uid="{00000000-0005-0000-0000-00006F6C0000}"/>
    <cellStyle name="Normal 64 3" xfId="17966" xr:uid="{00000000-0005-0000-0000-0000706C0000}"/>
    <cellStyle name="Normal 65" xfId="17967" xr:uid="{00000000-0005-0000-0000-0000716C0000}"/>
    <cellStyle name="Normal 65 2" xfId="17968" xr:uid="{00000000-0005-0000-0000-0000726C0000}"/>
    <cellStyle name="Normal 65 2 2" xfId="42669" xr:uid="{00000000-0005-0000-0000-0000736C0000}"/>
    <cellStyle name="Normal 65 3" xfId="17969" xr:uid="{00000000-0005-0000-0000-0000746C0000}"/>
    <cellStyle name="Normal 66" xfId="17970" xr:uid="{00000000-0005-0000-0000-0000756C0000}"/>
    <cellStyle name="Normal 66 2" xfId="17971" xr:uid="{00000000-0005-0000-0000-0000766C0000}"/>
    <cellStyle name="Normal 66 3" xfId="17972" xr:uid="{00000000-0005-0000-0000-0000776C0000}"/>
    <cellStyle name="Normal 67" xfId="105" xr:uid="{00000000-0005-0000-0000-0000786C0000}"/>
    <cellStyle name="Normal 67 2" xfId="17973" xr:uid="{00000000-0005-0000-0000-0000796C0000}"/>
    <cellStyle name="Normal 67 2 2" xfId="17974" xr:uid="{00000000-0005-0000-0000-00007A6C0000}"/>
    <cellStyle name="Normal 67 2 2 2" xfId="42670" xr:uid="{00000000-0005-0000-0000-00007B6C0000}"/>
    <cellStyle name="Normal 67 2 3" xfId="42671" xr:uid="{00000000-0005-0000-0000-00007C6C0000}"/>
    <cellStyle name="Normal 67 3" xfId="17975" xr:uid="{00000000-0005-0000-0000-00007D6C0000}"/>
    <cellStyle name="Normal 67 3 2" xfId="17976" xr:uid="{00000000-0005-0000-0000-00007E6C0000}"/>
    <cellStyle name="Normal 67 3 2 2" xfId="42672" xr:uid="{00000000-0005-0000-0000-00007F6C0000}"/>
    <cellStyle name="Normal 67 3 3" xfId="42673" xr:uid="{00000000-0005-0000-0000-0000806C0000}"/>
    <cellStyle name="Normal 67 4" xfId="17977" xr:uid="{00000000-0005-0000-0000-0000816C0000}"/>
    <cellStyle name="Normal 67 4 2" xfId="17978" xr:uid="{00000000-0005-0000-0000-0000826C0000}"/>
    <cellStyle name="Normal 67 4 2 2" xfId="42674" xr:uid="{00000000-0005-0000-0000-0000836C0000}"/>
    <cellStyle name="Normal 67 4 3" xfId="42675" xr:uid="{00000000-0005-0000-0000-0000846C0000}"/>
    <cellStyle name="Normal 67 5" xfId="17979" xr:uid="{00000000-0005-0000-0000-0000856C0000}"/>
    <cellStyle name="Normal 67 5 2" xfId="42676" xr:uid="{00000000-0005-0000-0000-0000866C0000}"/>
    <cellStyle name="Normal 67 6" xfId="42677" xr:uid="{00000000-0005-0000-0000-0000876C0000}"/>
    <cellStyle name="Normal 68" xfId="106" xr:uid="{00000000-0005-0000-0000-0000886C0000}"/>
    <cellStyle name="Normal 68 2" xfId="17980" xr:uid="{00000000-0005-0000-0000-0000896C0000}"/>
    <cellStyle name="Normal 68 2 2" xfId="17981" xr:uid="{00000000-0005-0000-0000-00008A6C0000}"/>
    <cellStyle name="Normal 68 2 2 2" xfId="42678" xr:uid="{00000000-0005-0000-0000-00008B6C0000}"/>
    <cellStyle name="Normal 68 2 3" xfId="42679" xr:uid="{00000000-0005-0000-0000-00008C6C0000}"/>
    <cellStyle name="Normal 68 3" xfId="17982" xr:uid="{00000000-0005-0000-0000-00008D6C0000}"/>
    <cellStyle name="Normal 68 3 2" xfId="17983" xr:uid="{00000000-0005-0000-0000-00008E6C0000}"/>
    <cellStyle name="Normal 68 3 2 2" xfId="42680" xr:uid="{00000000-0005-0000-0000-00008F6C0000}"/>
    <cellStyle name="Normal 68 3 3" xfId="42681" xr:uid="{00000000-0005-0000-0000-0000906C0000}"/>
    <cellStyle name="Normal 68 4" xfId="17984" xr:uid="{00000000-0005-0000-0000-0000916C0000}"/>
    <cellStyle name="Normal 68 4 2" xfId="17985" xr:uid="{00000000-0005-0000-0000-0000926C0000}"/>
    <cellStyle name="Normal 68 4 2 2" xfId="42682" xr:uid="{00000000-0005-0000-0000-0000936C0000}"/>
    <cellStyle name="Normal 68 4 3" xfId="42683" xr:uid="{00000000-0005-0000-0000-0000946C0000}"/>
    <cellStyle name="Normal 68 5" xfId="17986" xr:uid="{00000000-0005-0000-0000-0000956C0000}"/>
    <cellStyle name="Normal 68 5 2" xfId="42684" xr:uid="{00000000-0005-0000-0000-0000966C0000}"/>
    <cellStyle name="Normal 68 6" xfId="42685" xr:uid="{00000000-0005-0000-0000-0000976C0000}"/>
    <cellStyle name="Normal 69" xfId="107" xr:uid="{00000000-0005-0000-0000-0000986C0000}"/>
    <cellStyle name="Normal 69 2" xfId="17987" xr:uid="{00000000-0005-0000-0000-0000996C0000}"/>
    <cellStyle name="Normal 69 2 2" xfId="17988" xr:uid="{00000000-0005-0000-0000-00009A6C0000}"/>
    <cellStyle name="Normal 69 2 2 2" xfId="42686" xr:uid="{00000000-0005-0000-0000-00009B6C0000}"/>
    <cellStyle name="Normal 69 2 3" xfId="42687" xr:uid="{00000000-0005-0000-0000-00009C6C0000}"/>
    <cellStyle name="Normal 69 3" xfId="17989" xr:uid="{00000000-0005-0000-0000-00009D6C0000}"/>
    <cellStyle name="Normal 69 3 2" xfId="17990" xr:uid="{00000000-0005-0000-0000-00009E6C0000}"/>
    <cellStyle name="Normal 69 3 2 2" xfId="42688" xr:uid="{00000000-0005-0000-0000-00009F6C0000}"/>
    <cellStyle name="Normal 69 3 3" xfId="42689" xr:uid="{00000000-0005-0000-0000-0000A06C0000}"/>
    <cellStyle name="Normal 69 4" xfId="17991" xr:uid="{00000000-0005-0000-0000-0000A16C0000}"/>
    <cellStyle name="Normal 69 4 2" xfId="17992" xr:uid="{00000000-0005-0000-0000-0000A26C0000}"/>
    <cellStyle name="Normal 69 4 2 2" xfId="42690" xr:uid="{00000000-0005-0000-0000-0000A36C0000}"/>
    <cellStyle name="Normal 69 4 3" xfId="42691" xr:uid="{00000000-0005-0000-0000-0000A46C0000}"/>
    <cellStyle name="Normal 69 5" xfId="17993" xr:uid="{00000000-0005-0000-0000-0000A56C0000}"/>
    <cellStyle name="Normal 69 5 2" xfId="42692" xr:uid="{00000000-0005-0000-0000-0000A66C0000}"/>
    <cellStyle name="Normal 69 6" xfId="42693" xr:uid="{00000000-0005-0000-0000-0000A76C0000}"/>
    <cellStyle name="Normal 7" xfId="108" xr:uid="{00000000-0005-0000-0000-0000A86C0000}"/>
    <cellStyle name="Normal 7 10" xfId="17994" xr:uid="{00000000-0005-0000-0000-0000A96C0000}"/>
    <cellStyle name="Normal 7 2" xfId="17995" xr:uid="{00000000-0005-0000-0000-0000AA6C0000}"/>
    <cellStyle name="Normal 7 2 2" xfId="17996" xr:uid="{00000000-0005-0000-0000-0000AB6C0000}"/>
    <cellStyle name="Normal 7 2 2 2" xfId="17997" xr:uid="{00000000-0005-0000-0000-0000AC6C0000}"/>
    <cellStyle name="Normal 7 2 2 2 2" xfId="42694" xr:uid="{00000000-0005-0000-0000-0000AD6C0000}"/>
    <cellStyle name="Normal 7 2 2 3" xfId="17998" xr:uid="{00000000-0005-0000-0000-0000AE6C0000}"/>
    <cellStyle name="Normal 7 2 2 3 2" xfId="42695" xr:uid="{00000000-0005-0000-0000-0000AF6C0000}"/>
    <cellStyle name="Normal 7 2 2 4" xfId="42696" xr:uid="{00000000-0005-0000-0000-0000B06C0000}"/>
    <cellStyle name="Normal 7 2 3" xfId="17999" xr:uid="{00000000-0005-0000-0000-0000B16C0000}"/>
    <cellStyle name="Normal 7 2 3 2" xfId="42697" xr:uid="{00000000-0005-0000-0000-0000B26C0000}"/>
    <cellStyle name="Normal 7 2 4" xfId="18000" xr:uid="{00000000-0005-0000-0000-0000B36C0000}"/>
    <cellStyle name="Normal 7 2 4 2" xfId="42698" xr:uid="{00000000-0005-0000-0000-0000B46C0000}"/>
    <cellStyle name="Normal 7 2 5" xfId="42699" xr:uid="{00000000-0005-0000-0000-0000B56C0000}"/>
    <cellStyle name="Normal 7 3" xfId="18001" xr:uid="{00000000-0005-0000-0000-0000B66C0000}"/>
    <cellStyle name="Normal 7 3 2" xfId="18002" xr:uid="{00000000-0005-0000-0000-0000B76C0000}"/>
    <cellStyle name="Normal 7 3 2 2" xfId="18003" xr:uid="{00000000-0005-0000-0000-0000B86C0000}"/>
    <cellStyle name="Normal 7 3 2 3" xfId="42700" xr:uid="{00000000-0005-0000-0000-0000B96C0000}"/>
    <cellStyle name="Normal 7 3 3" xfId="18004" xr:uid="{00000000-0005-0000-0000-0000BA6C0000}"/>
    <cellStyle name="Normal 7 3 3 2" xfId="42701" xr:uid="{00000000-0005-0000-0000-0000BB6C0000}"/>
    <cellStyle name="Normal 7 3 4" xfId="18005" xr:uid="{00000000-0005-0000-0000-0000BC6C0000}"/>
    <cellStyle name="Normal 7 3 5" xfId="42702" xr:uid="{00000000-0005-0000-0000-0000BD6C0000}"/>
    <cellStyle name="Normal 7 4" xfId="18006" xr:uid="{00000000-0005-0000-0000-0000BE6C0000}"/>
    <cellStyle name="Normal 7 4 2" xfId="18007" xr:uid="{00000000-0005-0000-0000-0000BF6C0000}"/>
    <cellStyle name="Normal 7 4 3" xfId="18008" xr:uid="{00000000-0005-0000-0000-0000C06C0000}"/>
    <cellStyle name="Normal 7 5" xfId="18009" xr:uid="{00000000-0005-0000-0000-0000C16C0000}"/>
    <cellStyle name="Normal 7 5 2" xfId="18010" xr:uid="{00000000-0005-0000-0000-0000C26C0000}"/>
    <cellStyle name="Normal 7 5 3" xfId="42703" xr:uid="{00000000-0005-0000-0000-0000C36C0000}"/>
    <cellStyle name="Normal 7 6" xfId="18011" xr:uid="{00000000-0005-0000-0000-0000C46C0000}"/>
    <cellStyle name="Normal 7 6 2" xfId="18012" xr:uid="{00000000-0005-0000-0000-0000C56C0000}"/>
    <cellStyle name="Normal 7 6 3" xfId="18013" xr:uid="{00000000-0005-0000-0000-0000C66C0000}"/>
    <cellStyle name="Normal 7 7" xfId="18014" xr:uid="{00000000-0005-0000-0000-0000C76C0000}"/>
    <cellStyle name="Normal 7 7 2" xfId="18015" xr:uid="{00000000-0005-0000-0000-0000C86C0000}"/>
    <cellStyle name="Normal 7 8" xfId="18016" xr:uid="{00000000-0005-0000-0000-0000C96C0000}"/>
    <cellStyle name="Normal 7 9" xfId="18017" xr:uid="{00000000-0005-0000-0000-0000CA6C0000}"/>
    <cellStyle name="Normal 7_2010-12 Current Payable Netting Rpt - FINAL" xfId="18018" xr:uid="{00000000-0005-0000-0000-0000CB6C0000}"/>
    <cellStyle name="Normal 70" xfId="109" xr:uid="{00000000-0005-0000-0000-0000CC6C0000}"/>
    <cellStyle name="Normal 70 2" xfId="18019" xr:uid="{00000000-0005-0000-0000-0000CD6C0000}"/>
    <cellStyle name="Normal 70 2 2" xfId="18020" xr:uid="{00000000-0005-0000-0000-0000CE6C0000}"/>
    <cellStyle name="Normal 70 2 2 2" xfId="42704" xr:uid="{00000000-0005-0000-0000-0000CF6C0000}"/>
    <cellStyle name="Normal 70 2 3" xfId="42705" xr:uid="{00000000-0005-0000-0000-0000D06C0000}"/>
    <cellStyle name="Normal 70 3" xfId="18021" xr:uid="{00000000-0005-0000-0000-0000D16C0000}"/>
    <cellStyle name="Normal 70 3 2" xfId="18022" xr:uid="{00000000-0005-0000-0000-0000D26C0000}"/>
    <cellStyle name="Normal 70 3 2 2" xfId="42706" xr:uid="{00000000-0005-0000-0000-0000D36C0000}"/>
    <cellStyle name="Normal 70 3 3" xfId="42707" xr:uid="{00000000-0005-0000-0000-0000D46C0000}"/>
    <cellStyle name="Normal 70 4" xfId="18023" xr:uid="{00000000-0005-0000-0000-0000D56C0000}"/>
    <cellStyle name="Normal 70 4 2" xfId="18024" xr:uid="{00000000-0005-0000-0000-0000D66C0000}"/>
    <cellStyle name="Normal 70 4 2 2" xfId="42708" xr:uid="{00000000-0005-0000-0000-0000D76C0000}"/>
    <cellStyle name="Normal 70 4 3" xfId="42709" xr:uid="{00000000-0005-0000-0000-0000D86C0000}"/>
    <cellStyle name="Normal 70 5" xfId="18025" xr:uid="{00000000-0005-0000-0000-0000D96C0000}"/>
    <cellStyle name="Normal 70 5 2" xfId="42710" xr:uid="{00000000-0005-0000-0000-0000DA6C0000}"/>
    <cellStyle name="Normal 70 6" xfId="42711" xr:uid="{00000000-0005-0000-0000-0000DB6C0000}"/>
    <cellStyle name="Normal 71" xfId="110" xr:uid="{00000000-0005-0000-0000-0000DC6C0000}"/>
    <cellStyle name="Normal 71 2" xfId="18026" xr:uid="{00000000-0005-0000-0000-0000DD6C0000}"/>
    <cellStyle name="Normal 71 2 2" xfId="18027" xr:uid="{00000000-0005-0000-0000-0000DE6C0000}"/>
    <cellStyle name="Normal 71 2 2 2" xfId="42712" xr:uid="{00000000-0005-0000-0000-0000DF6C0000}"/>
    <cellStyle name="Normal 71 2 3" xfId="42713" xr:uid="{00000000-0005-0000-0000-0000E06C0000}"/>
    <cellStyle name="Normal 71 3" xfId="18028" xr:uid="{00000000-0005-0000-0000-0000E16C0000}"/>
    <cellStyle name="Normal 71 3 2" xfId="18029" xr:uid="{00000000-0005-0000-0000-0000E26C0000}"/>
    <cellStyle name="Normal 71 3 2 2" xfId="42714" xr:uid="{00000000-0005-0000-0000-0000E36C0000}"/>
    <cellStyle name="Normal 71 3 3" xfId="42715" xr:uid="{00000000-0005-0000-0000-0000E46C0000}"/>
    <cellStyle name="Normal 71 4" xfId="18030" xr:uid="{00000000-0005-0000-0000-0000E56C0000}"/>
    <cellStyle name="Normal 71 4 2" xfId="18031" xr:uid="{00000000-0005-0000-0000-0000E66C0000}"/>
    <cellStyle name="Normal 71 4 2 2" xfId="42716" xr:uid="{00000000-0005-0000-0000-0000E76C0000}"/>
    <cellStyle name="Normal 71 4 3" xfId="42717" xr:uid="{00000000-0005-0000-0000-0000E86C0000}"/>
    <cellStyle name="Normal 71 5" xfId="18032" xr:uid="{00000000-0005-0000-0000-0000E96C0000}"/>
    <cellStyle name="Normal 71 5 2" xfId="42718" xr:uid="{00000000-0005-0000-0000-0000EA6C0000}"/>
    <cellStyle name="Normal 71 6" xfId="42719" xr:uid="{00000000-0005-0000-0000-0000EB6C0000}"/>
    <cellStyle name="Normal 72" xfId="111" xr:uid="{00000000-0005-0000-0000-0000EC6C0000}"/>
    <cellStyle name="Normal 72 2" xfId="18033" xr:uid="{00000000-0005-0000-0000-0000ED6C0000}"/>
    <cellStyle name="Normal 72 2 2" xfId="18034" xr:uid="{00000000-0005-0000-0000-0000EE6C0000}"/>
    <cellStyle name="Normal 72 2 2 2" xfId="42720" xr:uid="{00000000-0005-0000-0000-0000EF6C0000}"/>
    <cellStyle name="Normal 72 2 3" xfId="42721" xr:uid="{00000000-0005-0000-0000-0000F06C0000}"/>
    <cellStyle name="Normal 72 3" xfId="18035" xr:uid="{00000000-0005-0000-0000-0000F16C0000}"/>
    <cellStyle name="Normal 72 3 2" xfId="18036" xr:uid="{00000000-0005-0000-0000-0000F26C0000}"/>
    <cellStyle name="Normal 72 3 2 2" xfId="42722" xr:uid="{00000000-0005-0000-0000-0000F36C0000}"/>
    <cellStyle name="Normal 72 3 3" xfId="42723" xr:uid="{00000000-0005-0000-0000-0000F46C0000}"/>
    <cellStyle name="Normal 72 4" xfId="18037" xr:uid="{00000000-0005-0000-0000-0000F56C0000}"/>
    <cellStyle name="Normal 72 4 2" xfId="18038" xr:uid="{00000000-0005-0000-0000-0000F66C0000}"/>
    <cellStyle name="Normal 72 4 2 2" xfId="42724" xr:uid="{00000000-0005-0000-0000-0000F76C0000}"/>
    <cellStyle name="Normal 72 4 3" xfId="42725" xr:uid="{00000000-0005-0000-0000-0000F86C0000}"/>
    <cellStyle name="Normal 72 5" xfId="18039" xr:uid="{00000000-0005-0000-0000-0000F96C0000}"/>
    <cellStyle name="Normal 72 5 2" xfId="42726" xr:uid="{00000000-0005-0000-0000-0000FA6C0000}"/>
    <cellStyle name="Normal 72 6" xfId="42727" xr:uid="{00000000-0005-0000-0000-0000FB6C0000}"/>
    <cellStyle name="Normal 73" xfId="18040" xr:uid="{00000000-0005-0000-0000-0000FC6C0000}"/>
    <cellStyle name="Normal 73 2" xfId="18041" xr:uid="{00000000-0005-0000-0000-0000FD6C0000}"/>
    <cellStyle name="Normal 73 3" xfId="18042" xr:uid="{00000000-0005-0000-0000-0000FE6C0000}"/>
    <cellStyle name="Normal 74" xfId="18043" xr:uid="{00000000-0005-0000-0000-0000FF6C0000}"/>
    <cellStyle name="Normal 74 2" xfId="18044" xr:uid="{00000000-0005-0000-0000-0000006D0000}"/>
    <cellStyle name="Normal 74 3" xfId="18045" xr:uid="{00000000-0005-0000-0000-0000016D0000}"/>
    <cellStyle name="Normal 75" xfId="18046" xr:uid="{00000000-0005-0000-0000-0000026D0000}"/>
    <cellStyle name="Normal 75 2" xfId="18047" xr:uid="{00000000-0005-0000-0000-0000036D0000}"/>
    <cellStyle name="Normal 75 3" xfId="18048" xr:uid="{00000000-0005-0000-0000-0000046D0000}"/>
    <cellStyle name="Normal 76" xfId="18049" xr:uid="{00000000-0005-0000-0000-0000056D0000}"/>
    <cellStyle name="Normal 76 2" xfId="18050" xr:uid="{00000000-0005-0000-0000-0000066D0000}"/>
    <cellStyle name="Normal 76 3" xfId="18051" xr:uid="{00000000-0005-0000-0000-0000076D0000}"/>
    <cellStyle name="Normal 77" xfId="18052" xr:uid="{00000000-0005-0000-0000-0000086D0000}"/>
    <cellStyle name="Normal 77 2" xfId="18053" xr:uid="{00000000-0005-0000-0000-0000096D0000}"/>
    <cellStyle name="Normal 77 3" xfId="18054" xr:uid="{00000000-0005-0000-0000-00000A6D0000}"/>
    <cellStyle name="Normal 78" xfId="18055" xr:uid="{00000000-0005-0000-0000-00000B6D0000}"/>
    <cellStyle name="Normal 78 2" xfId="18056" xr:uid="{00000000-0005-0000-0000-00000C6D0000}"/>
    <cellStyle name="Normal 78 3" xfId="18057" xr:uid="{00000000-0005-0000-0000-00000D6D0000}"/>
    <cellStyle name="Normal 79" xfId="18058" xr:uid="{00000000-0005-0000-0000-00000E6D0000}"/>
    <cellStyle name="Normal 79 2" xfId="18059" xr:uid="{00000000-0005-0000-0000-00000F6D0000}"/>
    <cellStyle name="Normal 79 3" xfId="18060" xr:uid="{00000000-0005-0000-0000-0000106D0000}"/>
    <cellStyle name="Normal 8" xfId="112" xr:uid="{00000000-0005-0000-0000-0000116D0000}"/>
    <cellStyle name="Normal 8 10" xfId="42728" xr:uid="{00000000-0005-0000-0000-0000126D0000}"/>
    <cellStyle name="Normal 8 11" xfId="42729" xr:uid="{00000000-0005-0000-0000-0000136D0000}"/>
    <cellStyle name="Normal 8 12" xfId="42730" xr:uid="{00000000-0005-0000-0000-0000146D0000}"/>
    <cellStyle name="Normal 8 2" xfId="18061" xr:uid="{00000000-0005-0000-0000-0000156D0000}"/>
    <cellStyle name="Normal 8 2 2" xfId="113" xr:uid="{00000000-0005-0000-0000-0000166D0000}"/>
    <cellStyle name="Normal 8 2 2 2" xfId="18062" xr:uid="{00000000-0005-0000-0000-0000176D0000}"/>
    <cellStyle name="Normal 8 2 2 2 2" xfId="18063" xr:uid="{00000000-0005-0000-0000-0000186D0000}"/>
    <cellStyle name="Normal 8 2 2 2 3" xfId="42731" xr:uid="{00000000-0005-0000-0000-0000196D0000}"/>
    <cellStyle name="Normal 8 2 2 3" xfId="18064" xr:uid="{00000000-0005-0000-0000-00001A6D0000}"/>
    <cellStyle name="Normal 8 2 2 3 2" xfId="18065" xr:uid="{00000000-0005-0000-0000-00001B6D0000}"/>
    <cellStyle name="Normal 8 2 2 4" xfId="18066" xr:uid="{00000000-0005-0000-0000-00001C6D0000}"/>
    <cellStyle name="Normal 8 2 2 5" xfId="18067" xr:uid="{00000000-0005-0000-0000-00001D6D0000}"/>
    <cellStyle name="Normal 8 2 2 6" xfId="42732" xr:uid="{00000000-0005-0000-0000-00001E6D0000}"/>
    <cellStyle name="Normal 8 2 2 7" xfId="43412" xr:uid="{00000000-0005-0000-0000-00001F6D0000}"/>
    <cellStyle name="Normal 8 2 3" xfId="18068" xr:uid="{00000000-0005-0000-0000-0000206D0000}"/>
    <cellStyle name="Normal 8 2 3 2" xfId="42733" xr:uid="{00000000-0005-0000-0000-0000216D0000}"/>
    <cellStyle name="Normal 8 2 4" xfId="18069" xr:uid="{00000000-0005-0000-0000-0000226D0000}"/>
    <cellStyle name="Normal 8 2 4 2" xfId="42734" xr:uid="{00000000-0005-0000-0000-0000236D0000}"/>
    <cellStyle name="Normal 8 2 5" xfId="42735" xr:uid="{00000000-0005-0000-0000-0000246D0000}"/>
    <cellStyle name="Normal 8 3" xfId="18070" xr:uid="{00000000-0005-0000-0000-0000256D0000}"/>
    <cellStyle name="Normal 8 3 2" xfId="18071" xr:uid="{00000000-0005-0000-0000-0000266D0000}"/>
    <cellStyle name="Normal 8 3 2 2" xfId="18072" xr:uid="{00000000-0005-0000-0000-0000276D0000}"/>
    <cellStyle name="Normal 8 3 2 3" xfId="18073" xr:uid="{00000000-0005-0000-0000-0000286D0000}"/>
    <cellStyle name="Normal 8 3 2 4" xfId="42736" xr:uid="{00000000-0005-0000-0000-0000296D0000}"/>
    <cellStyle name="Normal 8 3 3" xfId="18074" xr:uid="{00000000-0005-0000-0000-00002A6D0000}"/>
    <cellStyle name="Normal 8 3 3 2" xfId="18075" xr:uid="{00000000-0005-0000-0000-00002B6D0000}"/>
    <cellStyle name="Normal 8 3 3 3" xfId="18076" xr:uid="{00000000-0005-0000-0000-00002C6D0000}"/>
    <cellStyle name="Normal 8 3 3 4" xfId="42737" xr:uid="{00000000-0005-0000-0000-00002D6D0000}"/>
    <cellStyle name="Normal 8 3 4" xfId="18077" xr:uid="{00000000-0005-0000-0000-00002E6D0000}"/>
    <cellStyle name="Normal 8 3 5" xfId="18078" xr:uid="{00000000-0005-0000-0000-00002F6D0000}"/>
    <cellStyle name="Normal 8 3 6" xfId="18079" xr:uid="{00000000-0005-0000-0000-0000306D0000}"/>
    <cellStyle name="Normal 8 3 7" xfId="42738" xr:uid="{00000000-0005-0000-0000-0000316D0000}"/>
    <cellStyle name="Normal 8 3 8" xfId="43396" xr:uid="{00000000-0005-0000-0000-0000326D0000}"/>
    <cellStyle name="Normal 8 4" xfId="18080" xr:uid="{00000000-0005-0000-0000-0000336D0000}"/>
    <cellStyle name="Normal 8 4 2" xfId="18081" xr:uid="{00000000-0005-0000-0000-0000346D0000}"/>
    <cellStyle name="Normal 8 4 3" xfId="42739" xr:uid="{00000000-0005-0000-0000-0000356D0000}"/>
    <cellStyle name="Normal 8 5" xfId="18082" xr:uid="{00000000-0005-0000-0000-0000366D0000}"/>
    <cellStyle name="Normal 8 5 2" xfId="42740" xr:uid="{00000000-0005-0000-0000-0000376D0000}"/>
    <cellStyle name="Normal 8 5 3" xfId="42741" xr:uid="{00000000-0005-0000-0000-0000386D0000}"/>
    <cellStyle name="Normal 8 6" xfId="18083" xr:uid="{00000000-0005-0000-0000-0000396D0000}"/>
    <cellStyle name="Normal 8 6 2" xfId="18084" xr:uid="{00000000-0005-0000-0000-00003A6D0000}"/>
    <cellStyle name="Normal 8 6 3" xfId="42742" xr:uid="{00000000-0005-0000-0000-00003B6D0000}"/>
    <cellStyle name="Normal 8 7" xfId="18085" xr:uid="{00000000-0005-0000-0000-00003C6D0000}"/>
    <cellStyle name="Normal 8 7 2" xfId="42743" xr:uid="{00000000-0005-0000-0000-00003D6D0000}"/>
    <cellStyle name="Normal 8 8" xfId="42744" xr:uid="{00000000-0005-0000-0000-00003E6D0000}"/>
    <cellStyle name="Normal 8 8 2" xfId="42745" xr:uid="{00000000-0005-0000-0000-00003F6D0000}"/>
    <cellStyle name="Normal 8 9" xfId="42746" xr:uid="{00000000-0005-0000-0000-0000406D0000}"/>
    <cellStyle name="Normal 8_PwrTax 51040" xfId="18086" xr:uid="{00000000-0005-0000-0000-0000416D0000}"/>
    <cellStyle name="Normal 80" xfId="18087" xr:uid="{00000000-0005-0000-0000-0000426D0000}"/>
    <cellStyle name="Normal 80 2" xfId="18088" xr:uid="{00000000-0005-0000-0000-0000436D0000}"/>
    <cellStyle name="Normal 80 3" xfId="18089" xr:uid="{00000000-0005-0000-0000-0000446D0000}"/>
    <cellStyle name="Normal 81" xfId="18090" xr:uid="{00000000-0005-0000-0000-0000456D0000}"/>
    <cellStyle name="Normal 81 2" xfId="18091" xr:uid="{00000000-0005-0000-0000-0000466D0000}"/>
    <cellStyle name="Normal 81 3" xfId="18092" xr:uid="{00000000-0005-0000-0000-0000476D0000}"/>
    <cellStyle name="Normal 82" xfId="18093" xr:uid="{00000000-0005-0000-0000-0000486D0000}"/>
    <cellStyle name="Normal 82 2" xfId="18094" xr:uid="{00000000-0005-0000-0000-0000496D0000}"/>
    <cellStyle name="Normal 82 3" xfId="18095" xr:uid="{00000000-0005-0000-0000-00004A6D0000}"/>
    <cellStyle name="Normal 83" xfId="18096" xr:uid="{00000000-0005-0000-0000-00004B6D0000}"/>
    <cellStyle name="Normal 83 2" xfId="18097" xr:uid="{00000000-0005-0000-0000-00004C6D0000}"/>
    <cellStyle name="Normal 83 3" xfId="18098" xr:uid="{00000000-0005-0000-0000-00004D6D0000}"/>
    <cellStyle name="Normal 84" xfId="18099" xr:uid="{00000000-0005-0000-0000-00004E6D0000}"/>
    <cellStyle name="Normal 84 2" xfId="18100" xr:uid="{00000000-0005-0000-0000-00004F6D0000}"/>
    <cellStyle name="Normal 84 3" xfId="18101" xr:uid="{00000000-0005-0000-0000-0000506D0000}"/>
    <cellStyle name="Normal 85" xfId="18102" xr:uid="{00000000-0005-0000-0000-0000516D0000}"/>
    <cellStyle name="Normal 85 2" xfId="18103" xr:uid="{00000000-0005-0000-0000-0000526D0000}"/>
    <cellStyle name="Normal 85 3" xfId="18104" xr:uid="{00000000-0005-0000-0000-0000536D0000}"/>
    <cellStyle name="Normal 86" xfId="18105" xr:uid="{00000000-0005-0000-0000-0000546D0000}"/>
    <cellStyle name="Normal 86 2" xfId="18106" xr:uid="{00000000-0005-0000-0000-0000556D0000}"/>
    <cellStyle name="Normal 86 3" xfId="18107" xr:uid="{00000000-0005-0000-0000-0000566D0000}"/>
    <cellStyle name="Normal 87" xfId="18108" xr:uid="{00000000-0005-0000-0000-0000576D0000}"/>
    <cellStyle name="Normal 87 2" xfId="18109" xr:uid="{00000000-0005-0000-0000-0000586D0000}"/>
    <cellStyle name="Normal 87 3" xfId="18110" xr:uid="{00000000-0005-0000-0000-0000596D0000}"/>
    <cellStyle name="Normal 88" xfId="18111" xr:uid="{00000000-0005-0000-0000-00005A6D0000}"/>
    <cellStyle name="Normal 88 2" xfId="18112" xr:uid="{00000000-0005-0000-0000-00005B6D0000}"/>
    <cellStyle name="Normal 88 3" xfId="18113" xr:uid="{00000000-0005-0000-0000-00005C6D0000}"/>
    <cellStyle name="Normal 89" xfId="18114" xr:uid="{00000000-0005-0000-0000-00005D6D0000}"/>
    <cellStyle name="Normal 89 2" xfId="18115" xr:uid="{00000000-0005-0000-0000-00005E6D0000}"/>
    <cellStyle name="Normal 89 3" xfId="18116" xr:uid="{00000000-0005-0000-0000-00005F6D0000}"/>
    <cellStyle name="Normal 9" xfId="170" xr:uid="{00000000-0005-0000-0000-0000606D0000}"/>
    <cellStyle name="Normal 9 2" xfId="18117" xr:uid="{00000000-0005-0000-0000-0000616D0000}"/>
    <cellStyle name="Normal 9 2 2" xfId="18118" xr:uid="{00000000-0005-0000-0000-0000626D0000}"/>
    <cellStyle name="Normal 9 2 2 2" xfId="18119" xr:uid="{00000000-0005-0000-0000-0000636D0000}"/>
    <cellStyle name="Normal 9 2 2 2 2" xfId="42747" xr:uid="{00000000-0005-0000-0000-0000646D0000}"/>
    <cellStyle name="Normal 9 2 2 3" xfId="18120" xr:uid="{00000000-0005-0000-0000-0000656D0000}"/>
    <cellStyle name="Normal 9 2 2 3 2" xfId="42748" xr:uid="{00000000-0005-0000-0000-0000666D0000}"/>
    <cellStyle name="Normal 9 2 2 4" xfId="42749" xr:uid="{00000000-0005-0000-0000-0000676D0000}"/>
    <cellStyle name="Normal 9 2 3" xfId="18121" xr:uid="{00000000-0005-0000-0000-0000686D0000}"/>
    <cellStyle name="Normal 9 2 3 2" xfId="42750" xr:uid="{00000000-0005-0000-0000-0000696D0000}"/>
    <cellStyle name="Normal 9 2 4" xfId="18122" xr:uid="{00000000-0005-0000-0000-00006A6D0000}"/>
    <cellStyle name="Normal 9 2 4 2" xfId="42751" xr:uid="{00000000-0005-0000-0000-00006B6D0000}"/>
    <cellStyle name="Normal 9 2 5" xfId="42752" xr:uid="{00000000-0005-0000-0000-00006C6D0000}"/>
    <cellStyle name="Normal 9 3" xfId="18123" xr:uid="{00000000-0005-0000-0000-00006D6D0000}"/>
    <cellStyle name="Normal 9 3 2" xfId="18124" xr:uid="{00000000-0005-0000-0000-00006E6D0000}"/>
    <cellStyle name="Normal 9 3 2 2" xfId="18125" xr:uid="{00000000-0005-0000-0000-00006F6D0000}"/>
    <cellStyle name="Normal 9 3 2 3" xfId="42753" xr:uid="{00000000-0005-0000-0000-0000706D0000}"/>
    <cellStyle name="Normal 9 3 3" xfId="18126" xr:uid="{00000000-0005-0000-0000-0000716D0000}"/>
    <cellStyle name="Normal 9 3 3 2" xfId="42754" xr:uid="{00000000-0005-0000-0000-0000726D0000}"/>
    <cellStyle name="Normal 9 3 4" xfId="18127" xr:uid="{00000000-0005-0000-0000-0000736D0000}"/>
    <cellStyle name="Normal 9 3 5" xfId="18128" xr:uid="{00000000-0005-0000-0000-0000746D0000}"/>
    <cellStyle name="Normal 9 3 6" xfId="42755" xr:uid="{00000000-0005-0000-0000-0000756D0000}"/>
    <cellStyle name="Normal 9 4" xfId="18129" xr:uid="{00000000-0005-0000-0000-0000766D0000}"/>
    <cellStyle name="Normal 9 4 2" xfId="18130" xr:uid="{00000000-0005-0000-0000-0000776D0000}"/>
    <cellStyle name="Normal 9 4 3" xfId="18131" xr:uid="{00000000-0005-0000-0000-0000786D0000}"/>
    <cellStyle name="Normal 9 4 3 2" xfId="18132" xr:uid="{00000000-0005-0000-0000-0000796D0000}"/>
    <cellStyle name="Normal 9 4 3 3" xfId="18133" xr:uid="{00000000-0005-0000-0000-00007A6D0000}"/>
    <cellStyle name="Normal 9 4 4" xfId="18134" xr:uid="{00000000-0005-0000-0000-00007B6D0000}"/>
    <cellStyle name="Normal 9 4 5" xfId="42756" xr:uid="{00000000-0005-0000-0000-00007C6D0000}"/>
    <cellStyle name="Normal 9 5" xfId="18135" xr:uid="{00000000-0005-0000-0000-00007D6D0000}"/>
    <cellStyle name="Normal 9 5 2" xfId="42757" xr:uid="{00000000-0005-0000-0000-00007E6D0000}"/>
    <cellStyle name="Normal 9 5 3" xfId="42758" xr:uid="{00000000-0005-0000-0000-00007F6D0000}"/>
    <cellStyle name="Normal 9 6" xfId="18136" xr:uid="{00000000-0005-0000-0000-0000806D0000}"/>
    <cellStyle name="Normal 9 6 2" xfId="18137" xr:uid="{00000000-0005-0000-0000-0000816D0000}"/>
    <cellStyle name="Normal 9 6 2 2" xfId="18138" xr:uid="{00000000-0005-0000-0000-0000826D0000}"/>
    <cellStyle name="Normal 9 6 2 3" xfId="18139" xr:uid="{00000000-0005-0000-0000-0000836D0000}"/>
    <cellStyle name="Normal 9 6 3" xfId="18140" xr:uid="{00000000-0005-0000-0000-0000846D0000}"/>
    <cellStyle name="Normal 9 6 4" xfId="18141" xr:uid="{00000000-0005-0000-0000-0000856D0000}"/>
    <cellStyle name="Normal 9 6 5" xfId="42759" xr:uid="{00000000-0005-0000-0000-0000866D0000}"/>
    <cellStyle name="Normal 9 7" xfId="18142" xr:uid="{00000000-0005-0000-0000-0000876D0000}"/>
    <cellStyle name="Normal 9 7 2" xfId="18143" xr:uid="{00000000-0005-0000-0000-0000886D0000}"/>
    <cellStyle name="Normal 9 7 3" xfId="18144" xr:uid="{00000000-0005-0000-0000-0000896D0000}"/>
    <cellStyle name="Normal 9 8" xfId="18145" xr:uid="{00000000-0005-0000-0000-00008A6D0000}"/>
    <cellStyle name="Normal 9 8 2" xfId="42760" xr:uid="{00000000-0005-0000-0000-00008B6D0000}"/>
    <cellStyle name="Normal 9 9" xfId="42761" xr:uid="{00000000-0005-0000-0000-00008C6D0000}"/>
    <cellStyle name="Normal 9_PwrTax 51040" xfId="18146" xr:uid="{00000000-0005-0000-0000-00008D6D0000}"/>
    <cellStyle name="Normal 90" xfId="18147" xr:uid="{00000000-0005-0000-0000-00008E6D0000}"/>
    <cellStyle name="Normal 90 2" xfId="18148" xr:uid="{00000000-0005-0000-0000-00008F6D0000}"/>
    <cellStyle name="Normal 90 3" xfId="18149" xr:uid="{00000000-0005-0000-0000-0000906D0000}"/>
    <cellStyle name="Normal 91" xfId="18150" xr:uid="{00000000-0005-0000-0000-0000916D0000}"/>
    <cellStyle name="Normal 91 2" xfId="18151" xr:uid="{00000000-0005-0000-0000-0000926D0000}"/>
    <cellStyle name="Normal 91 2 2" xfId="42762" xr:uid="{00000000-0005-0000-0000-0000936D0000}"/>
    <cellStyle name="Normal 91 3" xfId="18152" xr:uid="{00000000-0005-0000-0000-0000946D0000}"/>
    <cellStyle name="Normal 92" xfId="18153" xr:uid="{00000000-0005-0000-0000-0000956D0000}"/>
    <cellStyle name="Normal 92 2" xfId="18154" xr:uid="{00000000-0005-0000-0000-0000966D0000}"/>
    <cellStyle name="Normal 92 3" xfId="18155" xr:uid="{00000000-0005-0000-0000-0000976D0000}"/>
    <cellStyle name="Normal 93" xfId="18156" xr:uid="{00000000-0005-0000-0000-0000986D0000}"/>
    <cellStyle name="Normal 93 2" xfId="18157" xr:uid="{00000000-0005-0000-0000-0000996D0000}"/>
    <cellStyle name="Normal 93 3" xfId="18158" xr:uid="{00000000-0005-0000-0000-00009A6D0000}"/>
    <cellStyle name="Normal 94" xfId="18159" xr:uid="{00000000-0005-0000-0000-00009B6D0000}"/>
    <cellStyle name="Normal 94 2" xfId="18160" xr:uid="{00000000-0005-0000-0000-00009C6D0000}"/>
    <cellStyle name="Normal 94 3" xfId="18161" xr:uid="{00000000-0005-0000-0000-00009D6D0000}"/>
    <cellStyle name="Normal 94 4" xfId="18162" xr:uid="{00000000-0005-0000-0000-00009E6D0000}"/>
    <cellStyle name="Normal 95" xfId="18163" xr:uid="{00000000-0005-0000-0000-00009F6D0000}"/>
    <cellStyle name="Normal 95 2" xfId="18164" xr:uid="{00000000-0005-0000-0000-0000A06D0000}"/>
    <cellStyle name="Normal 95 3" xfId="18165" xr:uid="{00000000-0005-0000-0000-0000A16D0000}"/>
    <cellStyle name="Normal 96" xfId="18166" xr:uid="{00000000-0005-0000-0000-0000A26D0000}"/>
    <cellStyle name="Normal 96 2" xfId="18167" xr:uid="{00000000-0005-0000-0000-0000A36D0000}"/>
    <cellStyle name="Normal 96 2 2" xfId="18168" xr:uid="{00000000-0005-0000-0000-0000A46D0000}"/>
    <cellStyle name="Normal 96 2 3" xfId="18169" xr:uid="{00000000-0005-0000-0000-0000A56D0000}"/>
    <cellStyle name="Normal 96 3" xfId="18170" xr:uid="{00000000-0005-0000-0000-0000A66D0000}"/>
    <cellStyle name="Normal 96 3 2" xfId="18171" xr:uid="{00000000-0005-0000-0000-0000A76D0000}"/>
    <cellStyle name="Normal 96 4" xfId="18172" xr:uid="{00000000-0005-0000-0000-0000A86D0000}"/>
    <cellStyle name="Normal 97" xfId="18173" xr:uid="{00000000-0005-0000-0000-0000A96D0000}"/>
    <cellStyle name="Normal 97 2" xfId="18174" xr:uid="{00000000-0005-0000-0000-0000AA6D0000}"/>
    <cellStyle name="Normal 97 2 2" xfId="18175" xr:uid="{00000000-0005-0000-0000-0000AB6D0000}"/>
    <cellStyle name="Normal 97 2 3" xfId="18176" xr:uid="{00000000-0005-0000-0000-0000AC6D0000}"/>
    <cellStyle name="Normal 97 3" xfId="18177" xr:uid="{00000000-0005-0000-0000-0000AD6D0000}"/>
    <cellStyle name="Normal 97 4" xfId="18178" xr:uid="{00000000-0005-0000-0000-0000AE6D0000}"/>
    <cellStyle name="Normal 98" xfId="18179" xr:uid="{00000000-0005-0000-0000-0000AF6D0000}"/>
    <cellStyle name="Normal 98 2" xfId="18180" xr:uid="{00000000-0005-0000-0000-0000B06D0000}"/>
    <cellStyle name="Normal 98 2 2" xfId="18181" xr:uid="{00000000-0005-0000-0000-0000B16D0000}"/>
    <cellStyle name="Normal 98 3" xfId="18182" xr:uid="{00000000-0005-0000-0000-0000B26D0000}"/>
    <cellStyle name="Normal 98 4" xfId="18183" xr:uid="{00000000-0005-0000-0000-0000B36D0000}"/>
    <cellStyle name="Normal 99" xfId="18184" xr:uid="{00000000-0005-0000-0000-0000B46D0000}"/>
    <cellStyle name="Normal 99 2" xfId="18185" xr:uid="{00000000-0005-0000-0000-0000B56D0000}"/>
    <cellStyle name="Normal 99 3" xfId="18186" xr:uid="{00000000-0005-0000-0000-0000B66D0000}"/>
    <cellStyle name="Normal_1995 FCWS" xfId="46" xr:uid="{00000000-0005-0000-0000-0000B76D0000}"/>
    <cellStyle name="Normal_FN1 Ratebase Draft SPP template (6-11-04) v2" xfId="47" xr:uid="{00000000-0005-0000-0000-0000B86D0000}"/>
    <cellStyle name="Normal_TrAILCo attach 6 &amp; 7 and Appendix A" xfId="48" xr:uid="{00000000-0005-0000-0000-0000B96D0000}"/>
    <cellStyle name="Note" xfId="49" builtinId="10" customBuiltin="1"/>
    <cellStyle name="Note 10" xfId="18187" xr:uid="{00000000-0005-0000-0000-0000BB6D0000}"/>
    <cellStyle name="Note 10 10" xfId="18188" xr:uid="{00000000-0005-0000-0000-0000BC6D0000}"/>
    <cellStyle name="Note 10 11" xfId="18189" xr:uid="{00000000-0005-0000-0000-0000BD6D0000}"/>
    <cellStyle name="Note 10 12" xfId="42763" xr:uid="{00000000-0005-0000-0000-0000BE6D0000}"/>
    <cellStyle name="Note 10 2" xfId="18190" xr:uid="{00000000-0005-0000-0000-0000BF6D0000}"/>
    <cellStyle name="Note 10 2 2" xfId="18191" xr:uid="{00000000-0005-0000-0000-0000C06D0000}"/>
    <cellStyle name="Note 10 2 2 2" xfId="18192" xr:uid="{00000000-0005-0000-0000-0000C16D0000}"/>
    <cellStyle name="Note 10 2 2 2 2" xfId="18193" xr:uid="{00000000-0005-0000-0000-0000C26D0000}"/>
    <cellStyle name="Note 10 2 2 2 3" xfId="18194" xr:uid="{00000000-0005-0000-0000-0000C36D0000}"/>
    <cellStyle name="Note 10 2 2 3" xfId="18195" xr:uid="{00000000-0005-0000-0000-0000C46D0000}"/>
    <cellStyle name="Note 10 2 2 3 2" xfId="18196" xr:uid="{00000000-0005-0000-0000-0000C56D0000}"/>
    <cellStyle name="Note 10 2 2 3 3" xfId="18197" xr:uid="{00000000-0005-0000-0000-0000C66D0000}"/>
    <cellStyle name="Note 10 2 2 4" xfId="18198" xr:uid="{00000000-0005-0000-0000-0000C76D0000}"/>
    <cellStyle name="Note 10 2 2 5" xfId="18199" xr:uid="{00000000-0005-0000-0000-0000C86D0000}"/>
    <cellStyle name="Note 10 2 3" xfId="18200" xr:uid="{00000000-0005-0000-0000-0000C96D0000}"/>
    <cellStyle name="Note 10 2 3 2" xfId="18201" xr:uid="{00000000-0005-0000-0000-0000CA6D0000}"/>
    <cellStyle name="Note 10 2 3 3" xfId="18202" xr:uid="{00000000-0005-0000-0000-0000CB6D0000}"/>
    <cellStyle name="Note 10 2 3 4" xfId="18203" xr:uid="{00000000-0005-0000-0000-0000CC6D0000}"/>
    <cellStyle name="Note 10 2 3 5" xfId="18204" xr:uid="{00000000-0005-0000-0000-0000CD6D0000}"/>
    <cellStyle name="Note 10 2 4" xfId="18205" xr:uid="{00000000-0005-0000-0000-0000CE6D0000}"/>
    <cellStyle name="Note 10 2 4 2" xfId="18206" xr:uid="{00000000-0005-0000-0000-0000CF6D0000}"/>
    <cellStyle name="Note 10 2 4 3" xfId="18207" xr:uid="{00000000-0005-0000-0000-0000D06D0000}"/>
    <cellStyle name="Note 10 2 5" xfId="18208" xr:uid="{00000000-0005-0000-0000-0000D16D0000}"/>
    <cellStyle name="Note 10 2 6" xfId="18209" xr:uid="{00000000-0005-0000-0000-0000D26D0000}"/>
    <cellStyle name="Note 10 2 7" xfId="18210" xr:uid="{00000000-0005-0000-0000-0000D36D0000}"/>
    <cellStyle name="Note 10 2_JE 5 2002.2 FED" xfId="18211" xr:uid="{00000000-0005-0000-0000-0000D46D0000}"/>
    <cellStyle name="Note 10 3" xfId="18212" xr:uid="{00000000-0005-0000-0000-0000D56D0000}"/>
    <cellStyle name="Note 10 3 2" xfId="18213" xr:uid="{00000000-0005-0000-0000-0000D66D0000}"/>
    <cellStyle name="Note 10 3 2 2" xfId="18214" xr:uid="{00000000-0005-0000-0000-0000D76D0000}"/>
    <cellStyle name="Note 10 3 2 2 2" xfId="18215" xr:uid="{00000000-0005-0000-0000-0000D86D0000}"/>
    <cellStyle name="Note 10 3 2 2 3" xfId="18216" xr:uid="{00000000-0005-0000-0000-0000D96D0000}"/>
    <cellStyle name="Note 10 3 2 3" xfId="18217" xr:uid="{00000000-0005-0000-0000-0000DA6D0000}"/>
    <cellStyle name="Note 10 3 2 3 2" xfId="18218" xr:uid="{00000000-0005-0000-0000-0000DB6D0000}"/>
    <cellStyle name="Note 10 3 2 3 3" xfId="18219" xr:uid="{00000000-0005-0000-0000-0000DC6D0000}"/>
    <cellStyle name="Note 10 3 2 4" xfId="18220" xr:uid="{00000000-0005-0000-0000-0000DD6D0000}"/>
    <cellStyle name="Note 10 3 2 5" xfId="18221" xr:uid="{00000000-0005-0000-0000-0000DE6D0000}"/>
    <cellStyle name="Note 10 3 3" xfId="18222" xr:uid="{00000000-0005-0000-0000-0000DF6D0000}"/>
    <cellStyle name="Note 10 3 3 2" xfId="18223" xr:uid="{00000000-0005-0000-0000-0000E06D0000}"/>
    <cellStyle name="Note 10 3 3 3" xfId="18224" xr:uid="{00000000-0005-0000-0000-0000E16D0000}"/>
    <cellStyle name="Note 10 3 3 4" xfId="18225" xr:uid="{00000000-0005-0000-0000-0000E26D0000}"/>
    <cellStyle name="Note 10 3 3 5" xfId="18226" xr:uid="{00000000-0005-0000-0000-0000E36D0000}"/>
    <cellStyle name="Note 10 3 4" xfId="18227" xr:uid="{00000000-0005-0000-0000-0000E46D0000}"/>
    <cellStyle name="Note 10 3 4 2" xfId="18228" xr:uid="{00000000-0005-0000-0000-0000E56D0000}"/>
    <cellStyle name="Note 10 3 4 3" xfId="18229" xr:uid="{00000000-0005-0000-0000-0000E66D0000}"/>
    <cellStyle name="Note 10 3 5" xfId="18230" xr:uid="{00000000-0005-0000-0000-0000E76D0000}"/>
    <cellStyle name="Note 10 3 6" xfId="18231" xr:uid="{00000000-0005-0000-0000-0000E86D0000}"/>
    <cellStyle name="Note 10 3 7" xfId="18232" xr:uid="{00000000-0005-0000-0000-0000E96D0000}"/>
    <cellStyle name="Note 10 3_JE 5 2002.2 FED" xfId="18233" xr:uid="{00000000-0005-0000-0000-0000EA6D0000}"/>
    <cellStyle name="Note 10 4" xfId="18234" xr:uid="{00000000-0005-0000-0000-0000EB6D0000}"/>
    <cellStyle name="Note 10 4 2" xfId="18235" xr:uid="{00000000-0005-0000-0000-0000EC6D0000}"/>
    <cellStyle name="Note 10 4 2 2" xfId="18236" xr:uid="{00000000-0005-0000-0000-0000ED6D0000}"/>
    <cellStyle name="Note 10 4 2 2 2" xfId="18237" xr:uid="{00000000-0005-0000-0000-0000EE6D0000}"/>
    <cellStyle name="Note 10 4 2 2 3" xfId="18238" xr:uid="{00000000-0005-0000-0000-0000EF6D0000}"/>
    <cellStyle name="Note 10 4 2 3" xfId="18239" xr:uid="{00000000-0005-0000-0000-0000F06D0000}"/>
    <cellStyle name="Note 10 4 2 3 2" xfId="18240" xr:uid="{00000000-0005-0000-0000-0000F16D0000}"/>
    <cellStyle name="Note 10 4 2 3 3" xfId="18241" xr:uid="{00000000-0005-0000-0000-0000F26D0000}"/>
    <cellStyle name="Note 10 4 2 4" xfId="18242" xr:uid="{00000000-0005-0000-0000-0000F36D0000}"/>
    <cellStyle name="Note 10 4 2 5" xfId="18243" xr:uid="{00000000-0005-0000-0000-0000F46D0000}"/>
    <cellStyle name="Note 10 4 3" xfId="18244" xr:uid="{00000000-0005-0000-0000-0000F56D0000}"/>
    <cellStyle name="Note 10 4 3 2" xfId="18245" xr:uid="{00000000-0005-0000-0000-0000F66D0000}"/>
    <cellStyle name="Note 10 4 3 3" xfId="18246" xr:uid="{00000000-0005-0000-0000-0000F76D0000}"/>
    <cellStyle name="Note 10 4 4" xfId="18247" xr:uid="{00000000-0005-0000-0000-0000F86D0000}"/>
    <cellStyle name="Note 10 4 4 2" xfId="18248" xr:uid="{00000000-0005-0000-0000-0000F96D0000}"/>
    <cellStyle name="Note 10 4 4 3" xfId="18249" xr:uid="{00000000-0005-0000-0000-0000FA6D0000}"/>
    <cellStyle name="Note 10 4 5" xfId="18250" xr:uid="{00000000-0005-0000-0000-0000FB6D0000}"/>
    <cellStyle name="Note 10 4 6" xfId="18251" xr:uid="{00000000-0005-0000-0000-0000FC6D0000}"/>
    <cellStyle name="Note 10 4_JE 5 2002.2 FED" xfId="18252" xr:uid="{00000000-0005-0000-0000-0000FD6D0000}"/>
    <cellStyle name="Note 10 5" xfId="18253" xr:uid="{00000000-0005-0000-0000-0000FE6D0000}"/>
    <cellStyle name="Note 10 5 2" xfId="18254" xr:uid="{00000000-0005-0000-0000-0000FF6D0000}"/>
    <cellStyle name="Note 10 5 2 2" xfId="18255" xr:uid="{00000000-0005-0000-0000-0000006E0000}"/>
    <cellStyle name="Note 10 5 2 2 2" xfId="18256" xr:uid="{00000000-0005-0000-0000-0000016E0000}"/>
    <cellStyle name="Note 10 5 2 2 3" xfId="18257" xr:uid="{00000000-0005-0000-0000-0000026E0000}"/>
    <cellStyle name="Note 10 5 2 3" xfId="18258" xr:uid="{00000000-0005-0000-0000-0000036E0000}"/>
    <cellStyle name="Note 10 5 2 3 2" xfId="18259" xr:uid="{00000000-0005-0000-0000-0000046E0000}"/>
    <cellStyle name="Note 10 5 2 3 3" xfId="18260" xr:uid="{00000000-0005-0000-0000-0000056E0000}"/>
    <cellStyle name="Note 10 5 2 4" xfId="18261" xr:uid="{00000000-0005-0000-0000-0000066E0000}"/>
    <cellStyle name="Note 10 5 2 5" xfId="18262" xr:uid="{00000000-0005-0000-0000-0000076E0000}"/>
    <cellStyle name="Note 10 5 3" xfId="18263" xr:uid="{00000000-0005-0000-0000-0000086E0000}"/>
    <cellStyle name="Note 10 5 3 2" xfId="18264" xr:uid="{00000000-0005-0000-0000-0000096E0000}"/>
    <cellStyle name="Note 10 5 3 3" xfId="18265" xr:uid="{00000000-0005-0000-0000-00000A6E0000}"/>
    <cellStyle name="Note 10 5 4" xfId="18266" xr:uid="{00000000-0005-0000-0000-00000B6E0000}"/>
    <cellStyle name="Note 10 5 4 2" xfId="18267" xr:uid="{00000000-0005-0000-0000-00000C6E0000}"/>
    <cellStyle name="Note 10 5 4 3" xfId="18268" xr:uid="{00000000-0005-0000-0000-00000D6E0000}"/>
    <cellStyle name="Note 10 5 5" xfId="18269" xr:uid="{00000000-0005-0000-0000-00000E6E0000}"/>
    <cellStyle name="Note 10 5 6" xfId="18270" xr:uid="{00000000-0005-0000-0000-00000F6E0000}"/>
    <cellStyle name="Note 10 5_JE 5 2002.2 FED" xfId="18271" xr:uid="{00000000-0005-0000-0000-0000106E0000}"/>
    <cellStyle name="Note 10 6" xfId="18272" xr:uid="{00000000-0005-0000-0000-0000116E0000}"/>
    <cellStyle name="Note 10 6 2" xfId="18273" xr:uid="{00000000-0005-0000-0000-0000126E0000}"/>
    <cellStyle name="Note 10 6 2 2" xfId="18274" xr:uid="{00000000-0005-0000-0000-0000136E0000}"/>
    <cellStyle name="Note 10 6 2 3" xfId="18275" xr:uid="{00000000-0005-0000-0000-0000146E0000}"/>
    <cellStyle name="Note 10 6 3" xfId="18276" xr:uid="{00000000-0005-0000-0000-0000156E0000}"/>
    <cellStyle name="Note 10 6 3 2" xfId="18277" xr:uid="{00000000-0005-0000-0000-0000166E0000}"/>
    <cellStyle name="Note 10 6 3 3" xfId="18278" xr:uid="{00000000-0005-0000-0000-0000176E0000}"/>
    <cellStyle name="Note 10 6 4" xfId="18279" xr:uid="{00000000-0005-0000-0000-0000186E0000}"/>
    <cellStyle name="Note 10 6 5" xfId="18280" xr:uid="{00000000-0005-0000-0000-0000196E0000}"/>
    <cellStyle name="Note 10 7" xfId="18281" xr:uid="{00000000-0005-0000-0000-00001A6E0000}"/>
    <cellStyle name="Note 10 7 2" xfId="18282" xr:uid="{00000000-0005-0000-0000-00001B6E0000}"/>
    <cellStyle name="Note 10 7 3" xfId="18283" xr:uid="{00000000-0005-0000-0000-00001C6E0000}"/>
    <cellStyle name="Note 10 7 4" xfId="18284" xr:uid="{00000000-0005-0000-0000-00001D6E0000}"/>
    <cellStyle name="Note 10 7 5" xfId="18285" xr:uid="{00000000-0005-0000-0000-00001E6E0000}"/>
    <cellStyle name="Note 10 8" xfId="18286" xr:uid="{00000000-0005-0000-0000-00001F6E0000}"/>
    <cellStyle name="Note 10 8 2" xfId="18287" xr:uid="{00000000-0005-0000-0000-0000206E0000}"/>
    <cellStyle name="Note 10 8 3" xfId="18288" xr:uid="{00000000-0005-0000-0000-0000216E0000}"/>
    <cellStyle name="Note 10 9" xfId="18289" xr:uid="{00000000-0005-0000-0000-0000226E0000}"/>
    <cellStyle name="Note 10_JE 5 2002.2 FED" xfId="18290" xr:uid="{00000000-0005-0000-0000-0000236E0000}"/>
    <cellStyle name="Note 100" xfId="42764" xr:uid="{00000000-0005-0000-0000-0000246E0000}"/>
    <cellStyle name="Note 101" xfId="42765" xr:uid="{00000000-0005-0000-0000-0000256E0000}"/>
    <cellStyle name="Note 102" xfId="42766" xr:uid="{00000000-0005-0000-0000-0000266E0000}"/>
    <cellStyle name="Note 103" xfId="42767" xr:uid="{00000000-0005-0000-0000-0000276E0000}"/>
    <cellStyle name="Note 104" xfId="42768" xr:uid="{00000000-0005-0000-0000-0000286E0000}"/>
    <cellStyle name="Note 105" xfId="42769" xr:uid="{00000000-0005-0000-0000-0000296E0000}"/>
    <cellStyle name="Note 106" xfId="42770" xr:uid="{00000000-0005-0000-0000-00002A6E0000}"/>
    <cellStyle name="Note 107" xfId="42771" xr:uid="{00000000-0005-0000-0000-00002B6E0000}"/>
    <cellStyle name="Note 108" xfId="42772" xr:uid="{00000000-0005-0000-0000-00002C6E0000}"/>
    <cellStyle name="Note 109" xfId="42773" xr:uid="{00000000-0005-0000-0000-00002D6E0000}"/>
    <cellStyle name="Note 11" xfId="18291" xr:uid="{00000000-0005-0000-0000-00002E6E0000}"/>
    <cellStyle name="Note 11 10" xfId="18292" xr:uid="{00000000-0005-0000-0000-00002F6E0000}"/>
    <cellStyle name="Note 11 11" xfId="18293" xr:uid="{00000000-0005-0000-0000-0000306E0000}"/>
    <cellStyle name="Note 11 2" xfId="18294" xr:uid="{00000000-0005-0000-0000-0000316E0000}"/>
    <cellStyle name="Note 11 2 2" xfId="18295" xr:uid="{00000000-0005-0000-0000-0000326E0000}"/>
    <cellStyle name="Note 11 2 2 2" xfId="18296" xr:uid="{00000000-0005-0000-0000-0000336E0000}"/>
    <cellStyle name="Note 11 2 2 2 2" xfId="18297" xr:uid="{00000000-0005-0000-0000-0000346E0000}"/>
    <cellStyle name="Note 11 2 2 2 3" xfId="18298" xr:uid="{00000000-0005-0000-0000-0000356E0000}"/>
    <cellStyle name="Note 11 2 2 3" xfId="18299" xr:uid="{00000000-0005-0000-0000-0000366E0000}"/>
    <cellStyle name="Note 11 2 2 3 2" xfId="18300" xr:uid="{00000000-0005-0000-0000-0000376E0000}"/>
    <cellStyle name="Note 11 2 2 3 3" xfId="18301" xr:uid="{00000000-0005-0000-0000-0000386E0000}"/>
    <cellStyle name="Note 11 2 2 4" xfId="18302" xr:uid="{00000000-0005-0000-0000-0000396E0000}"/>
    <cellStyle name="Note 11 2 2 5" xfId="18303" xr:uid="{00000000-0005-0000-0000-00003A6E0000}"/>
    <cellStyle name="Note 11 2 3" xfId="18304" xr:uid="{00000000-0005-0000-0000-00003B6E0000}"/>
    <cellStyle name="Note 11 2 3 2" xfId="18305" xr:uid="{00000000-0005-0000-0000-00003C6E0000}"/>
    <cellStyle name="Note 11 2 3 3" xfId="18306" xr:uid="{00000000-0005-0000-0000-00003D6E0000}"/>
    <cellStyle name="Note 11 2 3 4" xfId="18307" xr:uid="{00000000-0005-0000-0000-00003E6E0000}"/>
    <cellStyle name="Note 11 2 3 5" xfId="18308" xr:uid="{00000000-0005-0000-0000-00003F6E0000}"/>
    <cellStyle name="Note 11 2 4" xfId="18309" xr:uid="{00000000-0005-0000-0000-0000406E0000}"/>
    <cellStyle name="Note 11 2 4 2" xfId="18310" xr:uid="{00000000-0005-0000-0000-0000416E0000}"/>
    <cellStyle name="Note 11 2 4 3" xfId="18311" xr:uid="{00000000-0005-0000-0000-0000426E0000}"/>
    <cellStyle name="Note 11 2 5" xfId="18312" xr:uid="{00000000-0005-0000-0000-0000436E0000}"/>
    <cellStyle name="Note 11 2 6" xfId="18313" xr:uid="{00000000-0005-0000-0000-0000446E0000}"/>
    <cellStyle name="Note 11 2 7" xfId="18314" xr:uid="{00000000-0005-0000-0000-0000456E0000}"/>
    <cellStyle name="Note 11 2_JE 5 2002.2 FED" xfId="18315" xr:uid="{00000000-0005-0000-0000-0000466E0000}"/>
    <cellStyle name="Note 11 3" xfId="18316" xr:uid="{00000000-0005-0000-0000-0000476E0000}"/>
    <cellStyle name="Note 11 3 2" xfId="18317" xr:uid="{00000000-0005-0000-0000-0000486E0000}"/>
    <cellStyle name="Note 11 3 2 2" xfId="18318" xr:uid="{00000000-0005-0000-0000-0000496E0000}"/>
    <cellStyle name="Note 11 3 2 2 2" xfId="18319" xr:uid="{00000000-0005-0000-0000-00004A6E0000}"/>
    <cellStyle name="Note 11 3 2 2 3" xfId="18320" xr:uid="{00000000-0005-0000-0000-00004B6E0000}"/>
    <cellStyle name="Note 11 3 2 3" xfId="18321" xr:uid="{00000000-0005-0000-0000-00004C6E0000}"/>
    <cellStyle name="Note 11 3 2 3 2" xfId="18322" xr:uid="{00000000-0005-0000-0000-00004D6E0000}"/>
    <cellStyle name="Note 11 3 2 3 3" xfId="18323" xr:uid="{00000000-0005-0000-0000-00004E6E0000}"/>
    <cellStyle name="Note 11 3 2 4" xfId="18324" xr:uid="{00000000-0005-0000-0000-00004F6E0000}"/>
    <cellStyle name="Note 11 3 2 5" xfId="18325" xr:uid="{00000000-0005-0000-0000-0000506E0000}"/>
    <cellStyle name="Note 11 3 3" xfId="18326" xr:uid="{00000000-0005-0000-0000-0000516E0000}"/>
    <cellStyle name="Note 11 3 3 2" xfId="18327" xr:uid="{00000000-0005-0000-0000-0000526E0000}"/>
    <cellStyle name="Note 11 3 3 3" xfId="18328" xr:uid="{00000000-0005-0000-0000-0000536E0000}"/>
    <cellStyle name="Note 11 3 3 4" xfId="18329" xr:uid="{00000000-0005-0000-0000-0000546E0000}"/>
    <cellStyle name="Note 11 3 3 5" xfId="18330" xr:uid="{00000000-0005-0000-0000-0000556E0000}"/>
    <cellStyle name="Note 11 3 4" xfId="18331" xr:uid="{00000000-0005-0000-0000-0000566E0000}"/>
    <cellStyle name="Note 11 3 4 2" xfId="18332" xr:uid="{00000000-0005-0000-0000-0000576E0000}"/>
    <cellStyle name="Note 11 3 4 3" xfId="18333" xr:uid="{00000000-0005-0000-0000-0000586E0000}"/>
    <cellStyle name="Note 11 3 5" xfId="18334" xr:uid="{00000000-0005-0000-0000-0000596E0000}"/>
    <cellStyle name="Note 11 3 6" xfId="18335" xr:uid="{00000000-0005-0000-0000-00005A6E0000}"/>
    <cellStyle name="Note 11 3 7" xfId="18336" xr:uid="{00000000-0005-0000-0000-00005B6E0000}"/>
    <cellStyle name="Note 11 3_JE 5 2002.2 FED" xfId="18337" xr:uid="{00000000-0005-0000-0000-00005C6E0000}"/>
    <cellStyle name="Note 11 4" xfId="18338" xr:uid="{00000000-0005-0000-0000-00005D6E0000}"/>
    <cellStyle name="Note 11 4 2" xfId="18339" xr:uid="{00000000-0005-0000-0000-00005E6E0000}"/>
    <cellStyle name="Note 11 4 2 2" xfId="18340" xr:uid="{00000000-0005-0000-0000-00005F6E0000}"/>
    <cellStyle name="Note 11 4 2 2 2" xfId="18341" xr:uid="{00000000-0005-0000-0000-0000606E0000}"/>
    <cellStyle name="Note 11 4 2 2 3" xfId="18342" xr:uid="{00000000-0005-0000-0000-0000616E0000}"/>
    <cellStyle name="Note 11 4 2 3" xfId="18343" xr:uid="{00000000-0005-0000-0000-0000626E0000}"/>
    <cellStyle name="Note 11 4 2 3 2" xfId="18344" xr:uid="{00000000-0005-0000-0000-0000636E0000}"/>
    <cellStyle name="Note 11 4 2 3 3" xfId="18345" xr:uid="{00000000-0005-0000-0000-0000646E0000}"/>
    <cellStyle name="Note 11 4 2 4" xfId="18346" xr:uid="{00000000-0005-0000-0000-0000656E0000}"/>
    <cellStyle name="Note 11 4 2 5" xfId="18347" xr:uid="{00000000-0005-0000-0000-0000666E0000}"/>
    <cellStyle name="Note 11 4 3" xfId="18348" xr:uid="{00000000-0005-0000-0000-0000676E0000}"/>
    <cellStyle name="Note 11 4 3 2" xfId="18349" xr:uid="{00000000-0005-0000-0000-0000686E0000}"/>
    <cellStyle name="Note 11 4 3 3" xfId="18350" xr:uid="{00000000-0005-0000-0000-0000696E0000}"/>
    <cellStyle name="Note 11 4 4" xfId="18351" xr:uid="{00000000-0005-0000-0000-00006A6E0000}"/>
    <cellStyle name="Note 11 4 4 2" xfId="18352" xr:uid="{00000000-0005-0000-0000-00006B6E0000}"/>
    <cellStyle name="Note 11 4 4 3" xfId="18353" xr:uid="{00000000-0005-0000-0000-00006C6E0000}"/>
    <cellStyle name="Note 11 4 5" xfId="18354" xr:uid="{00000000-0005-0000-0000-00006D6E0000}"/>
    <cellStyle name="Note 11 4 6" xfId="18355" xr:uid="{00000000-0005-0000-0000-00006E6E0000}"/>
    <cellStyle name="Note 11 4_JE 5 2002.2 FED" xfId="18356" xr:uid="{00000000-0005-0000-0000-00006F6E0000}"/>
    <cellStyle name="Note 11 5" xfId="18357" xr:uid="{00000000-0005-0000-0000-0000706E0000}"/>
    <cellStyle name="Note 11 5 2" xfId="18358" xr:uid="{00000000-0005-0000-0000-0000716E0000}"/>
    <cellStyle name="Note 11 5 2 2" xfId="18359" xr:uid="{00000000-0005-0000-0000-0000726E0000}"/>
    <cellStyle name="Note 11 5 2 2 2" xfId="18360" xr:uid="{00000000-0005-0000-0000-0000736E0000}"/>
    <cellStyle name="Note 11 5 2 2 3" xfId="18361" xr:uid="{00000000-0005-0000-0000-0000746E0000}"/>
    <cellStyle name="Note 11 5 2 3" xfId="18362" xr:uid="{00000000-0005-0000-0000-0000756E0000}"/>
    <cellStyle name="Note 11 5 2 3 2" xfId="18363" xr:uid="{00000000-0005-0000-0000-0000766E0000}"/>
    <cellStyle name="Note 11 5 2 3 3" xfId="18364" xr:uid="{00000000-0005-0000-0000-0000776E0000}"/>
    <cellStyle name="Note 11 5 2 4" xfId="18365" xr:uid="{00000000-0005-0000-0000-0000786E0000}"/>
    <cellStyle name="Note 11 5 2 5" xfId="18366" xr:uid="{00000000-0005-0000-0000-0000796E0000}"/>
    <cellStyle name="Note 11 5 3" xfId="18367" xr:uid="{00000000-0005-0000-0000-00007A6E0000}"/>
    <cellStyle name="Note 11 5 3 2" xfId="18368" xr:uid="{00000000-0005-0000-0000-00007B6E0000}"/>
    <cellStyle name="Note 11 5 3 3" xfId="18369" xr:uid="{00000000-0005-0000-0000-00007C6E0000}"/>
    <cellStyle name="Note 11 5 4" xfId="18370" xr:uid="{00000000-0005-0000-0000-00007D6E0000}"/>
    <cellStyle name="Note 11 5 4 2" xfId="18371" xr:uid="{00000000-0005-0000-0000-00007E6E0000}"/>
    <cellStyle name="Note 11 5 4 3" xfId="18372" xr:uid="{00000000-0005-0000-0000-00007F6E0000}"/>
    <cellStyle name="Note 11 5 5" xfId="18373" xr:uid="{00000000-0005-0000-0000-0000806E0000}"/>
    <cellStyle name="Note 11 5 6" xfId="18374" xr:uid="{00000000-0005-0000-0000-0000816E0000}"/>
    <cellStyle name="Note 11 5_JE 5 2002.2 FED" xfId="18375" xr:uid="{00000000-0005-0000-0000-0000826E0000}"/>
    <cellStyle name="Note 11 6" xfId="18376" xr:uid="{00000000-0005-0000-0000-0000836E0000}"/>
    <cellStyle name="Note 11 6 2" xfId="18377" xr:uid="{00000000-0005-0000-0000-0000846E0000}"/>
    <cellStyle name="Note 11 6 2 2" xfId="18378" xr:uid="{00000000-0005-0000-0000-0000856E0000}"/>
    <cellStyle name="Note 11 6 2 3" xfId="18379" xr:uid="{00000000-0005-0000-0000-0000866E0000}"/>
    <cellStyle name="Note 11 6 3" xfId="18380" xr:uid="{00000000-0005-0000-0000-0000876E0000}"/>
    <cellStyle name="Note 11 6 3 2" xfId="18381" xr:uid="{00000000-0005-0000-0000-0000886E0000}"/>
    <cellStyle name="Note 11 6 3 3" xfId="18382" xr:uid="{00000000-0005-0000-0000-0000896E0000}"/>
    <cellStyle name="Note 11 6 4" xfId="18383" xr:uid="{00000000-0005-0000-0000-00008A6E0000}"/>
    <cellStyle name="Note 11 6 5" xfId="18384" xr:uid="{00000000-0005-0000-0000-00008B6E0000}"/>
    <cellStyle name="Note 11 7" xfId="18385" xr:uid="{00000000-0005-0000-0000-00008C6E0000}"/>
    <cellStyle name="Note 11 7 2" xfId="18386" xr:uid="{00000000-0005-0000-0000-00008D6E0000}"/>
    <cellStyle name="Note 11 7 3" xfId="18387" xr:uid="{00000000-0005-0000-0000-00008E6E0000}"/>
    <cellStyle name="Note 11 7 4" xfId="18388" xr:uid="{00000000-0005-0000-0000-00008F6E0000}"/>
    <cellStyle name="Note 11 7 5" xfId="18389" xr:uid="{00000000-0005-0000-0000-0000906E0000}"/>
    <cellStyle name="Note 11 8" xfId="18390" xr:uid="{00000000-0005-0000-0000-0000916E0000}"/>
    <cellStyle name="Note 11 8 2" xfId="18391" xr:uid="{00000000-0005-0000-0000-0000926E0000}"/>
    <cellStyle name="Note 11 8 3" xfId="18392" xr:uid="{00000000-0005-0000-0000-0000936E0000}"/>
    <cellStyle name="Note 11 9" xfId="18393" xr:uid="{00000000-0005-0000-0000-0000946E0000}"/>
    <cellStyle name="Note 11_JE 5 2002.2 FED" xfId="18394" xr:uid="{00000000-0005-0000-0000-0000956E0000}"/>
    <cellStyle name="Note 110" xfId="42774" xr:uid="{00000000-0005-0000-0000-0000966E0000}"/>
    <cellStyle name="Note 111" xfId="42775" xr:uid="{00000000-0005-0000-0000-0000976E0000}"/>
    <cellStyle name="Note 112" xfId="42776" xr:uid="{00000000-0005-0000-0000-0000986E0000}"/>
    <cellStyle name="Note 113" xfId="42777" xr:uid="{00000000-0005-0000-0000-0000996E0000}"/>
    <cellStyle name="Note 114" xfId="42778" xr:uid="{00000000-0005-0000-0000-00009A6E0000}"/>
    <cellStyle name="Note 115" xfId="42779" xr:uid="{00000000-0005-0000-0000-00009B6E0000}"/>
    <cellStyle name="Note 116" xfId="42780" xr:uid="{00000000-0005-0000-0000-00009C6E0000}"/>
    <cellStyle name="Note 117" xfId="42781" xr:uid="{00000000-0005-0000-0000-00009D6E0000}"/>
    <cellStyle name="Note 118" xfId="42782" xr:uid="{00000000-0005-0000-0000-00009E6E0000}"/>
    <cellStyle name="Note 119" xfId="42783" xr:uid="{00000000-0005-0000-0000-00009F6E0000}"/>
    <cellStyle name="Note 12" xfId="18395" xr:uid="{00000000-0005-0000-0000-0000A06E0000}"/>
    <cellStyle name="Note 12 10" xfId="18396" xr:uid="{00000000-0005-0000-0000-0000A16E0000}"/>
    <cellStyle name="Note 12 11" xfId="18397" xr:uid="{00000000-0005-0000-0000-0000A26E0000}"/>
    <cellStyle name="Note 12 2" xfId="18398" xr:uid="{00000000-0005-0000-0000-0000A36E0000}"/>
    <cellStyle name="Note 12 2 2" xfId="18399" xr:uid="{00000000-0005-0000-0000-0000A46E0000}"/>
    <cellStyle name="Note 12 2 2 2" xfId="18400" xr:uid="{00000000-0005-0000-0000-0000A56E0000}"/>
    <cellStyle name="Note 12 2 2 2 2" xfId="18401" xr:uid="{00000000-0005-0000-0000-0000A66E0000}"/>
    <cellStyle name="Note 12 2 2 2 3" xfId="18402" xr:uid="{00000000-0005-0000-0000-0000A76E0000}"/>
    <cellStyle name="Note 12 2 2 3" xfId="18403" xr:uid="{00000000-0005-0000-0000-0000A86E0000}"/>
    <cellStyle name="Note 12 2 2 3 2" xfId="18404" xr:uid="{00000000-0005-0000-0000-0000A96E0000}"/>
    <cellStyle name="Note 12 2 2 3 3" xfId="18405" xr:uid="{00000000-0005-0000-0000-0000AA6E0000}"/>
    <cellStyle name="Note 12 2 2 4" xfId="18406" xr:uid="{00000000-0005-0000-0000-0000AB6E0000}"/>
    <cellStyle name="Note 12 2 2 5" xfId="18407" xr:uid="{00000000-0005-0000-0000-0000AC6E0000}"/>
    <cellStyle name="Note 12 2 3" xfId="18408" xr:uid="{00000000-0005-0000-0000-0000AD6E0000}"/>
    <cellStyle name="Note 12 2 3 2" xfId="18409" xr:uid="{00000000-0005-0000-0000-0000AE6E0000}"/>
    <cellStyle name="Note 12 2 3 3" xfId="18410" xr:uid="{00000000-0005-0000-0000-0000AF6E0000}"/>
    <cellStyle name="Note 12 2 3 4" xfId="18411" xr:uid="{00000000-0005-0000-0000-0000B06E0000}"/>
    <cellStyle name="Note 12 2 3 5" xfId="18412" xr:uid="{00000000-0005-0000-0000-0000B16E0000}"/>
    <cellStyle name="Note 12 2 4" xfId="18413" xr:uid="{00000000-0005-0000-0000-0000B26E0000}"/>
    <cellStyle name="Note 12 2 4 2" xfId="18414" xr:uid="{00000000-0005-0000-0000-0000B36E0000}"/>
    <cellStyle name="Note 12 2 4 3" xfId="18415" xr:uid="{00000000-0005-0000-0000-0000B46E0000}"/>
    <cellStyle name="Note 12 2 5" xfId="18416" xr:uid="{00000000-0005-0000-0000-0000B56E0000}"/>
    <cellStyle name="Note 12 2 6" xfId="18417" xr:uid="{00000000-0005-0000-0000-0000B66E0000}"/>
    <cellStyle name="Note 12 2 7" xfId="18418" xr:uid="{00000000-0005-0000-0000-0000B76E0000}"/>
    <cellStyle name="Note 12 2_JE 5 2002.2 FED" xfId="18419" xr:uid="{00000000-0005-0000-0000-0000B86E0000}"/>
    <cellStyle name="Note 12 3" xfId="18420" xr:uid="{00000000-0005-0000-0000-0000B96E0000}"/>
    <cellStyle name="Note 12 3 2" xfId="18421" xr:uid="{00000000-0005-0000-0000-0000BA6E0000}"/>
    <cellStyle name="Note 12 3 2 2" xfId="18422" xr:uid="{00000000-0005-0000-0000-0000BB6E0000}"/>
    <cellStyle name="Note 12 3 2 2 2" xfId="18423" xr:uid="{00000000-0005-0000-0000-0000BC6E0000}"/>
    <cellStyle name="Note 12 3 2 2 3" xfId="18424" xr:uid="{00000000-0005-0000-0000-0000BD6E0000}"/>
    <cellStyle name="Note 12 3 2 3" xfId="18425" xr:uid="{00000000-0005-0000-0000-0000BE6E0000}"/>
    <cellStyle name="Note 12 3 2 3 2" xfId="18426" xr:uid="{00000000-0005-0000-0000-0000BF6E0000}"/>
    <cellStyle name="Note 12 3 2 3 3" xfId="18427" xr:uid="{00000000-0005-0000-0000-0000C06E0000}"/>
    <cellStyle name="Note 12 3 2 4" xfId="18428" xr:uid="{00000000-0005-0000-0000-0000C16E0000}"/>
    <cellStyle name="Note 12 3 2 5" xfId="18429" xr:uid="{00000000-0005-0000-0000-0000C26E0000}"/>
    <cellStyle name="Note 12 3 3" xfId="18430" xr:uid="{00000000-0005-0000-0000-0000C36E0000}"/>
    <cellStyle name="Note 12 3 3 2" xfId="18431" xr:uid="{00000000-0005-0000-0000-0000C46E0000}"/>
    <cellStyle name="Note 12 3 3 3" xfId="18432" xr:uid="{00000000-0005-0000-0000-0000C56E0000}"/>
    <cellStyle name="Note 12 3 4" xfId="18433" xr:uid="{00000000-0005-0000-0000-0000C66E0000}"/>
    <cellStyle name="Note 12 3 4 2" xfId="18434" xr:uid="{00000000-0005-0000-0000-0000C76E0000}"/>
    <cellStyle name="Note 12 3 4 3" xfId="18435" xr:uid="{00000000-0005-0000-0000-0000C86E0000}"/>
    <cellStyle name="Note 12 3 5" xfId="18436" xr:uid="{00000000-0005-0000-0000-0000C96E0000}"/>
    <cellStyle name="Note 12 3 6" xfId="18437" xr:uid="{00000000-0005-0000-0000-0000CA6E0000}"/>
    <cellStyle name="Note 12 3_JE 5 2002.2 FED" xfId="18438" xr:uid="{00000000-0005-0000-0000-0000CB6E0000}"/>
    <cellStyle name="Note 12 4" xfId="18439" xr:uid="{00000000-0005-0000-0000-0000CC6E0000}"/>
    <cellStyle name="Note 12 4 2" xfId="18440" xr:uid="{00000000-0005-0000-0000-0000CD6E0000}"/>
    <cellStyle name="Note 12 4 2 2" xfId="18441" xr:uid="{00000000-0005-0000-0000-0000CE6E0000}"/>
    <cellStyle name="Note 12 4 2 2 2" xfId="18442" xr:uid="{00000000-0005-0000-0000-0000CF6E0000}"/>
    <cellStyle name="Note 12 4 2 2 3" xfId="18443" xr:uid="{00000000-0005-0000-0000-0000D06E0000}"/>
    <cellStyle name="Note 12 4 2 3" xfId="18444" xr:uid="{00000000-0005-0000-0000-0000D16E0000}"/>
    <cellStyle name="Note 12 4 2 3 2" xfId="18445" xr:uid="{00000000-0005-0000-0000-0000D26E0000}"/>
    <cellStyle name="Note 12 4 2 3 3" xfId="18446" xr:uid="{00000000-0005-0000-0000-0000D36E0000}"/>
    <cellStyle name="Note 12 4 2 4" xfId="18447" xr:uid="{00000000-0005-0000-0000-0000D46E0000}"/>
    <cellStyle name="Note 12 4 2 5" xfId="18448" xr:uid="{00000000-0005-0000-0000-0000D56E0000}"/>
    <cellStyle name="Note 12 4 3" xfId="18449" xr:uid="{00000000-0005-0000-0000-0000D66E0000}"/>
    <cellStyle name="Note 12 4 3 2" xfId="18450" xr:uid="{00000000-0005-0000-0000-0000D76E0000}"/>
    <cellStyle name="Note 12 4 3 3" xfId="18451" xr:uid="{00000000-0005-0000-0000-0000D86E0000}"/>
    <cellStyle name="Note 12 4 4" xfId="18452" xr:uid="{00000000-0005-0000-0000-0000D96E0000}"/>
    <cellStyle name="Note 12 4 4 2" xfId="18453" xr:uid="{00000000-0005-0000-0000-0000DA6E0000}"/>
    <cellStyle name="Note 12 4 4 3" xfId="18454" xr:uid="{00000000-0005-0000-0000-0000DB6E0000}"/>
    <cellStyle name="Note 12 4 5" xfId="18455" xr:uid="{00000000-0005-0000-0000-0000DC6E0000}"/>
    <cellStyle name="Note 12 4 6" xfId="18456" xr:uid="{00000000-0005-0000-0000-0000DD6E0000}"/>
    <cellStyle name="Note 12 4_JE 5 2002.2 FED" xfId="18457" xr:uid="{00000000-0005-0000-0000-0000DE6E0000}"/>
    <cellStyle name="Note 12 5" xfId="18458" xr:uid="{00000000-0005-0000-0000-0000DF6E0000}"/>
    <cellStyle name="Note 12 5 2" xfId="18459" xr:uid="{00000000-0005-0000-0000-0000E06E0000}"/>
    <cellStyle name="Note 12 5 2 2" xfId="18460" xr:uid="{00000000-0005-0000-0000-0000E16E0000}"/>
    <cellStyle name="Note 12 5 2 2 2" xfId="18461" xr:uid="{00000000-0005-0000-0000-0000E26E0000}"/>
    <cellStyle name="Note 12 5 2 2 3" xfId="18462" xr:uid="{00000000-0005-0000-0000-0000E36E0000}"/>
    <cellStyle name="Note 12 5 2 3" xfId="18463" xr:uid="{00000000-0005-0000-0000-0000E46E0000}"/>
    <cellStyle name="Note 12 5 2 3 2" xfId="18464" xr:uid="{00000000-0005-0000-0000-0000E56E0000}"/>
    <cellStyle name="Note 12 5 2 3 3" xfId="18465" xr:uid="{00000000-0005-0000-0000-0000E66E0000}"/>
    <cellStyle name="Note 12 5 2 4" xfId="18466" xr:uid="{00000000-0005-0000-0000-0000E76E0000}"/>
    <cellStyle name="Note 12 5 2 5" xfId="18467" xr:uid="{00000000-0005-0000-0000-0000E86E0000}"/>
    <cellStyle name="Note 12 5 3" xfId="18468" xr:uid="{00000000-0005-0000-0000-0000E96E0000}"/>
    <cellStyle name="Note 12 5 3 2" xfId="18469" xr:uid="{00000000-0005-0000-0000-0000EA6E0000}"/>
    <cellStyle name="Note 12 5 3 3" xfId="18470" xr:uid="{00000000-0005-0000-0000-0000EB6E0000}"/>
    <cellStyle name="Note 12 5 4" xfId="18471" xr:uid="{00000000-0005-0000-0000-0000EC6E0000}"/>
    <cellStyle name="Note 12 5 4 2" xfId="18472" xr:uid="{00000000-0005-0000-0000-0000ED6E0000}"/>
    <cellStyle name="Note 12 5 4 3" xfId="18473" xr:uid="{00000000-0005-0000-0000-0000EE6E0000}"/>
    <cellStyle name="Note 12 5 5" xfId="18474" xr:uid="{00000000-0005-0000-0000-0000EF6E0000}"/>
    <cellStyle name="Note 12 5 6" xfId="18475" xr:uid="{00000000-0005-0000-0000-0000F06E0000}"/>
    <cellStyle name="Note 12 5_JE 5 2002.2 FED" xfId="18476" xr:uid="{00000000-0005-0000-0000-0000F16E0000}"/>
    <cellStyle name="Note 12 6" xfId="18477" xr:uid="{00000000-0005-0000-0000-0000F26E0000}"/>
    <cellStyle name="Note 12 6 2" xfId="18478" xr:uid="{00000000-0005-0000-0000-0000F36E0000}"/>
    <cellStyle name="Note 12 6 2 2" xfId="18479" xr:uid="{00000000-0005-0000-0000-0000F46E0000}"/>
    <cellStyle name="Note 12 6 2 3" xfId="18480" xr:uid="{00000000-0005-0000-0000-0000F56E0000}"/>
    <cellStyle name="Note 12 6 3" xfId="18481" xr:uid="{00000000-0005-0000-0000-0000F66E0000}"/>
    <cellStyle name="Note 12 6 3 2" xfId="18482" xr:uid="{00000000-0005-0000-0000-0000F76E0000}"/>
    <cellStyle name="Note 12 6 3 3" xfId="18483" xr:uid="{00000000-0005-0000-0000-0000F86E0000}"/>
    <cellStyle name="Note 12 6 4" xfId="18484" xr:uid="{00000000-0005-0000-0000-0000F96E0000}"/>
    <cellStyle name="Note 12 6 5" xfId="18485" xr:uid="{00000000-0005-0000-0000-0000FA6E0000}"/>
    <cellStyle name="Note 12 7" xfId="18486" xr:uid="{00000000-0005-0000-0000-0000FB6E0000}"/>
    <cellStyle name="Note 12 7 2" xfId="18487" xr:uid="{00000000-0005-0000-0000-0000FC6E0000}"/>
    <cellStyle name="Note 12 7 3" xfId="18488" xr:uid="{00000000-0005-0000-0000-0000FD6E0000}"/>
    <cellStyle name="Note 12 7 4" xfId="18489" xr:uid="{00000000-0005-0000-0000-0000FE6E0000}"/>
    <cellStyle name="Note 12 7 5" xfId="18490" xr:uid="{00000000-0005-0000-0000-0000FF6E0000}"/>
    <cellStyle name="Note 12 8" xfId="18491" xr:uid="{00000000-0005-0000-0000-0000006F0000}"/>
    <cellStyle name="Note 12 8 2" xfId="18492" xr:uid="{00000000-0005-0000-0000-0000016F0000}"/>
    <cellStyle name="Note 12 8 3" xfId="18493" xr:uid="{00000000-0005-0000-0000-0000026F0000}"/>
    <cellStyle name="Note 12 9" xfId="18494" xr:uid="{00000000-0005-0000-0000-0000036F0000}"/>
    <cellStyle name="Note 12_JE 5 2002.2 FED" xfId="18495" xr:uid="{00000000-0005-0000-0000-0000046F0000}"/>
    <cellStyle name="Note 120" xfId="42784" xr:uid="{00000000-0005-0000-0000-0000056F0000}"/>
    <cellStyle name="Note 121" xfId="42785" xr:uid="{00000000-0005-0000-0000-0000066F0000}"/>
    <cellStyle name="Note 122" xfId="42786" xr:uid="{00000000-0005-0000-0000-0000076F0000}"/>
    <cellStyle name="Note 123" xfId="42787" xr:uid="{00000000-0005-0000-0000-0000086F0000}"/>
    <cellStyle name="Note 124" xfId="42788" xr:uid="{00000000-0005-0000-0000-0000096F0000}"/>
    <cellStyle name="Note 125" xfId="42789" xr:uid="{00000000-0005-0000-0000-00000A6F0000}"/>
    <cellStyle name="Note 126" xfId="42790" xr:uid="{00000000-0005-0000-0000-00000B6F0000}"/>
    <cellStyle name="Note 127" xfId="42791" xr:uid="{00000000-0005-0000-0000-00000C6F0000}"/>
    <cellStyle name="Note 128" xfId="42792" xr:uid="{00000000-0005-0000-0000-00000D6F0000}"/>
    <cellStyle name="Note 129" xfId="42793" xr:uid="{00000000-0005-0000-0000-00000E6F0000}"/>
    <cellStyle name="Note 13" xfId="18496" xr:uid="{00000000-0005-0000-0000-00000F6F0000}"/>
    <cellStyle name="Note 13 10" xfId="18497" xr:uid="{00000000-0005-0000-0000-0000106F0000}"/>
    <cellStyle name="Note 13 11" xfId="18498" xr:uid="{00000000-0005-0000-0000-0000116F0000}"/>
    <cellStyle name="Note 13 2" xfId="18499" xr:uid="{00000000-0005-0000-0000-0000126F0000}"/>
    <cellStyle name="Note 13 2 2" xfId="18500" xr:uid="{00000000-0005-0000-0000-0000136F0000}"/>
    <cellStyle name="Note 13 2 2 2" xfId="18501" xr:uid="{00000000-0005-0000-0000-0000146F0000}"/>
    <cellStyle name="Note 13 2 2 2 2" xfId="18502" xr:uid="{00000000-0005-0000-0000-0000156F0000}"/>
    <cellStyle name="Note 13 2 2 2 3" xfId="18503" xr:uid="{00000000-0005-0000-0000-0000166F0000}"/>
    <cellStyle name="Note 13 2 2 3" xfId="18504" xr:uid="{00000000-0005-0000-0000-0000176F0000}"/>
    <cellStyle name="Note 13 2 2 3 2" xfId="18505" xr:uid="{00000000-0005-0000-0000-0000186F0000}"/>
    <cellStyle name="Note 13 2 2 3 3" xfId="18506" xr:uid="{00000000-0005-0000-0000-0000196F0000}"/>
    <cellStyle name="Note 13 2 2 4" xfId="18507" xr:uid="{00000000-0005-0000-0000-00001A6F0000}"/>
    <cellStyle name="Note 13 2 2 5" xfId="18508" xr:uid="{00000000-0005-0000-0000-00001B6F0000}"/>
    <cellStyle name="Note 13 2 3" xfId="18509" xr:uid="{00000000-0005-0000-0000-00001C6F0000}"/>
    <cellStyle name="Note 13 2 3 2" xfId="18510" xr:uid="{00000000-0005-0000-0000-00001D6F0000}"/>
    <cellStyle name="Note 13 2 3 3" xfId="18511" xr:uid="{00000000-0005-0000-0000-00001E6F0000}"/>
    <cellStyle name="Note 13 2 3 4" xfId="18512" xr:uid="{00000000-0005-0000-0000-00001F6F0000}"/>
    <cellStyle name="Note 13 2 3 5" xfId="18513" xr:uid="{00000000-0005-0000-0000-0000206F0000}"/>
    <cellStyle name="Note 13 2 4" xfId="18514" xr:uid="{00000000-0005-0000-0000-0000216F0000}"/>
    <cellStyle name="Note 13 2 4 2" xfId="18515" xr:uid="{00000000-0005-0000-0000-0000226F0000}"/>
    <cellStyle name="Note 13 2 4 3" xfId="18516" xr:uid="{00000000-0005-0000-0000-0000236F0000}"/>
    <cellStyle name="Note 13 2 5" xfId="18517" xr:uid="{00000000-0005-0000-0000-0000246F0000}"/>
    <cellStyle name="Note 13 2 6" xfId="18518" xr:uid="{00000000-0005-0000-0000-0000256F0000}"/>
    <cellStyle name="Note 13 2 7" xfId="18519" xr:uid="{00000000-0005-0000-0000-0000266F0000}"/>
    <cellStyle name="Note 13 2_JE 5 2002.2 FED" xfId="18520" xr:uid="{00000000-0005-0000-0000-0000276F0000}"/>
    <cellStyle name="Note 13 3" xfId="18521" xr:uid="{00000000-0005-0000-0000-0000286F0000}"/>
    <cellStyle name="Note 13 3 2" xfId="18522" xr:uid="{00000000-0005-0000-0000-0000296F0000}"/>
    <cellStyle name="Note 13 3 2 2" xfId="18523" xr:uid="{00000000-0005-0000-0000-00002A6F0000}"/>
    <cellStyle name="Note 13 3 2 2 2" xfId="18524" xr:uid="{00000000-0005-0000-0000-00002B6F0000}"/>
    <cellStyle name="Note 13 3 2 2 3" xfId="18525" xr:uid="{00000000-0005-0000-0000-00002C6F0000}"/>
    <cellStyle name="Note 13 3 2 3" xfId="18526" xr:uid="{00000000-0005-0000-0000-00002D6F0000}"/>
    <cellStyle name="Note 13 3 2 3 2" xfId="18527" xr:uid="{00000000-0005-0000-0000-00002E6F0000}"/>
    <cellStyle name="Note 13 3 2 3 3" xfId="18528" xr:uid="{00000000-0005-0000-0000-00002F6F0000}"/>
    <cellStyle name="Note 13 3 2 4" xfId="18529" xr:uid="{00000000-0005-0000-0000-0000306F0000}"/>
    <cellStyle name="Note 13 3 2 5" xfId="18530" xr:uid="{00000000-0005-0000-0000-0000316F0000}"/>
    <cellStyle name="Note 13 3 3" xfId="18531" xr:uid="{00000000-0005-0000-0000-0000326F0000}"/>
    <cellStyle name="Note 13 3 3 2" xfId="18532" xr:uid="{00000000-0005-0000-0000-0000336F0000}"/>
    <cellStyle name="Note 13 3 3 3" xfId="18533" xr:uid="{00000000-0005-0000-0000-0000346F0000}"/>
    <cellStyle name="Note 13 3 4" xfId="18534" xr:uid="{00000000-0005-0000-0000-0000356F0000}"/>
    <cellStyle name="Note 13 3 4 2" xfId="18535" xr:uid="{00000000-0005-0000-0000-0000366F0000}"/>
    <cellStyle name="Note 13 3 4 3" xfId="18536" xr:uid="{00000000-0005-0000-0000-0000376F0000}"/>
    <cellStyle name="Note 13 3 5" xfId="18537" xr:uid="{00000000-0005-0000-0000-0000386F0000}"/>
    <cellStyle name="Note 13 3 6" xfId="18538" xr:uid="{00000000-0005-0000-0000-0000396F0000}"/>
    <cellStyle name="Note 13 3_JE 5 2002.2 FED" xfId="18539" xr:uid="{00000000-0005-0000-0000-00003A6F0000}"/>
    <cellStyle name="Note 13 4" xfId="18540" xr:uid="{00000000-0005-0000-0000-00003B6F0000}"/>
    <cellStyle name="Note 13 4 2" xfId="18541" xr:uid="{00000000-0005-0000-0000-00003C6F0000}"/>
    <cellStyle name="Note 13 4 2 2" xfId="18542" xr:uid="{00000000-0005-0000-0000-00003D6F0000}"/>
    <cellStyle name="Note 13 4 2 2 2" xfId="18543" xr:uid="{00000000-0005-0000-0000-00003E6F0000}"/>
    <cellStyle name="Note 13 4 2 2 3" xfId="18544" xr:uid="{00000000-0005-0000-0000-00003F6F0000}"/>
    <cellStyle name="Note 13 4 2 3" xfId="18545" xr:uid="{00000000-0005-0000-0000-0000406F0000}"/>
    <cellStyle name="Note 13 4 2 3 2" xfId="18546" xr:uid="{00000000-0005-0000-0000-0000416F0000}"/>
    <cellStyle name="Note 13 4 2 3 3" xfId="18547" xr:uid="{00000000-0005-0000-0000-0000426F0000}"/>
    <cellStyle name="Note 13 4 2 4" xfId="18548" xr:uid="{00000000-0005-0000-0000-0000436F0000}"/>
    <cellStyle name="Note 13 4 2 5" xfId="18549" xr:uid="{00000000-0005-0000-0000-0000446F0000}"/>
    <cellStyle name="Note 13 4 3" xfId="18550" xr:uid="{00000000-0005-0000-0000-0000456F0000}"/>
    <cellStyle name="Note 13 4 3 2" xfId="18551" xr:uid="{00000000-0005-0000-0000-0000466F0000}"/>
    <cellStyle name="Note 13 4 3 3" xfId="18552" xr:uid="{00000000-0005-0000-0000-0000476F0000}"/>
    <cellStyle name="Note 13 4 4" xfId="18553" xr:uid="{00000000-0005-0000-0000-0000486F0000}"/>
    <cellStyle name="Note 13 4 4 2" xfId="18554" xr:uid="{00000000-0005-0000-0000-0000496F0000}"/>
    <cellStyle name="Note 13 4 4 3" xfId="18555" xr:uid="{00000000-0005-0000-0000-00004A6F0000}"/>
    <cellStyle name="Note 13 4 5" xfId="18556" xr:uid="{00000000-0005-0000-0000-00004B6F0000}"/>
    <cellStyle name="Note 13 4 6" xfId="18557" xr:uid="{00000000-0005-0000-0000-00004C6F0000}"/>
    <cellStyle name="Note 13 4_JE 5 2002.2 FED" xfId="18558" xr:uid="{00000000-0005-0000-0000-00004D6F0000}"/>
    <cellStyle name="Note 13 5" xfId="18559" xr:uid="{00000000-0005-0000-0000-00004E6F0000}"/>
    <cellStyle name="Note 13 5 2" xfId="18560" xr:uid="{00000000-0005-0000-0000-00004F6F0000}"/>
    <cellStyle name="Note 13 5 2 2" xfId="18561" xr:uid="{00000000-0005-0000-0000-0000506F0000}"/>
    <cellStyle name="Note 13 5 2 2 2" xfId="18562" xr:uid="{00000000-0005-0000-0000-0000516F0000}"/>
    <cellStyle name="Note 13 5 2 2 3" xfId="18563" xr:uid="{00000000-0005-0000-0000-0000526F0000}"/>
    <cellStyle name="Note 13 5 2 3" xfId="18564" xr:uid="{00000000-0005-0000-0000-0000536F0000}"/>
    <cellStyle name="Note 13 5 2 3 2" xfId="18565" xr:uid="{00000000-0005-0000-0000-0000546F0000}"/>
    <cellStyle name="Note 13 5 2 3 3" xfId="18566" xr:uid="{00000000-0005-0000-0000-0000556F0000}"/>
    <cellStyle name="Note 13 5 2 4" xfId="18567" xr:uid="{00000000-0005-0000-0000-0000566F0000}"/>
    <cellStyle name="Note 13 5 2 5" xfId="18568" xr:uid="{00000000-0005-0000-0000-0000576F0000}"/>
    <cellStyle name="Note 13 5 3" xfId="18569" xr:uid="{00000000-0005-0000-0000-0000586F0000}"/>
    <cellStyle name="Note 13 5 3 2" xfId="18570" xr:uid="{00000000-0005-0000-0000-0000596F0000}"/>
    <cellStyle name="Note 13 5 3 3" xfId="18571" xr:uid="{00000000-0005-0000-0000-00005A6F0000}"/>
    <cellStyle name="Note 13 5 4" xfId="18572" xr:uid="{00000000-0005-0000-0000-00005B6F0000}"/>
    <cellStyle name="Note 13 5 4 2" xfId="18573" xr:uid="{00000000-0005-0000-0000-00005C6F0000}"/>
    <cellStyle name="Note 13 5 4 3" xfId="18574" xr:uid="{00000000-0005-0000-0000-00005D6F0000}"/>
    <cellStyle name="Note 13 5 5" xfId="18575" xr:uid="{00000000-0005-0000-0000-00005E6F0000}"/>
    <cellStyle name="Note 13 5 6" xfId="18576" xr:uid="{00000000-0005-0000-0000-00005F6F0000}"/>
    <cellStyle name="Note 13 5_JE 5 2002.2 FED" xfId="18577" xr:uid="{00000000-0005-0000-0000-0000606F0000}"/>
    <cellStyle name="Note 13 6" xfId="18578" xr:uid="{00000000-0005-0000-0000-0000616F0000}"/>
    <cellStyle name="Note 13 6 2" xfId="18579" xr:uid="{00000000-0005-0000-0000-0000626F0000}"/>
    <cellStyle name="Note 13 6 2 2" xfId="18580" xr:uid="{00000000-0005-0000-0000-0000636F0000}"/>
    <cellStyle name="Note 13 6 2 3" xfId="18581" xr:uid="{00000000-0005-0000-0000-0000646F0000}"/>
    <cellStyle name="Note 13 6 3" xfId="18582" xr:uid="{00000000-0005-0000-0000-0000656F0000}"/>
    <cellStyle name="Note 13 6 3 2" xfId="18583" xr:uid="{00000000-0005-0000-0000-0000666F0000}"/>
    <cellStyle name="Note 13 6 3 3" xfId="18584" xr:uid="{00000000-0005-0000-0000-0000676F0000}"/>
    <cellStyle name="Note 13 6 4" xfId="18585" xr:uid="{00000000-0005-0000-0000-0000686F0000}"/>
    <cellStyle name="Note 13 6 5" xfId="18586" xr:uid="{00000000-0005-0000-0000-0000696F0000}"/>
    <cellStyle name="Note 13 7" xfId="18587" xr:uid="{00000000-0005-0000-0000-00006A6F0000}"/>
    <cellStyle name="Note 13 7 2" xfId="18588" xr:uid="{00000000-0005-0000-0000-00006B6F0000}"/>
    <cellStyle name="Note 13 7 3" xfId="18589" xr:uid="{00000000-0005-0000-0000-00006C6F0000}"/>
    <cellStyle name="Note 13 7 4" xfId="18590" xr:uid="{00000000-0005-0000-0000-00006D6F0000}"/>
    <cellStyle name="Note 13 7 5" xfId="18591" xr:uid="{00000000-0005-0000-0000-00006E6F0000}"/>
    <cellStyle name="Note 13 8" xfId="18592" xr:uid="{00000000-0005-0000-0000-00006F6F0000}"/>
    <cellStyle name="Note 13 8 2" xfId="18593" xr:uid="{00000000-0005-0000-0000-0000706F0000}"/>
    <cellStyle name="Note 13 8 3" xfId="18594" xr:uid="{00000000-0005-0000-0000-0000716F0000}"/>
    <cellStyle name="Note 13 9" xfId="18595" xr:uid="{00000000-0005-0000-0000-0000726F0000}"/>
    <cellStyle name="Note 13_JE 5 2002.2 FED" xfId="18596" xr:uid="{00000000-0005-0000-0000-0000736F0000}"/>
    <cellStyle name="Note 130" xfId="42794" xr:uid="{00000000-0005-0000-0000-0000746F0000}"/>
    <cellStyle name="Note 131" xfId="42795" xr:uid="{00000000-0005-0000-0000-0000756F0000}"/>
    <cellStyle name="Note 132" xfId="42796" xr:uid="{00000000-0005-0000-0000-0000766F0000}"/>
    <cellStyle name="Note 133" xfId="42797" xr:uid="{00000000-0005-0000-0000-0000776F0000}"/>
    <cellStyle name="Note 134" xfId="42798" xr:uid="{00000000-0005-0000-0000-0000786F0000}"/>
    <cellStyle name="Note 135" xfId="42799" xr:uid="{00000000-0005-0000-0000-0000796F0000}"/>
    <cellStyle name="Note 136" xfId="43362" xr:uid="{00000000-0005-0000-0000-00007A6F0000}"/>
    <cellStyle name="Note 137" xfId="43383" xr:uid="{00000000-0005-0000-0000-00007B6F0000}"/>
    <cellStyle name="Note 138" xfId="43387" xr:uid="{00000000-0005-0000-0000-00007C6F0000}"/>
    <cellStyle name="Note 139" xfId="43395" xr:uid="{00000000-0005-0000-0000-00007D6F0000}"/>
    <cellStyle name="Note 14" xfId="18597" xr:uid="{00000000-0005-0000-0000-00007E6F0000}"/>
    <cellStyle name="Note 14 10" xfId="18598" xr:uid="{00000000-0005-0000-0000-00007F6F0000}"/>
    <cellStyle name="Note 14 11" xfId="18599" xr:uid="{00000000-0005-0000-0000-0000806F0000}"/>
    <cellStyle name="Note 14 2" xfId="18600" xr:uid="{00000000-0005-0000-0000-0000816F0000}"/>
    <cellStyle name="Note 14 2 2" xfId="18601" xr:uid="{00000000-0005-0000-0000-0000826F0000}"/>
    <cellStyle name="Note 14 2 2 2" xfId="18602" xr:uid="{00000000-0005-0000-0000-0000836F0000}"/>
    <cellStyle name="Note 14 2 2 2 2" xfId="18603" xr:uid="{00000000-0005-0000-0000-0000846F0000}"/>
    <cellStyle name="Note 14 2 2 2 3" xfId="18604" xr:uid="{00000000-0005-0000-0000-0000856F0000}"/>
    <cellStyle name="Note 14 2 2 3" xfId="18605" xr:uid="{00000000-0005-0000-0000-0000866F0000}"/>
    <cellStyle name="Note 14 2 2 3 2" xfId="18606" xr:uid="{00000000-0005-0000-0000-0000876F0000}"/>
    <cellStyle name="Note 14 2 2 3 3" xfId="18607" xr:uid="{00000000-0005-0000-0000-0000886F0000}"/>
    <cellStyle name="Note 14 2 2 4" xfId="18608" xr:uid="{00000000-0005-0000-0000-0000896F0000}"/>
    <cellStyle name="Note 14 2 2 5" xfId="18609" xr:uid="{00000000-0005-0000-0000-00008A6F0000}"/>
    <cellStyle name="Note 14 2 3" xfId="18610" xr:uid="{00000000-0005-0000-0000-00008B6F0000}"/>
    <cellStyle name="Note 14 2 3 2" xfId="18611" xr:uid="{00000000-0005-0000-0000-00008C6F0000}"/>
    <cellStyle name="Note 14 2 3 3" xfId="18612" xr:uid="{00000000-0005-0000-0000-00008D6F0000}"/>
    <cellStyle name="Note 14 2 3 4" xfId="18613" xr:uid="{00000000-0005-0000-0000-00008E6F0000}"/>
    <cellStyle name="Note 14 2 3 5" xfId="18614" xr:uid="{00000000-0005-0000-0000-00008F6F0000}"/>
    <cellStyle name="Note 14 2 4" xfId="18615" xr:uid="{00000000-0005-0000-0000-0000906F0000}"/>
    <cellStyle name="Note 14 2 4 2" xfId="18616" xr:uid="{00000000-0005-0000-0000-0000916F0000}"/>
    <cellStyle name="Note 14 2 4 3" xfId="18617" xr:uid="{00000000-0005-0000-0000-0000926F0000}"/>
    <cellStyle name="Note 14 2 5" xfId="18618" xr:uid="{00000000-0005-0000-0000-0000936F0000}"/>
    <cellStyle name="Note 14 2 6" xfId="18619" xr:uid="{00000000-0005-0000-0000-0000946F0000}"/>
    <cellStyle name="Note 14 2 7" xfId="18620" xr:uid="{00000000-0005-0000-0000-0000956F0000}"/>
    <cellStyle name="Note 14 2_JE 5 2002.2 FED" xfId="18621" xr:uid="{00000000-0005-0000-0000-0000966F0000}"/>
    <cellStyle name="Note 14 3" xfId="18622" xr:uid="{00000000-0005-0000-0000-0000976F0000}"/>
    <cellStyle name="Note 14 3 2" xfId="18623" xr:uid="{00000000-0005-0000-0000-0000986F0000}"/>
    <cellStyle name="Note 14 3 2 2" xfId="18624" xr:uid="{00000000-0005-0000-0000-0000996F0000}"/>
    <cellStyle name="Note 14 3 2 2 2" xfId="18625" xr:uid="{00000000-0005-0000-0000-00009A6F0000}"/>
    <cellStyle name="Note 14 3 2 2 3" xfId="18626" xr:uid="{00000000-0005-0000-0000-00009B6F0000}"/>
    <cellStyle name="Note 14 3 2 3" xfId="18627" xr:uid="{00000000-0005-0000-0000-00009C6F0000}"/>
    <cellStyle name="Note 14 3 2 3 2" xfId="18628" xr:uid="{00000000-0005-0000-0000-00009D6F0000}"/>
    <cellStyle name="Note 14 3 2 3 3" xfId="18629" xr:uid="{00000000-0005-0000-0000-00009E6F0000}"/>
    <cellStyle name="Note 14 3 2 4" xfId="18630" xr:uid="{00000000-0005-0000-0000-00009F6F0000}"/>
    <cellStyle name="Note 14 3 2 5" xfId="18631" xr:uid="{00000000-0005-0000-0000-0000A06F0000}"/>
    <cellStyle name="Note 14 3 3" xfId="18632" xr:uid="{00000000-0005-0000-0000-0000A16F0000}"/>
    <cellStyle name="Note 14 3 3 2" xfId="18633" xr:uid="{00000000-0005-0000-0000-0000A26F0000}"/>
    <cellStyle name="Note 14 3 3 3" xfId="18634" xr:uid="{00000000-0005-0000-0000-0000A36F0000}"/>
    <cellStyle name="Note 14 3 4" xfId="18635" xr:uid="{00000000-0005-0000-0000-0000A46F0000}"/>
    <cellStyle name="Note 14 3 4 2" xfId="18636" xr:uid="{00000000-0005-0000-0000-0000A56F0000}"/>
    <cellStyle name="Note 14 3 4 3" xfId="18637" xr:uid="{00000000-0005-0000-0000-0000A66F0000}"/>
    <cellStyle name="Note 14 3 5" xfId="18638" xr:uid="{00000000-0005-0000-0000-0000A76F0000}"/>
    <cellStyle name="Note 14 3 6" xfId="18639" xr:uid="{00000000-0005-0000-0000-0000A86F0000}"/>
    <cellStyle name="Note 14 3_JE 5 2002.2 FED" xfId="18640" xr:uid="{00000000-0005-0000-0000-0000A96F0000}"/>
    <cellStyle name="Note 14 4" xfId="18641" xr:uid="{00000000-0005-0000-0000-0000AA6F0000}"/>
    <cellStyle name="Note 14 4 2" xfId="18642" xr:uid="{00000000-0005-0000-0000-0000AB6F0000}"/>
    <cellStyle name="Note 14 4 2 2" xfId="18643" xr:uid="{00000000-0005-0000-0000-0000AC6F0000}"/>
    <cellStyle name="Note 14 4 2 2 2" xfId="18644" xr:uid="{00000000-0005-0000-0000-0000AD6F0000}"/>
    <cellStyle name="Note 14 4 2 2 3" xfId="18645" xr:uid="{00000000-0005-0000-0000-0000AE6F0000}"/>
    <cellStyle name="Note 14 4 2 3" xfId="18646" xr:uid="{00000000-0005-0000-0000-0000AF6F0000}"/>
    <cellStyle name="Note 14 4 2 3 2" xfId="18647" xr:uid="{00000000-0005-0000-0000-0000B06F0000}"/>
    <cellStyle name="Note 14 4 2 3 3" xfId="18648" xr:uid="{00000000-0005-0000-0000-0000B16F0000}"/>
    <cellStyle name="Note 14 4 2 4" xfId="18649" xr:uid="{00000000-0005-0000-0000-0000B26F0000}"/>
    <cellStyle name="Note 14 4 2 5" xfId="18650" xr:uid="{00000000-0005-0000-0000-0000B36F0000}"/>
    <cellStyle name="Note 14 4 3" xfId="18651" xr:uid="{00000000-0005-0000-0000-0000B46F0000}"/>
    <cellStyle name="Note 14 4 3 2" xfId="18652" xr:uid="{00000000-0005-0000-0000-0000B56F0000}"/>
    <cellStyle name="Note 14 4 3 3" xfId="18653" xr:uid="{00000000-0005-0000-0000-0000B66F0000}"/>
    <cellStyle name="Note 14 4 4" xfId="18654" xr:uid="{00000000-0005-0000-0000-0000B76F0000}"/>
    <cellStyle name="Note 14 4 4 2" xfId="18655" xr:uid="{00000000-0005-0000-0000-0000B86F0000}"/>
    <cellStyle name="Note 14 4 4 3" xfId="18656" xr:uid="{00000000-0005-0000-0000-0000B96F0000}"/>
    <cellStyle name="Note 14 4 5" xfId="18657" xr:uid="{00000000-0005-0000-0000-0000BA6F0000}"/>
    <cellStyle name="Note 14 4 6" xfId="18658" xr:uid="{00000000-0005-0000-0000-0000BB6F0000}"/>
    <cellStyle name="Note 14 4_JE 5 2002.2 FED" xfId="18659" xr:uid="{00000000-0005-0000-0000-0000BC6F0000}"/>
    <cellStyle name="Note 14 5" xfId="18660" xr:uid="{00000000-0005-0000-0000-0000BD6F0000}"/>
    <cellStyle name="Note 14 5 2" xfId="18661" xr:uid="{00000000-0005-0000-0000-0000BE6F0000}"/>
    <cellStyle name="Note 14 5 2 2" xfId="18662" xr:uid="{00000000-0005-0000-0000-0000BF6F0000}"/>
    <cellStyle name="Note 14 5 2 2 2" xfId="18663" xr:uid="{00000000-0005-0000-0000-0000C06F0000}"/>
    <cellStyle name="Note 14 5 2 2 3" xfId="18664" xr:uid="{00000000-0005-0000-0000-0000C16F0000}"/>
    <cellStyle name="Note 14 5 2 3" xfId="18665" xr:uid="{00000000-0005-0000-0000-0000C26F0000}"/>
    <cellStyle name="Note 14 5 2 3 2" xfId="18666" xr:uid="{00000000-0005-0000-0000-0000C36F0000}"/>
    <cellStyle name="Note 14 5 2 3 3" xfId="18667" xr:uid="{00000000-0005-0000-0000-0000C46F0000}"/>
    <cellStyle name="Note 14 5 2 4" xfId="18668" xr:uid="{00000000-0005-0000-0000-0000C56F0000}"/>
    <cellStyle name="Note 14 5 2 5" xfId="18669" xr:uid="{00000000-0005-0000-0000-0000C66F0000}"/>
    <cellStyle name="Note 14 5 3" xfId="18670" xr:uid="{00000000-0005-0000-0000-0000C76F0000}"/>
    <cellStyle name="Note 14 5 3 2" xfId="18671" xr:uid="{00000000-0005-0000-0000-0000C86F0000}"/>
    <cellStyle name="Note 14 5 3 3" xfId="18672" xr:uid="{00000000-0005-0000-0000-0000C96F0000}"/>
    <cellStyle name="Note 14 5 4" xfId="18673" xr:uid="{00000000-0005-0000-0000-0000CA6F0000}"/>
    <cellStyle name="Note 14 5 4 2" xfId="18674" xr:uid="{00000000-0005-0000-0000-0000CB6F0000}"/>
    <cellStyle name="Note 14 5 4 3" xfId="18675" xr:uid="{00000000-0005-0000-0000-0000CC6F0000}"/>
    <cellStyle name="Note 14 5 5" xfId="18676" xr:uid="{00000000-0005-0000-0000-0000CD6F0000}"/>
    <cellStyle name="Note 14 5 6" xfId="18677" xr:uid="{00000000-0005-0000-0000-0000CE6F0000}"/>
    <cellStyle name="Note 14 5_JE 5 2002.2 FED" xfId="18678" xr:uid="{00000000-0005-0000-0000-0000CF6F0000}"/>
    <cellStyle name="Note 14 6" xfId="18679" xr:uid="{00000000-0005-0000-0000-0000D06F0000}"/>
    <cellStyle name="Note 14 6 2" xfId="18680" xr:uid="{00000000-0005-0000-0000-0000D16F0000}"/>
    <cellStyle name="Note 14 6 2 2" xfId="18681" xr:uid="{00000000-0005-0000-0000-0000D26F0000}"/>
    <cellStyle name="Note 14 6 2 3" xfId="18682" xr:uid="{00000000-0005-0000-0000-0000D36F0000}"/>
    <cellStyle name="Note 14 6 3" xfId="18683" xr:uid="{00000000-0005-0000-0000-0000D46F0000}"/>
    <cellStyle name="Note 14 6 3 2" xfId="18684" xr:uid="{00000000-0005-0000-0000-0000D56F0000}"/>
    <cellStyle name="Note 14 6 3 3" xfId="18685" xr:uid="{00000000-0005-0000-0000-0000D66F0000}"/>
    <cellStyle name="Note 14 6 4" xfId="18686" xr:uid="{00000000-0005-0000-0000-0000D76F0000}"/>
    <cellStyle name="Note 14 6 5" xfId="18687" xr:uid="{00000000-0005-0000-0000-0000D86F0000}"/>
    <cellStyle name="Note 14 7" xfId="18688" xr:uid="{00000000-0005-0000-0000-0000D96F0000}"/>
    <cellStyle name="Note 14 7 2" xfId="18689" xr:uid="{00000000-0005-0000-0000-0000DA6F0000}"/>
    <cellStyle name="Note 14 7 3" xfId="18690" xr:uid="{00000000-0005-0000-0000-0000DB6F0000}"/>
    <cellStyle name="Note 14 7 4" xfId="18691" xr:uid="{00000000-0005-0000-0000-0000DC6F0000}"/>
    <cellStyle name="Note 14 7 5" xfId="18692" xr:uid="{00000000-0005-0000-0000-0000DD6F0000}"/>
    <cellStyle name="Note 14 8" xfId="18693" xr:uid="{00000000-0005-0000-0000-0000DE6F0000}"/>
    <cellStyle name="Note 14 8 2" xfId="18694" xr:uid="{00000000-0005-0000-0000-0000DF6F0000}"/>
    <cellStyle name="Note 14 8 3" xfId="18695" xr:uid="{00000000-0005-0000-0000-0000E06F0000}"/>
    <cellStyle name="Note 14 9" xfId="18696" xr:uid="{00000000-0005-0000-0000-0000E16F0000}"/>
    <cellStyle name="Note 14_JE 5 2002.2 FED" xfId="18697" xr:uid="{00000000-0005-0000-0000-0000E26F0000}"/>
    <cellStyle name="Note 140" xfId="43484" xr:uid="{579958CE-8DA6-436A-BC5D-190F5D505391}"/>
    <cellStyle name="Note 15" xfId="18698" xr:uid="{00000000-0005-0000-0000-0000E36F0000}"/>
    <cellStyle name="Note 15 10" xfId="18699" xr:uid="{00000000-0005-0000-0000-0000E46F0000}"/>
    <cellStyle name="Note 15 11" xfId="18700" xr:uid="{00000000-0005-0000-0000-0000E56F0000}"/>
    <cellStyle name="Note 15 2" xfId="18701" xr:uid="{00000000-0005-0000-0000-0000E66F0000}"/>
    <cellStyle name="Note 15 2 2" xfId="18702" xr:uid="{00000000-0005-0000-0000-0000E76F0000}"/>
    <cellStyle name="Note 15 2 2 2" xfId="18703" xr:uid="{00000000-0005-0000-0000-0000E86F0000}"/>
    <cellStyle name="Note 15 2 2 2 2" xfId="18704" xr:uid="{00000000-0005-0000-0000-0000E96F0000}"/>
    <cellStyle name="Note 15 2 2 2 3" xfId="18705" xr:uid="{00000000-0005-0000-0000-0000EA6F0000}"/>
    <cellStyle name="Note 15 2 2 3" xfId="18706" xr:uid="{00000000-0005-0000-0000-0000EB6F0000}"/>
    <cellStyle name="Note 15 2 2 3 2" xfId="18707" xr:uid="{00000000-0005-0000-0000-0000EC6F0000}"/>
    <cellStyle name="Note 15 2 2 3 3" xfId="18708" xr:uid="{00000000-0005-0000-0000-0000ED6F0000}"/>
    <cellStyle name="Note 15 2 2 4" xfId="18709" xr:uid="{00000000-0005-0000-0000-0000EE6F0000}"/>
    <cellStyle name="Note 15 2 2 5" xfId="18710" xr:uid="{00000000-0005-0000-0000-0000EF6F0000}"/>
    <cellStyle name="Note 15 2 3" xfId="18711" xr:uid="{00000000-0005-0000-0000-0000F06F0000}"/>
    <cellStyle name="Note 15 2 3 2" xfId="18712" xr:uid="{00000000-0005-0000-0000-0000F16F0000}"/>
    <cellStyle name="Note 15 2 3 3" xfId="18713" xr:uid="{00000000-0005-0000-0000-0000F26F0000}"/>
    <cellStyle name="Note 15 2 3 4" xfId="18714" xr:uid="{00000000-0005-0000-0000-0000F36F0000}"/>
    <cellStyle name="Note 15 2 3 5" xfId="18715" xr:uid="{00000000-0005-0000-0000-0000F46F0000}"/>
    <cellStyle name="Note 15 2 4" xfId="18716" xr:uid="{00000000-0005-0000-0000-0000F56F0000}"/>
    <cellStyle name="Note 15 2 4 2" xfId="18717" xr:uid="{00000000-0005-0000-0000-0000F66F0000}"/>
    <cellStyle name="Note 15 2 4 3" xfId="18718" xr:uid="{00000000-0005-0000-0000-0000F76F0000}"/>
    <cellStyle name="Note 15 2 5" xfId="18719" xr:uid="{00000000-0005-0000-0000-0000F86F0000}"/>
    <cellStyle name="Note 15 2 6" xfId="18720" xr:uid="{00000000-0005-0000-0000-0000F96F0000}"/>
    <cellStyle name="Note 15 2 7" xfId="18721" xr:uid="{00000000-0005-0000-0000-0000FA6F0000}"/>
    <cellStyle name="Note 15 2_JE 5 2002.2 FED" xfId="18722" xr:uid="{00000000-0005-0000-0000-0000FB6F0000}"/>
    <cellStyle name="Note 15 3" xfId="18723" xr:uid="{00000000-0005-0000-0000-0000FC6F0000}"/>
    <cellStyle name="Note 15 3 2" xfId="18724" xr:uid="{00000000-0005-0000-0000-0000FD6F0000}"/>
    <cellStyle name="Note 15 3 2 2" xfId="18725" xr:uid="{00000000-0005-0000-0000-0000FE6F0000}"/>
    <cellStyle name="Note 15 3 2 2 2" xfId="18726" xr:uid="{00000000-0005-0000-0000-0000FF6F0000}"/>
    <cellStyle name="Note 15 3 2 2 3" xfId="18727" xr:uid="{00000000-0005-0000-0000-000000700000}"/>
    <cellStyle name="Note 15 3 2 3" xfId="18728" xr:uid="{00000000-0005-0000-0000-000001700000}"/>
    <cellStyle name="Note 15 3 2 3 2" xfId="18729" xr:uid="{00000000-0005-0000-0000-000002700000}"/>
    <cellStyle name="Note 15 3 2 3 3" xfId="18730" xr:uid="{00000000-0005-0000-0000-000003700000}"/>
    <cellStyle name="Note 15 3 2 4" xfId="18731" xr:uid="{00000000-0005-0000-0000-000004700000}"/>
    <cellStyle name="Note 15 3 2 5" xfId="18732" xr:uid="{00000000-0005-0000-0000-000005700000}"/>
    <cellStyle name="Note 15 3 3" xfId="18733" xr:uid="{00000000-0005-0000-0000-000006700000}"/>
    <cellStyle name="Note 15 3 3 2" xfId="18734" xr:uid="{00000000-0005-0000-0000-000007700000}"/>
    <cellStyle name="Note 15 3 3 3" xfId="18735" xr:uid="{00000000-0005-0000-0000-000008700000}"/>
    <cellStyle name="Note 15 3 4" xfId="18736" xr:uid="{00000000-0005-0000-0000-000009700000}"/>
    <cellStyle name="Note 15 3 4 2" xfId="18737" xr:uid="{00000000-0005-0000-0000-00000A700000}"/>
    <cellStyle name="Note 15 3 4 3" xfId="18738" xr:uid="{00000000-0005-0000-0000-00000B700000}"/>
    <cellStyle name="Note 15 3 5" xfId="18739" xr:uid="{00000000-0005-0000-0000-00000C700000}"/>
    <cellStyle name="Note 15 3 6" xfId="18740" xr:uid="{00000000-0005-0000-0000-00000D700000}"/>
    <cellStyle name="Note 15 3_JE 5 2002.2 FED" xfId="18741" xr:uid="{00000000-0005-0000-0000-00000E700000}"/>
    <cellStyle name="Note 15 4" xfId="18742" xr:uid="{00000000-0005-0000-0000-00000F700000}"/>
    <cellStyle name="Note 15 4 2" xfId="18743" xr:uid="{00000000-0005-0000-0000-000010700000}"/>
    <cellStyle name="Note 15 4 2 2" xfId="18744" xr:uid="{00000000-0005-0000-0000-000011700000}"/>
    <cellStyle name="Note 15 4 2 2 2" xfId="18745" xr:uid="{00000000-0005-0000-0000-000012700000}"/>
    <cellStyle name="Note 15 4 2 2 3" xfId="18746" xr:uid="{00000000-0005-0000-0000-000013700000}"/>
    <cellStyle name="Note 15 4 2 3" xfId="18747" xr:uid="{00000000-0005-0000-0000-000014700000}"/>
    <cellStyle name="Note 15 4 2 3 2" xfId="18748" xr:uid="{00000000-0005-0000-0000-000015700000}"/>
    <cellStyle name="Note 15 4 2 3 3" xfId="18749" xr:uid="{00000000-0005-0000-0000-000016700000}"/>
    <cellStyle name="Note 15 4 2 4" xfId="18750" xr:uid="{00000000-0005-0000-0000-000017700000}"/>
    <cellStyle name="Note 15 4 2 5" xfId="18751" xr:uid="{00000000-0005-0000-0000-000018700000}"/>
    <cellStyle name="Note 15 4 3" xfId="18752" xr:uid="{00000000-0005-0000-0000-000019700000}"/>
    <cellStyle name="Note 15 4 3 2" xfId="18753" xr:uid="{00000000-0005-0000-0000-00001A700000}"/>
    <cellStyle name="Note 15 4 3 3" xfId="18754" xr:uid="{00000000-0005-0000-0000-00001B700000}"/>
    <cellStyle name="Note 15 4 4" xfId="18755" xr:uid="{00000000-0005-0000-0000-00001C700000}"/>
    <cellStyle name="Note 15 4 4 2" xfId="18756" xr:uid="{00000000-0005-0000-0000-00001D700000}"/>
    <cellStyle name="Note 15 4 4 3" xfId="18757" xr:uid="{00000000-0005-0000-0000-00001E700000}"/>
    <cellStyle name="Note 15 4 5" xfId="18758" xr:uid="{00000000-0005-0000-0000-00001F700000}"/>
    <cellStyle name="Note 15 4 6" xfId="18759" xr:uid="{00000000-0005-0000-0000-000020700000}"/>
    <cellStyle name="Note 15 4_JE 5 2002.2 FED" xfId="18760" xr:uid="{00000000-0005-0000-0000-000021700000}"/>
    <cellStyle name="Note 15 5" xfId="18761" xr:uid="{00000000-0005-0000-0000-000022700000}"/>
    <cellStyle name="Note 15 5 2" xfId="18762" xr:uid="{00000000-0005-0000-0000-000023700000}"/>
    <cellStyle name="Note 15 5 2 2" xfId="18763" xr:uid="{00000000-0005-0000-0000-000024700000}"/>
    <cellStyle name="Note 15 5 2 2 2" xfId="18764" xr:uid="{00000000-0005-0000-0000-000025700000}"/>
    <cellStyle name="Note 15 5 2 2 3" xfId="18765" xr:uid="{00000000-0005-0000-0000-000026700000}"/>
    <cellStyle name="Note 15 5 2 3" xfId="18766" xr:uid="{00000000-0005-0000-0000-000027700000}"/>
    <cellStyle name="Note 15 5 2 3 2" xfId="18767" xr:uid="{00000000-0005-0000-0000-000028700000}"/>
    <cellStyle name="Note 15 5 2 3 3" xfId="18768" xr:uid="{00000000-0005-0000-0000-000029700000}"/>
    <cellStyle name="Note 15 5 2 4" xfId="18769" xr:uid="{00000000-0005-0000-0000-00002A700000}"/>
    <cellStyle name="Note 15 5 2 5" xfId="18770" xr:uid="{00000000-0005-0000-0000-00002B700000}"/>
    <cellStyle name="Note 15 5 3" xfId="18771" xr:uid="{00000000-0005-0000-0000-00002C700000}"/>
    <cellStyle name="Note 15 5 3 2" xfId="18772" xr:uid="{00000000-0005-0000-0000-00002D700000}"/>
    <cellStyle name="Note 15 5 3 3" xfId="18773" xr:uid="{00000000-0005-0000-0000-00002E700000}"/>
    <cellStyle name="Note 15 5 4" xfId="18774" xr:uid="{00000000-0005-0000-0000-00002F700000}"/>
    <cellStyle name="Note 15 5 4 2" xfId="18775" xr:uid="{00000000-0005-0000-0000-000030700000}"/>
    <cellStyle name="Note 15 5 4 3" xfId="18776" xr:uid="{00000000-0005-0000-0000-000031700000}"/>
    <cellStyle name="Note 15 5 5" xfId="18777" xr:uid="{00000000-0005-0000-0000-000032700000}"/>
    <cellStyle name="Note 15 5 6" xfId="18778" xr:uid="{00000000-0005-0000-0000-000033700000}"/>
    <cellStyle name="Note 15 5_JE 5 2002.2 FED" xfId="18779" xr:uid="{00000000-0005-0000-0000-000034700000}"/>
    <cellStyle name="Note 15 6" xfId="18780" xr:uid="{00000000-0005-0000-0000-000035700000}"/>
    <cellStyle name="Note 15 6 2" xfId="18781" xr:uid="{00000000-0005-0000-0000-000036700000}"/>
    <cellStyle name="Note 15 6 2 2" xfId="18782" xr:uid="{00000000-0005-0000-0000-000037700000}"/>
    <cellStyle name="Note 15 6 2 3" xfId="18783" xr:uid="{00000000-0005-0000-0000-000038700000}"/>
    <cellStyle name="Note 15 6 3" xfId="18784" xr:uid="{00000000-0005-0000-0000-000039700000}"/>
    <cellStyle name="Note 15 6 3 2" xfId="18785" xr:uid="{00000000-0005-0000-0000-00003A700000}"/>
    <cellStyle name="Note 15 6 3 3" xfId="18786" xr:uid="{00000000-0005-0000-0000-00003B700000}"/>
    <cellStyle name="Note 15 6 4" xfId="18787" xr:uid="{00000000-0005-0000-0000-00003C700000}"/>
    <cellStyle name="Note 15 6 5" xfId="18788" xr:uid="{00000000-0005-0000-0000-00003D700000}"/>
    <cellStyle name="Note 15 7" xfId="18789" xr:uid="{00000000-0005-0000-0000-00003E700000}"/>
    <cellStyle name="Note 15 7 2" xfId="18790" xr:uid="{00000000-0005-0000-0000-00003F700000}"/>
    <cellStyle name="Note 15 7 3" xfId="18791" xr:uid="{00000000-0005-0000-0000-000040700000}"/>
    <cellStyle name="Note 15 7 4" xfId="18792" xr:uid="{00000000-0005-0000-0000-000041700000}"/>
    <cellStyle name="Note 15 7 5" xfId="18793" xr:uid="{00000000-0005-0000-0000-000042700000}"/>
    <cellStyle name="Note 15 8" xfId="18794" xr:uid="{00000000-0005-0000-0000-000043700000}"/>
    <cellStyle name="Note 15 8 2" xfId="18795" xr:uid="{00000000-0005-0000-0000-000044700000}"/>
    <cellStyle name="Note 15 8 3" xfId="18796" xr:uid="{00000000-0005-0000-0000-000045700000}"/>
    <cellStyle name="Note 15 9" xfId="18797" xr:uid="{00000000-0005-0000-0000-000046700000}"/>
    <cellStyle name="Note 15_JE 5 2002.2 FED" xfId="18798" xr:uid="{00000000-0005-0000-0000-000047700000}"/>
    <cellStyle name="Note 16" xfId="18799" xr:uid="{00000000-0005-0000-0000-000048700000}"/>
    <cellStyle name="Note 16 2" xfId="18800" xr:uid="{00000000-0005-0000-0000-000049700000}"/>
    <cellStyle name="Note 16 2 2" xfId="18801" xr:uid="{00000000-0005-0000-0000-00004A700000}"/>
    <cellStyle name="Note 16 2 2 2" xfId="18802" xr:uid="{00000000-0005-0000-0000-00004B700000}"/>
    <cellStyle name="Note 16 2 2 3" xfId="18803" xr:uid="{00000000-0005-0000-0000-00004C700000}"/>
    <cellStyle name="Note 16 2 2 4" xfId="18804" xr:uid="{00000000-0005-0000-0000-00004D700000}"/>
    <cellStyle name="Note 16 2 2 5" xfId="18805" xr:uid="{00000000-0005-0000-0000-00004E700000}"/>
    <cellStyle name="Note 16 2 3" xfId="18806" xr:uid="{00000000-0005-0000-0000-00004F700000}"/>
    <cellStyle name="Note 16 2 3 2" xfId="18807" xr:uid="{00000000-0005-0000-0000-000050700000}"/>
    <cellStyle name="Note 16 2 3 3" xfId="18808" xr:uid="{00000000-0005-0000-0000-000051700000}"/>
    <cellStyle name="Note 16 2 3 4" xfId="18809" xr:uid="{00000000-0005-0000-0000-000052700000}"/>
    <cellStyle name="Note 16 2 3 5" xfId="18810" xr:uid="{00000000-0005-0000-0000-000053700000}"/>
    <cellStyle name="Note 16 2 4" xfId="18811" xr:uid="{00000000-0005-0000-0000-000054700000}"/>
    <cellStyle name="Note 16 2 5" xfId="18812" xr:uid="{00000000-0005-0000-0000-000055700000}"/>
    <cellStyle name="Note 16 2 6" xfId="18813" xr:uid="{00000000-0005-0000-0000-000056700000}"/>
    <cellStyle name="Note 16 2 7" xfId="18814" xr:uid="{00000000-0005-0000-0000-000057700000}"/>
    <cellStyle name="Note 16 3" xfId="18815" xr:uid="{00000000-0005-0000-0000-000058700000}"/>
    <cellStyle name="Note 16 3 2" xfId="18816" xr:uid="{00000000-0005-0000-0000-000059700000}"/>
    <cellStyle name="Note 16 3 3" xfId="18817" xr:uid="{00000000-0005-0000-0000-00005A700000}"/>
    <cellStyle name="Note 16 3 4" xfId="18818" xr:uid="{00000000-0005-0000-0000-00005B700000}"/>
    <cellStyle name="Note 16 3 5" xfId="18819" xr:uid="{00000000-0005-0000-0000-00005C700000}"/>
    <cellStyle name="Note 16 4" xfId="18820" xr:uid="{00000000-0005-0000-0000-00005D700000}"/>
    <cellStyle name="Note 16 4 2" xfId="18821" xr:uid="{00000000-0005-0000-0000-00005E700000}"/>
    <cellStyle name="Note 16 4 3" xfId="18822" xr:uid="{00000000-0005-0000-0000-00005F700000}"/>
    <cellStyle name="Note 16 4 4" xfId="18823" xr:uid="{00000000-0005-0000-0000-000060700000}"/>
    <cellStyle name="Note 16 4 5" xfId="18824" xr:uid="{00000000-0005-0000-0000-000061700000}"/>
    <cellStyle name="Note 16 5" xfId="18825" xr:uid="{00000000-0005-0000-0000-000062700000}"/>
    <cellStyle name="Note 16 6" xfId="18826" xr:uid="{00000000-0005-0000-0000-000063700000}"/>
    <cellStyle name="Note 16 7" xfId="18827" xr:uid="{00000000-0005-0000-0000-000064700000}"/>
    <cellStyle name="Note 16 8" xfId="18828" xr:uid="{00000000-0005-0000-0000-000065700000}"/>
    <cellStyle name="Note 16_JE 5 2002.2 FED" xfId="18829" xr:uid="{00000000-0005-0000-0000-000066700000}"/>
    <cellStyle name="Note 17" xfId="18830" xr:uid="{00000000-0005-0000-0000-000067700000}"/>
    <cellStyle name="Note 17 2" xfId="18831" xr:uid="{00000000-0005-0000-0000-000068700000}"/>
    <cellStyle name="Note 17 2 2" xfId="18832" xr:uid="{00000000-0005-0000-0000-000069700000}"/>
    <cellStyle name="Note 17 2 2 2" xfId="18833" xr:uid="{00000000-0005-0000-0000-00006A700000}"/>
    <cellStyle name="Note 17 2 2 3" xfId="18834" xr:uid="{00000000-0005-0000-0000-00006B700000}"/>
    <cellStyle name="Note 17 2 2 4" xfId="18835" xr:uid="{00000000-0005-0000-0000-00006C700000}"/>
    <cellStyle name="Note 17 2 2 5" xfId="18836" xr:uid="{00000000-0005-0000-0000-00006D700000}"/>
    <cellStyle name="Note 17 2 3" xfId="18837" xr:uid="{00000000-0005-0000-0000-00006E700000}"/>
    <cellStyle name="Note 17 2 3 2" xfId="18838" xr:uid="{00000000-0005-0000-0000-00006F700000}"/>
    <cellStyle name="Note 17 2 3 3" xfId="18839" xr:uid="{00000000-0005-0000-0000-000070700000}"/>
    <cellStyle name="Note 17 2 3 4" xfId="18840" xr:uid="{00000000-0005-0000-0000-000071700000}"/>
    <cellStyle name="Note 17 2 3 5" xfId="18841" xr:uid="{00000000-0005-0000-0000-000072700000}"/>
    <cellStyle name="Note 17 2 4" xfId="18842" xr:uid="{00000000-0005-0000-0000-000073700000}"/>
    <cellStyle name="Note 17 2 5" xfId="18843" xr:uid="{00000000-0005-0000-0000-000074700000}"/>
    <cellStyle name="Note 17 2 6" xfId="18844" xr:uid="{00000000-0005-0000-0000-000075700000}"/>
    <cellStyle name="Note 17 2 7" xfId="18845" xr:uid="{00000000-0005-0000-0000-000076700000}"/>
    <cellStyle name="Note 17 3" xfId="18846" xr:uid="{00000000-0005-0000-0000-000077700000}"/>
    <cellStyle name="Note 17 3 2" xfId="18847" xr:uid="{00000000-0005-0000-0000-000078700000}"/>
    <cellStyle name="Note 17 3 3" xfId="18848" xr:uid="{00000000-0005-0000-0000-000079700000}"/>
    <cellStyle name="Note 17 3 4" xfId="18849" xr:uid="{00000000-0005-0000-0000-00007A700000}"/>
    <cellStyle name="Note 17 3 5" xfId="18850" xr:uid="{00000000-0005-0000-0000-00007B700000}"/>
    <cellStyle name="Note 17 4" xfId="18851" xr:uid="{00000000-0005-0000-0000-00007C700000}"/>
    <cellStyle name="Note 17 4 2" xfId="18852" xr:uid="{00000000-0005-0000-0000-00007D700000}"/>
    <cellStyle name="Note 17 4 3" xfId="18853" xr:uid="{00000000-0005-0000-0000-00007E700000}"/>
    <cellStyle name="Note 17 4 4" xfId="18854" xr:uid="{00000000-0005-0000-0000-00007F700000}"/>
    <cellStyle name="Note 17 4 5" xfId="18855" xr:uid="{00000000-0005-0000-0000-000080700000}"/>
    <cellStyle name="Note 17 5" xfId="18856" xr:uid="{00000000-0005-0000-0000-000081700000}"/>
    <cellStyle name="Note 17 6" xfId="18857" xr:uid="{00000000-0005-0000-0000-000082700000}"/>
    <cellStyle name="Note 17 7" xfId="18858" xr:uid="{00000000-0005-0000-0000-000083700000}"/>
    <cellStyle name="Note 17 8" xfId="18859" xr:uid="{00000000-0005-0000-0000-000084700000}"/>
    <cellStyle name="Note 17_JE 5 2002.2 FED" xfId="18860" xr:uid="{00000000-0005-0000-0000-000085700000}"/>
    <cellStyle name="Note 18" xfId="18861" xr:uid="{00000000-0005-0000-0000-000086700000}"/>
    <cellStyle name="Note 18 2" xfId="18862" xr:uid="{00000000-0005-0000-0000-000087700000}"/>
    <cellStyle name="Note 18 2 2" xfId="18863" xr:uid="{00000000-0005-0000-0000-000088700000}"/>
    <cellStyle name="Note 18 2 2 2" xfId="18864" xr:uid="{00000000-0005-0000-0000-000089700000}"/>
    <cellStyle name="Note 18 2 2 3" xfId="18865" xr:uid="{00000000-0005-0000-0000-00008A700000}"/>
    <cellStyle name="Note 18 2 2 4" xfId="18866" xr:uid="{00000000-0005-0000-0000-00008B700000}"/>
    <cellStyle name="Note 18 2 3" xfId="18867" xr:uid="{00000000-0005-0000-0000-00008C700000}"/>
    <cellStyle name="Note 18 2 3 2" xfId="18868" xr:uid="{00000000-0005-0000-0000-00008D700000}"/>
    <cellStyle name="Note 18 2 3 3" xfId="18869" xr:uid="{00000000-0005-0000-0000-00008E700000}"/>
    <cellStyle name="Note 18 2 4" xfId="18870" xr:uid="{00000000-0005-0000-0000-00008F700000}"/>
    <cellStyle name="Note 18 2 5" xfId="18871" xr:uid="{00000000-0005-0000-0000-000090700000}"/>
    <cellStyle name="Note 18 2 6" xfId="18872" xr:uid="{00000000-0005-0000-0000-000091700000}"/>
    <cellStyle name="Note 18 2 7" xfId="18873" xr:uid="{00000000-0005-0000-0000-000092700000}"/>
    <cellStyle name="Note 18 3" xfId="18874" xr:uid="{00000000-0005-0000-0000-000093700000}"/>
    <cellStyle name="Note 18 3 2" xfId="18875" xr:uid="{00000000-0005-0000-0000-000094700000}"/>
    <cellStyle name="Note 18 3 3" xfId="18876" xr:uid="{00000000-0005-0000-0000-000095700000}"/>
    <cellStyle name="Note 18 3 4" xfId="18877" xr:uid="{00000000-0005-0000-0000-000096700000}"/>
    <cellStyle name="Note 18 3 5" xfId="18878" xr:uid="{00000000-0005-0000-0000-000097700000}"/>
    <cellStyle name="Note 18 4" xfId="18879" xr:uid="{00000000-0005-0000-0000-000098700000}"/>
    <cellStyle name="Note 18 4 2" xfId="18880" xr:uid="{00000000-0005-0000-0000-000099700000}"/>
    <cellStyle name="Note 18 4 3" xfId="18881" xr:uid="{00000000-0005-0000-0000-00009A700000}"/>
    <cellStyle name="Note 18 5" xfId="18882" xr:uid="{00000000-0005-0000-0000-00009B700000}"/>
    <cellStyle name="Note 18 6" xfId="18883" xr:uid="{00000000-0005-0000-0000-00009C700000}"/>
    <cellStyle name="Note 18 7" xfId="18884" xr:uid="{00000000-0005-0000-0000-00009D700000}"/>
    <cellStyle name="Note 18 8" xfId="18885" xr:uid="{00000000-0005-0000-0000-00009E700000}"/>
    <cellStyle name="Note 19" xfId="18886" xr:uid="{00000000-0005-0000-0000-00009F700000}"/>
    <cellStyle name="Note 19 2" xfId="18887" xr:uid="{00000000-0005-0000-0000-0000A0700000}"/>
    <cellStyle name="Note 19 2 2" xfId="18888" xr:uid="{00000000-0005-0000-0000-0000A1700000}"/>
    <cellStyle name="Note 19 2 2 2" xfId="18889" xr:uid="{00000000-0005-0000-0000-0000A2700000}"/>
    <cellStyle name="Note 19 2 2 3" xfId="18890" xr:uid="{00000000-0005-0000-0000-0000A3700000}"/>
    <cellStyle name="Note 19 2 2 4" xfId="18891" xr:uid="{00000000-0005-0000-0000-0000A4700000}"/>
    <cellStyle name="Note 19 2 3" xfId="18892" xr:uid="{00000000-0005-0000-0000-0000A5700000}"/>
    <cellStyle name="Note 19 2 3 2" xfId="18893" xr:uid="{00000000-0005-0000-0000-0000A6700000}"/>
    <cellStyle name="Note 19 2 3 3" xfId="18894" xr:uid="{00000000-0005-0000-0000-0000A7700000}"/>
    <cellStyle name="Note 19 2 4" xfId="18895" xr:uid="{00000000-0005-0000-0000-0000A8700000}"/>
    <cellStyle name="Note 19 2 5" xfId="18896" xr:uid="{00000000-0005-0000-0000-0000A9700000}"/>
    <cellStyle name="Note 19 2 6" xfId="18897" xr:uid="{00000000-0005-0000-0000-0000AA700000}"/>
    <cellStyle name="Note 19 2 7" xfId="18898" xr:uid="{00000000-0005-0000-0000-0000AB700000}"/>
    <cellStyle name="Note 19 3" xfId="18899" xr:uid="{00000000-0005-0000-0000-0000AC700000}"/>
    <cellStyle name="Note 19 3 2" xfId="18900" xr:uid="{00000000-0005-0000-0000-0000AD700000}"/>
    <cellStyle name="Note 19 3 3" xfId="18901" xr:uid="{00000000-0005-0000-0000-0000AE700000}"/>
    <cellStyle name="Note 19 3 4" xfId="18902" xr:uid="{00000000-0005-0000-0000-0000AF700000}"/>
    <cellStyle name="Note 19 3 5" xfId="18903" xr:uid="{00000000-0005-0000-0000-0000B0700000}"/>
    <cellStyle name="Note 19 4" xfId="18904" xr:uid="{00000000-0005-0000-0000-0000B1700000}"/>
    <cellStyle name="Note 19 4 2" xfId="18905" xr:uid="{00000000-0005-0000-0000-0000B2700000}"/>
    <cellStyle name="Note 19 4 3" xfId="18906" xr:uid="{00000000-0005-0000-0000-0000B3700000}"/>
    <cellStyle name="Note 19 5" xfId="18907" xr:uid="{00000000-0005-0000-0000-0000B4700000}"/>
    <cellStyle name="Note 19 6" xfId="18908" xr:uid="{00000000-0005-0000-0000-0000B5700000}"/>
    <cellStyle name="Note 19 7" xfId="18909" xr:uid="{00000000-0005-0000-0000-0000B6700000}"/>
    <cellStyle name="Note 19 8" xfId="18910" xr:uid="{00000000-0005-0000-0000-0000B7700000}"/>
    <cellStyle name="Note 2" xfId="18911" xr:uid="{00000000-0005-0000-0000-0000B8700000}"/>
    <cellStyle name="Note 2 10" xfId="18912" xr:uid="{00000000-0005-0000-0000-0000B9700000}"/>
    <cellStyle name="Note 2 10 2" xfId="18913" xr:uid="{00000000-0005-0000-0000-0000BA700000}"/>
    <cellStyle name="Note 2 10 2 2" xfId="18914" xr:uid="{00000000-0005-0000-0000-0000BB700000}"/>
    <cellStyle name="Note 2 10 2 2 2" xfId="18915" xr:uid="{00000000-0005-0000-0000-0000BC700000}"/>
    <cellStyle name="Note 2 10 2 2 3" xfId="18916" xr:uid="{00000000-0005-0000-0000-0000BD700000}"/>
    <cellStyle name="Note 2 10 2 3" xfId="18917" xr:uid="{00000000-0005-0000-0000-0000BE700000}"/>
    <cellStyle name="Note 2 10 2 3 2" xfId="18918" xr:uid="{00000000-0005-0000-0000-0000BF700000}"/>
    <cellStyle name="Note 2 10 2 3 3" xfId="18919" xr:uid="{00000000-0005-0000-0000-0000C0700000}"/>
    <cellStyle name="Note 2 10 2 4" xfId="18920" xr:uid="{00000000-0005-0000-0000-0000C1700000}"/>
    <cellStyle name="Note 2 10 2 5" xfId="18921" xr:uid="{00000000-0005-0000-0000-0000C2700000}"/>
    <cellStyle name="Note 2 10 2 6" xfId="18922" xr:uid="{00000000-0005-0000-0000-0000C3700000}"/>
    <cellStyle name="Note 2 10 2 7" xfId="18923" xr:uid="{00000000-0005-0000-0000-0000C4700000}"/>
    <cellStyle name="Note 2 10 3" xfId="18924" xr:uid="{00000000-0005-0000-0000-0000C5700000}"/>
    <cellStyle name="Note 2 10 3 2" xfId="18925" xr:uid="{00000000-0005-0000-0000-0000C6700000}"/>
    <cellStyle name="Note 2 10 3 2 2" xfId="18926" xr:uid="{00000000-0005-0000-0000-0000C7700000}"/>
    <cellStyle name="Note 2 10 3 2 3" xfId="18927" xr:uid="{00000000-0005-0000-0000-0000C8700000}"/>
    <cellStyle name="Note 2 10 3 3" xfId="18928" xr:uid="{00000000-0005-0000-0000-0000C9700000}"/>
    <cellStyle name="Note 2 10 3 4" xfId="18929" xr:uid="{00000000-0005-0000-0000-0000CA700000}"/>
    <cellStyle name="Note 2 10 3 5" xfId="18930" xr:uid="{00000000-0005-0000-0000-0000CB700000}"/>
    <cellStyle name="Note 2 10 3 6" xfId="18931" xr:uid="{00000000-0005-0000-0000-0000CC700000}"/>
    <cellStyle name="Note 2 10 4" xfId="18932" xr:uid="{00000000-0005-0000-0000-0000CD700000}"/>
    <cellStyle name="Note 2 10 4 2" xfId="18933" xr:uid="{00000000-0005-0000-0000-0000CE700000}"/>
    <cellStyle name="Note 2 10 4 3" xfId="18934" xr:uid="{00000000-0005-0000-0000-0000CF700000}"/>
    <cellStyle name="Note 2 10 5" xfId="18935" xr:uid="{00000000-0005-0000-0000-0000D0700000}"/>
    <cellStyle name="Note 2 10 6" xfId="18936" xr:uid="{00000000-0005-0000-0000-0000D1700000}"/>
    <cellStyle name="Note 2 10 7" xfId="18937" xr:uid="{00000000-0005-0000-0000-0000D2700000}"/>
    <cellStyle name="Note 2 10 8" xfId="18938" xr:uid="{00000000-0005-0000-0000-0000D3700000}"/>
    <cellStyle name="Note 2 11" xfId="18939" xr:uid="{00000000-0005-0000-0000-0000D4700000}"/>
    <cellStyle name="Note 2 11 2" xfId="18940" xr:uid="{00000000-0005-0000-0000-0000D5700000}"/>
    <cellStyle name="Note 2 11 2 2" xfId="18941" xr:uid="{00000000-0005-0000-0000-0000D6700000}"/>
    <cellStyle name="Note 2 11 2 2 2" xfId="18942" xr:uid="{00000000-0005-0000-0000-0000D7700000}"/>
    <cellStyle name="Note 2 11 2 2 3" xfId="18943" xr:uid="{00000000-0005-0000-0000-0000D8700000}"/>
    <cellStyle name="Note 2 11 2 3" xfId="18944" xr:uid="{00000000-0005-0000-0000-0000D9700000}"/>
    <cellStyle name="Note 2 11 2 3 2" xfId="18945" xr:uid="{00000000-0005-0000-0000-0000DA700000}"/>
    <cellStyle name="Note 2 11 2 3 3" xfId="18946" xr:uid="{00000000-0005-0000-0000-0000DB700000}"/>
    <cellStyle name="Note 2 11 2 4" xfId="18947" xr:uid="{00000000-0005-0000-0000-0000DC700000}"/>
    <cellStyle name="Note 2 11 2 5" xfId="18948" xr:uid="{00000000-0005-0000-0000-0000DD700000}"/>
    <cellStyle name="Note 2 11 2 6" xfId="18949" xr:uid="{00000000-0005-0000-0000-0000DE700000}"/>
    <cellStyle name="Note 2 11 2 7" xfId="18950" xr:uid="{00000000-0005-0000-0000-0000DF700000}"/>
    <cellStyle name="Note 2 11 3" xfId="18951" xr:uid="{00000000-0005-0000-0000-0000E0700000}"/>
    <cellStyle name="Note 2 11 3 2" xfId="18952" xr:uid="{00000000-0005-0000-0000-0000E1700000}"/>
    <cellStyle name="Note 2 11 3 2 2" xfId="18953" xr:uid="{00000000-0005-0000-0000-0000E2700000}"/>
    <cellStyle name="Note 2 11 3 2 3" xfId="18954" xr:uid="{00000000-0005-0000-0000-0000E3700000}"/>
    <cellStyle name="Note 2 11 3 3" xfId="18955" xr:uid="{00000000-0005-0000-0000-0000E4700000}"/>
    <cellStyle name="Note 2 11 3 4" xfId="18956" xr:uid="{00000000-0005-0000-0000-0000E5700000}"/>
    <cellStyle name="Note 2 11 3 5" xfId="18957" xr:uid="{00000000-0005-0000-0000-0000E6700000}"/>
    <cellStyle name="Note 2 11 3 6" xfId="18958" xr:uid="{00000000-0005-0000-0000-0000E7700000}"/>
    <cellStyle name="Note 2 11 4" xfId="18959" xr:uid="{00000000-0005-0000-0000-0000E8700000}"/>
    <cellStyle name="Note 2 11 4 2" xfId="18960" xr:uid="{00000000-0005-0000-0000-0000E9700000}"/>
    <cellStyle name="Note 2 11 4 3" xfId="18961" xr:uid="{00000000-0005-0000-0000-0000EA700000}"/>
    <cellStyle name="Note 2 11 5" xfId="18962" xr:uid="{00000000-0005-0000-0000-0000EB700000}"/>
    <cellStyle name="Note 2 11 6" xfId="18963" xr:uid="{00000000-0005-0000-0000-0000EC700000}"/>
    <cellStyle name="Note 2 11 7" xfId="18964" xr:uid="{00000000-0005-0000-0000-0000ED700000}"/>
    <cellStyle name="Note 2 11 8" xfId="18965" xr:uid="{00000000-0005-0000-0000-0000EE700000}"/>
    <cellStyle name="Note 2 12" xfId="18966" xr:uid="{00000000-0005-0000-0000-0000EF700000}"/>
    <cellStyle name="Note 2 12 2" xfId="18967" xr:uid="{00000000-0005-0000-0000-0000F0700000}"/>
    <cellStyle name="Note 2 12 2 2" xfId="18968" xr:uid="{00000000-0005-0000-0000-0000F1700000}"/>
    <cellStyle name="Note 2 12 2 2 2" xfId="18969" xr:uid="{00000000-0005-0000-0000-0000F2700000}"/>
    <cellStyle name="Note 2 12 2 2 3" xfId="18970" xr:uid="{00000000-0005-0000-0000-0000F3700000}"/>
    <cellStyle name="Note 2 12 2 3" xfId="18971" xr:uid="{00000000-0005-0000-0000-0000F4700000}"/>
    <cellStyle name="Note 2 12 2 3 2" xfId="18972" xr:uid="{00000000-0005-0000-0000-0000F5700000}"/>
    <cellStyle name="Note 2 12 2 3 3" xfId="18973" xr:uid="{00000000-0005-0000-0000-0000F6700000}"/>
    <cellStyle name="Note 2 12 2 4" xfId="18974" xr:uid="{00000000-0005-0000-0000-0000F7700000}"/>
    <cellStyle name="Note 2 12 2 5" xfId="18975" xr:uid="{00000000-0005-0000-0000-0000F8700000}"/>
    <cellStyle name="Note 2 12 2 6" xfId="18976" xr:uid="{00000000-0005-0000-0000-0000F9700000}"/>
    <cellStyle name="Note 2 12 2 7" xfId="18977" xr:uid="{00000000-0005-0000-0000-0000FA700000}"/>
    <cellStyle name="Note 2 12 3" xfId="18978" xr:uid="{00000000-0005-0000-0000-0000FB700000}"/>
    <cellStyle name="Note 2 12 3 2" xfId="18979" xr:uid="{00000000-0005-0000-0000-0000FC700000}"/>
    <cellStyle name="Note 2 12 3 2 2" xfId="18980" xr:uid="{00000000-0005-0000-0000-0000FD700000}"/>
    <cellStyle name="Note 2 12 3 2 3" xfId="18981" xr:uid="{00000000-0005-0000-0000-0000FE700000}"/>
    <cellStyle name="Note 2 12 3 3" xfId="18982" xr:uid="{00000000-0005-0000-0000-0000FF700000}"/>
    <cellStyle name="Note 2 12 3 4" xfId="18983" xr:uid="{00000000-0005-0000-0000-000000710000}"/>
    <cellStyle name="Note 2 12 3 5" xfId="18984" xr:uid="{00000000-0005-0000-0000-000001710000}"/>
    <cellStyle name="Note 2 12 3 6" xfId="18985" xr:uid="{00000000-0005-0000-0000-000002710000}"/>
    <cellStyle name="Note 2 12 4" xfId="18986" xr:uid="{00000000-0005-0000-0000-000003710000}"/>
    <cellStyle name="Note 2 12 4 2" xfId="18987" xr:uid="{00000000-0005-0000-0000-000004710000}"/>
    <cellStyle name="Note 2 12 4 3" xfId="18988" xr:uid="{00000000-0005-0000-0000-000005710000}"/>
    <cellStyle name="Note 2 12 5" xfId="18989" xr:uid="{00000000-0005-0000-0000-000006710000}"/>
    <cellStyle name="Note 2 12 6" xfId="18990" xr:uid="{00000000-0005-0000-0000-000007710000}"/>
    <cellStyle name="Note 2 12 7" xfId="18991" xr:uid="{00000000-0005-0000-0000-000008710000}"/>
    <cellStyle name="Note 2 12 8" xfId="18992" xr:uid="{00000000-0005-0000-0000-000009710000}"/>
    <cellStyle name="Note 2 13" xfId="18993" xr:uid="{00000000-0005-0000-0000-00000A710000}"/>
    <cellStyle name="Note 2 13 2" xfId="18994" xr:uid="{00000000-0005-0000-0000-00000B710000}"/>
    <cellStyle name="Note 2 13 2 2" xfId="18995" xr:uid="{00000000-0005-0000-0000-00000C710000}"/>
    <cellStyle name="Note 2 13 2 2 2" xfId="18996" xr:uid="{00000000-0005-0000-0000-00000D710000}"/>
    <cellStyle name="Note 2 13 2 2 3" xfId="18997" xr:uid="{00000000-0005-0000-0000-00000E710000}"/>
    <cellStyle name="Note 2 13 2 3" xfId="18998" xr:uid="{00000000-0005-0000-0000-00000F710000}"/>
    <cellStyle name="Note 2 13 2 3 2" xfId="18999" xr:uid="{00000000-0005-0000-0000-000010710000}"/>
    <cellStyle name="Note 2 13 2 3 3" xfId="19000" xr:uid="{00000000-0005-0000-0000-000011710000}"/>
    <cellStyle name="Note 2 13 2 4" xfId="19001" xr:uid="{00000000-0005-0000-0000-000012710000}"/>
    <cellStyle name="Note 2 13 2 5" xfId="19002" xr:uid="{00000000-0005-0000-0000-000013710000}"/>
    <cellStyle name="Note 2 13 2 6" xfId="19003" xr:uid="{00000000-0005-0000-0000-000014710000}"/>
    <cellStyle name="Note 2 13 2 7" xfId="19004" xr:uid="{00000000-0005-0000-0000-000015710000}"/>
    <cellStyle name="Note 2 13 3" xfId="19005" xr:uid="{00000000-0005-0000-0000-000016710000}"/>
    <cellStyle name="Note 2 13 3 2" xfId="19006" xr:uid="{00000000-0005-0000-0000-000017710000}"/>
    <cellStyle name="Note 2 13 3 2 2" xfId="19007" xr:uid="{00000000-0005-0000-0000-000018710000}"/>
    <cellStyle name="Note 2 13 3 2 3" xfId="19008" xr:uid="{00000000-0005-0000-0000-000019710000}"/>
    <cellStyle name="Note 2 13 3 3" xfId="19009" xr:uid="{00000000-0005-0000-0000-00001A710000}"/>
    <cellStyle name="Note 2 13 3 4" xfId="19010" xr:uid="{00000000-0005-0000-0000-00001B710000}"/>
    <cellStyle name="Note 2 13 3 5" xfId="19011" xr:uid="{00000000-0005-0000-0000-00001C710000}"/>
    <cellStyle name="Note 2 13 3 6" xfId="19012" xr:uid="{00000000-0005-0000-0000-00001D710000}"/>
    <cellStyle name="Note 2 13 4" xfId="19013" xr:uid="{00000000-0005-0000-0000-00001E710000}"/>
    <cellStyle name="Note 2 13 4 2" xfId="19014" xr:uid="{00000000-0005-0000-0000-00001F710000}"/>
    <cellStyle name="Note 2 13 4 3" xfId="19015" xr:uid="{00000000-0005-0000-0000-000020710000}"/>
    <cellStyle name="Note 2 13 5" xfId="19016" xr:uid="{00000000-0005-0000-0000-000021710000}"/>
    <cellStyle name="Note 2 13 6" xfId="19017" xr:uid="{00000000-0005-0000-0000-000022710000}"/>
    <cellStyle name="Note 2 13 7" xfId="19018" xr:uid="{00000000-0005-0000-0000-000023710000}"/>
    <cellStyle name="Note 2 13 8" xfId="19019" xr:uid="{00000000-0005-0000-0000-000024710000}"/>
    <cellStyle name="Note 2 14" xfId="19020" xr:uid="{00000000-0005-0000-0000-000025710000}"/>
    <cellStyle name="Note 2 14 2" xfId="19021" xr:uid="{00000000-0005-0000-0000-000026710000}"/>
    <cellStyle name="Note 2 14 2 2" xfId="19022" xr:uid="{00000000-0005-0000-0000-000027710000}"/>
    <cellStyle name="Note 2 14 2 3" xfId="19023" xr:uid="{00000000-0005-0000-0000-000028710000}"/>
    <cellStyle name="Note 2 14 3" xfId="19024" xr:uid="{00000000-0005-0000-0000-000029710000}"/>
    <cellStyle name="Note 2 14 3 2" xfId="19025" xr:uid="{00000000-0005-0000-0000-00002A710000}"/>
    <cellStyle name="Note 2 14 3 3" xfId="19026" xr:uid="{00000000-0005-0000-0000-00002B710000}"/>
    <cellStyle name="Note 2 14 3 4" xfId="19027" xr:uid="{00000000-0005-0000-0000-00002C710000}"/>
    <cellStyle name="Note 2 14 3 5" xfId="19028" xr:uid="{00000000-0005-0000-0000-00002D710000}"/>
    <cellStyle name="Note 2 14 4" xfId="19029" xr:uid="{00000000-0005-0000-0000-00002E710000}"/>
    <cellStyle name="Note 2 14 5" xfId="19030" xr:uid="{00000000-0005-0000-0000-00002F710000}"/>
    <cellStyle name="Note 2 14 5 2" xfId="19031" xr:uid="{00000000-0005-0000-0000-000030710000}"/>
    <cellStyle name="Note 2 14 5 3" xfId="19032" xr:uid="{00000000-0005-0000-0000-000031710000}"/>
    <cellStyle name="Note 2 14 6" xfId="19033" xr:uid="{00000000-0005-0000-0000-000032710000}"/>
    <cellStyle name="Note 2 15" xfId="19034" xr:uid="{00000000-0005-0000-0000-000033710000}"/>
    <cellStyle name="Note 2 15 2" xfId="19035" xr:uid="{00000000-0005-0000-0000-000034710000}"/>
    <cellStyle name="Note 2 15 2 2" xfId="19036" xr:uid="{00000000-0005-0000-0000-000035710000}"/>
    <cellStyle name="Note 2 15 2 3" xfId="19037" xr:uid="{00000000-0005-0000-0000-000036710000}"/>
    <cellStyle name="Note 2 15 3" xfId="19038" xr:uid="{00000000-0005-0000-0000-000037710000}"/>
    <cellStyle name="Note 2 15 3 2" xfId="19039" xr:uid="{00000000-0005-0000-0000-000038710000}"/>
    <cellStyle name="Note 2 15 3 3" xfId="19040" xr:uid="{00000000-0005-0000-0000-000039710000}"/>
    <cellStyle name="Note 2 15 4" xfId="19041" xr:uid="{00000000-0005-0000-0000-00003A710000}"/>
    <cellStyle name="Note 2 15 5" xfId="19042" xr:uid="{00000000-0005-0000-0000-00003B710000}"/>
    <cellStyle name="Note 2 16" xfId="19043" xr:uid="{00000000-0005-0000-0000-00003C710000}"/>
    <cellStyle name="Note 2 16 2" xfId="19044" xr:uid="{00000000-0005-0000-0000-00003D710000}"/>
    <cellStyle name="Note 2 16 3" xfId="19045" xr:uid="{00000000-0005-0000-0000-00003E710000}"/>
    <cellStyle name="Note 2 17" xfId="19046" xr:uid="{00000000-0005-0000-0000-00003F710000}"/>
    <cellStyle name="Note 2 17 2" xfId="19047" xr:uid="{00000000-0005-0000-0000-000040710000}"/>
    <cellStyle name="Note 2 17 3" xfId="19048" xr:uid="{00000000-0005-0000-0000-000041710000}"/>
    <cellStyle name="Note 2 17 4" xfId="19049" xr:uid="{00000000-0005-0000-0000-000042710000}"/>
    <cellStyle name="Note 2 17 5" xfId="19050" xr:uid="{00000000-0005-0000-0000-000043710000}"/>
    <cellStyle name="Note 2 18" xfId="19051" xr:uid="{00000000-0005-0000-0000-000044710000}"/>
    <cellStyle name="Note 2 18 2" xfId="19052" xr:uid="{00000000-0005-0000-0000-000045710000}"/>
    <cellStyle name="Note 2 19" xfId="19053" xr:uid="{00000000-0005-0000-0000-000046710000}"/>
    <cellStyle name="Note 2 2" xfId="19054" xr:uid="{00000000-0005-0000-0000-000047710000}"/>
    <cellStyle name="Note 2 2 10" xfId="19055" xr:uid="{00000000-0005-0000-0000-000048710000}"/>
    <cellStyle name="Note 2 2 11" xfId="19056" xr:uid="{00000000-0005-0000-0000-000049710000}"/>
    <cellStyle name="Note 2 2 12" xfId="42800" xr:uid="{00000000-0005-0000-0000-00004A710000}"/>
    <cellStyle name="Note 2 2 13" xfId="43415" xr:uid="{00000000-0005-0000-0000-00004B710000}"/>
    <cellStyle name="Note 2 2 2" xfId="19057" xr:uid="{00000000-0005-0000-0000-00004C710000}"/>
    <cellStyle name="Note 2 2 2 10" xfId="42801" xr:uid="{00000000-0005-0000-0000-00004D710000}"/>
    <cellStyle name="Note 2 2 2 2" xfId="19058" xr:uid="{00000000-0005-0000-0000-00004E710000}"/>
    <cellStyle name="Note 2 2 2 2 2" xfId="19059" xr:uid="{00000000-0005-0000-0000-00004F710000}"/>
    <cellStyle name="Note 2 2 2 2 3" xfId="19060" xr:uid="{00000000-0005-0000-0000-000050710000}"/>
    <cellStyle name="Note 2 2 2 2 4" xfId="19061" xr:uid="{00000000-0005-0000-0000-000051710000}"/>
    <cellStyle name="Note 2 2 2 2 5" xfId="19062" xr:uid="{00000000-0005-0000-0000-000052710000}"/>
    <cellStyle name="Note 2 2 2 3" xfId="19063" xr:uid="{00000000-0005-0000-0000-000053710000}"/>
    <cellStyle name="Note 2 2 2 3 2" xfId="19064" xr:uid="{00000000-0005-0000-0000-000054710000}"/>
    <cellStyle name="Note 2 2 2 3 3" xfId="19065" xr:uid="{00000000-0005-0000-0000-000055710000}"/>
    <cellStyle name="Note 2 2 2 3 4" xfId="19066" xr:uid="{00000000-0005-0000-0000-000056710000}"/>
    <cellStyle name="Note 2 2 2 3 5" xfId="19067" xr:uid="{00000000-0005-0000-0000-000057710000}"/>
    <cellStyle name="Note 2 2 2 4" xfId="19068" xr:uid="{00000000-0005-0000-0000-000058710000}"/>
    <cellStyle name="Note 2 2 2 4 2" xfId="19069" xr:uid="{00000000-0005-0000-0000-000059710000}"/>
    <cellStyle name="Note 2 2 2 4 3" xfId="19070" xr:uid="{00000000-0005-0000-0000-00005A710000}"/>
    <cellStyle name="Note 2 2 2 5" xfId="19071" xr:uid="{00000000-0005-0000-0000-00005B710000}"/>
    <cellStyle name="Note 2 2 2 6" xfId="19072" xr:uid="{00000000-0005-0000-0000-00005C710000}"/>
    <cellStyle name="Note 2 2 2 7" xfId="19073" xr:uid="{00000000-0005-0000-0000-00005D710000}"/>
    <cellStyle name="Note 2 2 2 8" xfId="19074" xr:uid="{00000000-0005-0000-0000-00005E710000}"/>
    <cellStyle name="Note 2 2 2 9" xfId="19075" xr:uid="{00000000-0005-0000-0000-00005F710000}"/>
    <cellStyle name="Note 2 2 3" xfId="19076" xr:uid="{00000000-0005-0000-0000-000060710000}"/>
    <cellStyle name="Note 2 2 3 2" xfId="19077" xr:uid="{00000000-0005-0000-0000-000061710000}"/>
    <cellStyle name="Note 2 2 3 3" xfId="19078" xr:uid="{00000000-0005-0000-0000-000062710000}"/>
    <cellStyle name="Note 2 2 3 4" xfId="19079" xr:uid="{00000000-0005-0000-0000-000063710000}"/>
    <cellStyle name="Note 2 2 4" xfId="19080" xr:uid="{00000000-0005-0000-0000-000064710000}"/>
    <cellStyle name="Note 2 2 4 2" xfId="19081" xr:uid="{00000000-0005-0000-0000-000065710000}"/>
    <cellStyle name="Note 2 2 4 2 2" xfId="19082" xr:uid="{00000000-0005-0000-0000-000066710000}"/>
    <cellStyle name="Note 2 2 4 2 3" xfId="19083" xr:uid="{00000000-0005-0000-0000-000067710000}"/>
    <cellStyle name="Note 2 2 4 3" xfId="19084" xr:uid="{00000000-0005-0000-0000-000068710000}"/>
    <cellStyle name="Note 2 2 4 4" xfId="19085" xr:uid="{00000000-0005-0000-0000-000069710000}"/>
    <cellStyle name="Note 2 2 4 5" xfId="19086" xr:uid="{00000000-0005-0000-0000-00006A710000}"/>
    <cellStyle name="Note 2 2 4 6" xfId="19087" xr:uid="{00000000-0005-0000-0000-00006B710000}"/>
    <cellStyle name="Note 2 2 5" xfId="19088" xr:uid="{00000000-0005-0000-0000-00006C710000}"/>
    <cellStyle name="Note 2 2 5 2" xfId="19089" xr:uid="{00000000-0005-0000-0000-00006D710000}"/>
    <cellStyle name="Note 2 2 5 2 2" xfId="19090" xr:uid="{00000000-0005-0000-0000-00006E710000}"/>
    <cellStyle name="Note 2 2 5 2 3" xfId="19091" xr:uid="{00000000-0005-0000-0000-00006F710000}"/>
    <cellStyle name="Note 2 2 5 3" xfId="19092" xr:uid="{00000000-0005-0000-0000-000070710000}"/>
    <cellStyle name="Note 2 2 5 4" xfId="19093" xr:uid="{00000000-0005-0000-0000-000071710000}"/>
    <cellStyle name="Note 2 2 6" xfId="19094" xr:uid="{00000000-0005-0000-0000-000072710000}"/>
    <cellStyle name="Note 2 2 6 2" xfId="19095" xr:uid="{00000000-0005-0000-0000-000073710000}"/>
    <cellStyle name="Note 2 2 6 2 2" xfId="19096" xr:uid="{00000000-0005-0000-0000-000074710000}"/>
    <cellStyle name="Note 2 2 6 2 3" xfId="19097" xr:uid="{00000000-0005-0000-0000-000075710000}"/>
    <cellStyle name="Note 2 2 6 3" xfId="19098" xr:uid="{00000000-0005-0000-0000-000076710000}"/>
    <cellStyle name="Note 2 2 6 4" xfId="19099" xr:uid="{00000000-0005-0000-0000-000077710000}"/>
    <cellStyle name="Note 2 2 7" xfId="19100" xr:uid="{00000000-0005-0000-0000-000078710000}"/>
    <cellStyle name="Note 2 2 8" xfId="19101" xr:uid="{00000000-0005-0000-0000-000079710000}"/>
    <cellStyle name="Note 2 2 9" xfId="19102" xr:uid="{00000000-0005-0000-0000-00007A710000}"/>
    <cellStyle name="Note 2 2_JE 5 2002.2 FED" xfId="19103" xr:uid="{00000000-0005-0000-0000-00007B710000}"/>
    <cellStyle name="Note 2 20" xfId="19104" xr:uid="{00000000-0005-0000-0000-00007C710000}"/>
    <cellStyle name="Note 2 21" xfId="42802" xr:uid="{00000000-0005-0000-0000-00007D710000}"/>
    <cellStyle name="Note 2 22" xfId="42803" xr:uid="{00000000-0005-0000-0000-00007E710000}"/>
    <cellStyle name="Note 2 23" xfId="42804" xr:uid="{00000000-0005-0000-0000-00007F710000}"/>
    <cellStyle name="Note 2 24" xfId="42805" xr:uid="{00000000-0005-0000-0000-000080710000}"/>
    <cellStyle name="Note 2 25" xfId="42806" xr:uid="{00000000-0005-0000-0000-000081710000}"/>
    <cellStyle name="Note 2 26" xfId="42807" xr:uid="{00000000-0005-0000-0000-000082710000}"/>
    <cellStyle name="Note 2 27" xfId="42808" xr:uid="{00000000-0005-0000-0000-000083710000}"/>
    <cellStyle name="Note 2 28" xfId="42809" xr:uid="{00000000-0005-0000-0000-000084710000}"/>
    <cellStyle name="Note 2 29" xfId="42810" xr:uid="{00000000-0005-0000-0000-000085710000}"/>
    <cellStyle name="Note 2 3" xfId="19105" xr:uid="{00000000-0005-0000-0000-000086710000}"/>
    <cellStyle name="Note 2 3 10" xfId="19106" xr:uid="{00000000-0005-0000-0000-000087710000}"/>
    <cellStyle name="Note 2 3 11" xfId="19107" xr:uid="{00000000-0005-0000-0000-000088710000}"/>
    <cellStyle name="Note 2 3 12" xfId="42811" xr:uid="{00000000-0005-0000-0000-000089710000}"/>
    <cellStyle name="Note 2 3 2" xfId="19108" xr:uid="{00000000-0005-0000-0000-00008A710000}"/>
    <cellStyle name="Note 2 3 2 2" xfId="19109" xr:uid="{00000000-0005-0000-0000-00008B710000}"/>
    <cellStyle name="Note 2 3 2 2 2" xfId="19110" xr:uid="{00000000-0005-0000-0000-00008C710000}"/>
    <cellStyle name="Note 2 3 2 2 3" xfId="19111" xr:uid="{00000000-0005-0000-0000-00008D710000}"/>
    <cellStyle name="Note 2 3 2 2 4" xfId="19112" xr:uid="{00000000-0005-0000-0000-00008E710000}"/>
    <cellStyle name="Note 2 3 2 2 5" xfId="19113" xr:uid="{00000000-0005-0000-0000-00008F710000}"/>
    <cellStyle name="Note 2 3 2 3" xfId="19114" xr:uid="{00000000-0005-0000-0000-000090710000}"/>
    <cellStyle name="Note 2 3 2 3 2" xfId="19115" xr:uid="{00000000-0005-0000-0000-000091710000}"/>
    <cellStyle name="Note 2 3 2 3 3" xfId="19116" xr:uid="{00000000-0005-0000-0000-000092710000}"/>
    <cellStyle name="Note 2 3 2 3 4" xfId="19117" xr:uid="{00000000-0005-0000-0000-000093710000}"/>
    <cellStyle name="Note 2 3 2 3 5" xfId="19118" xr:uid="{00000000-0005-0000-0000-000094710000}"/>
    <cellStyle name="Note 2 3 2 4" xfId="19119" xr:uid="{00000000-0005-0000-0000-000095710000}"/>
    <cellStyle name="Note 2 3 2 5" xfId="19120" xr:uid="{00000000-0005-0000-0000-000096710000}"/>
    <cellStyle name="Note 2 3 2 6" xfId="19121" xr:uid="{00000000-0005-0000-0000-000097710000}"/>
    <cellStyle name="Note 2 3 2 7" xfId="19122" xr:uid="{00000000-0005-0000-0000-000098710000}"/>
    <cellStyle name="Note 2 3 2 8" xfId="42812" xr:uid="{00000000-0005-0000-0000-000099710000}"/>
    <cellStyle name="Note 2 3 3" xfId="19123" xr:uid="{00000000-0005-0000-0000-00009A710000}"/>
    <cellStyle name="Note 2 3 3 2" xfId="19124" xr:uid="{00000000-0005-0000-0000-00009B710000}"/>
    <cellStyle name="Note 2 3 3 2 2" xfId="19125" xr:uid="{00000000-0005-0000-0000-00009C710000}"/>
    <cellStyle name="Note 2 3 3 2 3" xfId="19126" xr:uid="{00000000-0005-0000-0000-00009D710000}"/>
    <cellStyle name="Note 2 3 3 3" xfId="19127" xr:uid="{00000000-0005-0000-0000-00009E710000}"/>
    <cellStyle name="Note 2 3 3 4" xfId="19128" xr:uid="{00000000-0005-0000-0000-00009F710000}"/>
    <cellStyle name="Note 2 3 3 5" xfId="19129" xr:uid="{00000000-0005-0000-0000-0000A0710000}"/>
    <cellStyle name="Note 2 3 3 6" xfId="19130" xr:uid="{00000000-0005-0000-0000-0000A1710000}"/>
    <cellStyle name="Note 2 3 4" xfId="19131" xr:uid="{00000000-0005-0000-0000-0000A2710000}"/>
    <cellStyle name="Note 2 3 4 2" xfId="19132" xr:uid="{00000000-0005-0000-0000-0000A3710000}"/>
    <cellStyle name="Note 2 3 4 2 2" xfId="19133" xr:uid="{00000000-0005-0000-0000-0000A4710000}"/>
    <cellStyle name="Note 2 3 4 2 3" xfId="19134" xr:uid="{00000000-0005-0000-0000-0000A5710000}"/>
    <cellStyle name="Note 2 3 4 3" xfId="19135" xr:uid="{00000000-0005-0000-0000-0000A6710000}"/>
    <cellStyle name="Note 2 3 4 4" xfId="19136" xr:uid="{00000000-0005-0000-0000-0000A7710000}"/>
    <cellStyle name="Note 2 3 4 5" xfId="19137" xr:uid="{00000000-0005-0000-0000-0000A8710000}"/>
    <cellStyle name="Note 2 3 4 6" xfId="19138" xr:uid="{00000000-0005-0000-0000-0000A9710000}"/>
    <cellStyle name="Note 2 3 5" xfId="19139" xr:uid="{00000000-0005-0000-0000-0000AA710000}"/>
    <cellStyle name="Note 2 3 5 2" xfId="19140" xr:uid="{00000000-0005-0000-0000-0000AB710000}"/>
    <cellStyle name="Note 2 3 5 2 2" xfId="19141" xr:uid="{00000000-0005-0000-0000-0000AC710000}"/>
    <cellStyle name="Note 2 3 5 2 3" xfId="19142" xr:uid="{00000000-0005-0000-0000-0000AD710000}"/>
    <cellStyle name="Note 2 3 5 3" xfId="19143" xr:uid="{00000000-0005-0000-0000-0000AE710000}"/>
    <cellStyle name="Note 2 3 5 4" xfId="19144" xr:uid="{00000000-0005-0000-0000-0000AF710000}"/>
    <cellStyle name="Note 2 3 5 5" xfId="19145" xr:uid="{00000000-0005-0000-0000-0000B0710000}"/>
    <cellStyle name="Note 2 3 6" xfId="19146" xr:uid="{00000000-0005-0000-0000-0000B1710000}"/>
    <cellStyle name="Note 2 3 6 2" xfId="19147" xr:uid="{00000000-0005-0000-0000-0000B2710000}"/>
    <cellStyle name="Note 2 3 6 3" xfId="19148" xr:uid="{00000000-0005-0000-0000-0000B3710000}"/>
    <cellStyle name="Note 2 3 7" xfId="19149" xr:uid="{00000000-0005-0000-0000-0000B4710000}"/>
    <cellStyle name="Note 2 3 8" xfId="19150" xr:uid="{00000000-0005-0000-0000-0000B5710000}"/>
    <cellStyle name="Note 2 3 9" xfId="19151" xr:uid="{00000000-0005-0000-0000-0000B6710000}"/>
    <cellStyle name="Note 2 3_JE 5 2002.2 FED" xfId="19152" xr:uid="{00000000-0005-0000-0000-0000B7710000}"/>
    <cellStyle name="Note 2 30" xfId="42813" xr:uid="{00000000-0005-0000-0000-0000B8710000}"/>
    <cellStyle name="Note 2 31" xfId="42814" xr:uid="{00000000-0005-0000-0000-0000B9710000}"/>
    <cellStyle name="Note 2 32" xfId="42815" xr:uid="{00000000-0005-0000-0000-0000BA710000}"/>
    <cellStyle name="Note 2 33" xfId="42816" xr:uid="{00000000-0005-0000-0000-0000BB710000}"/>
    <cellStyle name="Note 2 34" xfId="42817" xr:uid="{00000000-0005-0000-0000-0000BC710000}"/>
    <cellStyle name="Note 2 35" xfId="42818" xr:uid="{00000000-0005-0000-0000-0000BD710000}"/>
    <cellStyle name="Note 2 36" xfId="43391" xr:uid="{00000000-0005-0000-0000-0000BE710000}"/>
    <cellStyle name="Note 2 4" xfId="19153" xr:uid="{00000000-0005-0000-0000-0000BF710000}"/>
    <cellStyle name="Note 2 4 10" xfId="42819" xr:uid="{00000000-0005-0000-0000-0000C0710000}"/>
    <cellStyle name="Note 2 4 2" xfId="19154" xr:uid="{00000000-0005-0000-0000-0000C1710000}"/>
    <cellStyle name="Note 2 4 2 2" xfId="19155" xr:uid="{00000000-0005-0000-0000-0000C2710000}"/>
    <cellStyle name="Note 2 4 2 2 2" xfId="19156" xr:uid="{00000000-0005-0000-0000-0000C3710000}"/>
    <cellStyle name="Note 2 4 2 2 3" xfId="19157" xr:uid="{00000000-0005-0000-0000-0000C4710000}"/>
    <cellStyle name="Note 2 4 2 2 4" xfId="19158" xr:uid="{00000000-0005-0000-0000-0000C5710000}"/>
    <cellStyle name="Note 2 4 2 2 5" xfId="19159" xr:uid="{00000000-0005-0000-0000-0000C6710000}"/>
    <cellStyle name="Note 2 4 2 3" xfId="19160" xr:uid="{00000000-0005-0000-0000-0000C7710000}"/>
    <cellStyle name="Note 2 4 2 3 2" xfId="19161" xr:uid="{00000000-0005-0000-0000-0000C8710000}"/>
    <cellStyle name="Note 2 4 2 3 3" xfId="19162" xr:uid="{00000000-0005-0000-0000-0000C9710000}"/>
    <cellStyle name="Note 2 4 2 3 4" xfId="19163" xr:uid="{00000000-0005-0000-0000-0000CA710000}"/>
    <cellStyle name="Note 2 4 2 3 5" xfId="19164" xr:uid="{00000000-0005-0000-0000-0000CB710000}"/>
    <cellStyle name="Note 2 4 2 4" xfId="19165" xr:uid="{00000000-0005-0000-0000-0000CC710000}"/>
    <cellStyle name="Note 2 4 2 5" xfId="19166" xr:uid="{00000000-0005-0000-0000-0000CD710000}"/>
    <cellStyle name="Note 2 4 2 6" xfId="19167" xr:uid="{00000000-0005-0000-0000-0000CE710000}"/>
    <cellStyle name="Note 2 4 2 7" xfId="19168" xr:uid="{00000000-0005-0000-0000-0000CF710000}"/>
    <cellStyle name="Note 2 4 3" xfId="19169" xr:uid="{00000000-0005-0000-0000-0000D0710000}"/>
    <cellStyle name="Note 2 4 3 2" xfId="19170" xr:uid="{00000000-0005-0000-0000-0000D1710000}"/>
    <cellStyle name="Note 2 4 3 2 2" xfId="19171" xr:uid="{00000000-0005-0000-0000-0000D2710000}"/>
    <cellStyle name="Note 2 4 3 2 3" xfId="19172" xr:uid="{00000000-0005-0000-0000-0000D3710000}"/>
    <cellStyle name="Note 2 4 3 3" xfId="19173" xr:uid="{00000000-0005-0000-0000-0000D4710000}"/>
    <cellStyle name="Note 2 4 3 4" xfId="19174" xr:uid="{00000000-0005-0000-0000-0000D5710000}"/>
    <cellStyle name="Note 2 4 3 5" xfId="19175" xr:uid="{00000000-0005-0000-0000-0000D6710000}"/>
    <cellStyle name="Note 2 4 3 6" xfId="19176" xr:uid="{00000000-0005-0000-0000-0000D7710000}"/>
    <cellStyle name="Note 2 4 4" xfId="19177" xr:uid="{00000000-0005-0000-0000-0000D8710000}"/>
    <cellStyle name="Note 2 4 4 2" xfId="19178" xr:uid="{00000000-0005-0000-0000-0000D9710000}"/>
    <cellStyle name="Note 2 4 4 3" xfId="19179" xr:uid="{00000000-0005-0000-0000-0000DA710000}"/>
    <cellStyle name="Note 2 4 4 4" xfId="19180" xr:uid="{00000000-0005-0000-0000-0000DB710000}"/>
    <cellStyle name="Note 2 4 4 5" xfId="19181" xr:uid="{00000000-0005-0000-0000-0000DC710000}"/>
    <cellStyle name="Note 2 4 5" xfId="19182" xr:uid="{00000000-0005-0000-0000-0000DD710000}"/>
    <cellStyle name="Note 2 4 5 2" xfId="19183" xr:uid="{00000000-0005-0000-0000-0000DE710000}"/>
    <cellStyle name="Note 2 4 6" xfId="19184" xr:uid="{00000000-0005-0000-0000-0000DF710000}"/>
    <cellStyle name="Note 2 4 7" xfId="19185" xr:uid="{00000000-0005-0000-0000-0000E0710000}"/>
    <cellStyle name="Note 2 4 8" xfId="19186" xr:uid="{00000000-0005-0000-0000-0000E1710000}"/>
    <cellStyle name="Note 2 4 9" xfId="19187" xr:uid="{00000000-0005-0000-0000-0000E2710000}"/>
    <cellStyle name="Note 2 4_JE 5 2002.2 FED" xfId="19188" xr:uid="{00000000-0005-0000-0000-0000E3710000}"/>
    <cellStyle name="Note 2 5" xfId="19189" xr:uid="{00000000-0005-0000-0000-0000E4710000}"/>
    <cellStyle name="Note 2 5 10" xfId="42820" xr:uid="{00000000-0005-0000-0000-0000E5710000}"/>
    <cellStyle name="Note 2 5 2" xfId="19190" xr:uid="{00000000-0005-0000-0000-0000E6710000}"/>
    <cellStyle name="Note 2 5 2 2" xfId="19191" xr:uid="{00000000-0005-0000-0000-0000E7710000}"/>
    <cellStyle name="Note 2 5 2 2 2" xfId="19192" xr:uid="{00000000-0005-0000-0000-0000E8710000}"/>
    <cellStyle name="Note 2 5 2 2 3" xfId="19193" xr:uid="{00000000-0005-0000-0000-0000E9710000}"/>
    <cellStyle name="Note 2 5 2 2 4" xfId="19194" xr:uid="{00000000-0005-0000-0000-0000EA710000}"/>
    <cellStyle name="Note 2 5 2 2 5" xfId="19195" xr:uid="{00000000-0005-0000-0000-0000EB710000}"/>
    <cellStyle name="Note 2 5 2 3" xfId="19196" xr:uid="{00000000-0005-0000-0000-0000EC710000}"/>
    <cellStyle name="Note 2 5 2 3 2" xfId="19197" xr:uid="{00000000-0005-0000-0000-0000ED710000}"/>
    <cellStyle name="Note 2 5 2 3 3" xfId="19198" xr:uid="{00000000-0005-0000-0000-0000EE710000}"/>
    <cellStyle name="Note 2 5 2 3 4" xfId="19199" xr:uid="{00000000-0005-0000-0000-0000EF710000}"/>
    <cellStyle name="Note 2 5 2 3 5" xfId="19200" xr:uid="{00000000-0005-0000-0000-0000F0710000}"/>
    <cellStyle name="Note 2 5 2 4" xfId="19201" xr:uid="{00000000-0005-0000-0000-0000F1710000}"/>
    <cellStyle name="Note 2 5 2 5" xfId="19202" xr:uid="{00000000-0005-0000-0000-0000F2710000}"/>
    <cellStyle name="Note 2 5 2 6" xfId="19203" xr:uid="{00000000-0005-0000-0000-0000F3710000}"/>
    <cellStyle name="Note 2 5 2 7" xfId="19204" xr:uid="{00000000-0005-0000-0000-0000F4710000}"/>
    <cellStyle name="Note 2 5 3" xfId="19205" xr:uid="{00000000-0005-0000-0000-0000F5710000}"/>
    <cellStyle name="Note 2 5 3 2" xfId="19206" xr:uid="{00000000-0005-0000-0000-0000F6710000}"/>
    <cellStyle name="Note 2 5 3 2 2" xfId="19207" xr:uid="{00000000-0005-0000-0000-0000F7710000}"/>
    <cellStyle name="Note 2 5 3 2 3" xfId="19208" xr:uid="{00000000-0005-0000-0000-0000F8710000}"/>
    <cellStyle name="Note 2 5 3 3" xfId="19209" xr:uid="{00000000-0005-0000-0000-0000F9710000}"/>
    <cellStyle name="Note 2 5 3 4" xfId="19210" xr:uid="{00000000-0005-0000-0000-0000FA710000}"/>
    <cellStyle name="Note 2 5 3 5" xfId="19211" xr:uid="{00000000-0005-0000-0000-0000FB710000}"/>
    <cellStyle name="Note 2 5 3 6" xfId="19212" xr:uid="{00000000-0005-0000-0000-0000FC710000}"/>
    <cellStyle name="Note 2 5 4" xfId="19213" xr:uid="{00000000-0005-0000-0000-0000FD710000}"/>
    <cellStyle name="Note 2 5 4 2" xfId="19214" xr:uid="{00000000-0005-0000-0000-0000FE710000}"/>
    <cellStyle name="Note 2 5 4 3" xfId="19215" xr:uid="{00000000-0005-0000-0000-0000FF710000}"/>
    <cellStyle name="Note 2 5 4 4" xfId="19216" xr:uid="{00000000-0005-0000-0000-000000720000}"/>
    <cellStyle name="Note 2 5 4 5" xfId="19217" xr:uid="{00000000-0005-0000-0000-000001720000}"/>
    <cellStyle name="Note 2 5 5" xfId="19218" xr:uid="{00000000-0005-0000-0000-000002720000}"/>
    <cellStyle name="Note 2 5 6" xfId="19219" xr:uid="{00000000-0005-0000-0000-000003720000}"/>
    <cellStyle name="Note 2 5 7" xfId="19220" xr:uid="{00000000-0005-0000-0000-000004720000}"/>
    <cellStyle name="Note 2 5 8" xfId="19221" xr:uid="{00000000-0005-0000-0000-000005720000}"/>
    <cellStyle name="Note 2 5 9" xfId="19222" xr:uid="{00000000-0005-0000-0000-000006720000}"/>
    <cellStyle name="Note 2 5_JE 5 2002.2 FED" xfId="19223" xr:uid="{00000000-0005-0000-0000-000007720000}"/>
    <cellStyle name="Note 2 6" xfId="19224" xr:uid="{00000000-0005-0000-0000-000008720000}"/>
    <cellStyle name="Note 2 6 10" xfId="42821" xr:uid="{00000000-0005-0000-0000-000009720000}"/>
    <cellStyle name="Note 2 6 2" xfId="19225" xr:uid="{00000000-0005-0000-0000-00000A720000}"/>
    <cellStyle name="Note 2 6 2 2" xfId="19226" xr:uid="{00000000-0005-0000-0000-00000B720000}"/>
    <cellStyle name="Note 2 6 2 2 2" xfId="19227" xr:uid="{00000000-0005-0000-0000-00000C720000}"/>
    <cellStyle name="Note 2 6 2 2 3" xfId="19228" xr:uid="{00000000-0005-0000-0000-00000D720000}"/>
    <cellStyle name="Note 2 6 2 2 4" xfId="19229" xr:uid="{00000000-0005-0000-0000-00000E720000}"/>
    <cellStyle name="Note 2 6 2 2 5" xfId="19230" xr:uid="{00000000-0005-0000-0000-00000F720000}"/>
    <cellStyle name="Note 2 6 2 3" xfId="19231" xr:uid="{00000000-0005-0000-0000-000010720000}"/>
    <cellStyle name="Note 2 6 2 3 2" xfId="19232" xr:uid="{00000000-0005-0000-0000-000011720000}"/>
    <cellStyle name="Note 2 6 2 3 3" xfId="19233" xr:uid="{00000000-0005-0000-0000-000012720000}"/>
    <cellStyle name="Note 2 6 2 3 4" xfId="19234" xr:uid="{00000000-0005-0000-0000-000013720000}"/>
    <cellStyle name="Note 2 6 2 3 5" xfId="19235" xr:uid="{00000000-0005-0000-0000-000014720000}"/>
    <cellStyle name="Note 2 6 2 4" xfId="19236" xr:uid="{00000000-0005-0000-0000-000015720000}"/>
    <cellStyle name="Note 2 6 2 5" xfId="19237" xr:uid="{00000000-0005-0000-0000-000016720000}"/>
    <cellStyle name="Note 2 6 2 6" xfId="19238" xr:uid="{00000000-0005-0000-0000-000017720000}"/>
    <cellStyle name="Note 2 6 2 7" xfId="19239" xr:uid="{00000000-0005-0000-0000-000018720000}"/>
    <cellStyle name="Note 2 6 3" xfId="19240" xr:uid="{00000000-0005-0000-0000-000019720000}"/>
    <cellStyle name="Note 2 6 3 2" xfId="19241" xr:uid="{00000000-0005-0000-0000-00001A720000}"/>
    <cellStyle name="Note 2 6 3 2 2" xfId="19242" xr:uid="{00000000-0005-0000-0000-00001B720000}"/>
    <cellStyle name="Note 2 6 3 2 3" xfId="19243" xr:uid="{00000000-0005-0000-0000-00001C720000}"/>
    <cellStyle name="Note 2 6 3 3" xfId="19244" xr:uid="{00000000-0005-0000-0000-00001D720000}"/>
    <cellStyle name="Note 2 6 3 4" xfId="19245" xr:uid="{00000000-0005-0000-0000-00001E720000}"/>
    <cellStyle name="Note 2 6 3 5" xfId="19246" xr:uid="{00000000-0005-0000-0000-00001F720000}"/>
    <cellStyle name="Note 2 6 3 6" xfId="19247" xr:uid="{00000000-0005-0000-0000-000020720000}"/>
    <cellStyle name="Note 2 6 4" xfId="19248" xr:uid="{00000000-0005-0000-0000-000021720000}"/>
    <cellStyle name="Note 2 6 4 2" xfId="19249" xr:uid="{00000000-0005-0000-0000-000022720000}"/>
    <cellStyle name="Note 2 6 4 3" xfId="19250" xr:uid="{00000000-0005-0000-0000-000023720000}"/>
    <cellStyle name="Note 2 6 4 4" xfId="19251" xr:uid="{00000000-0005-0000-0000-000024720000}"/>
    <cellStyle name="Note 2 6 4 5" xfId="19252" xr:uid="{00000000-0005-0000-0000-000025720000}"/>
    <cellStyle name="Note 2 6 5" xfId="19253" xr:uid="{00000000-0005-0000-0000-000026720000}"/>
    <cellStyle name="Note 2 6 6" xfId="19254" xr:uid="{00000000-0005-0000-0000-000027720000}"/>
    <cellStyle name="Note 2 6 7" xfId="19255" xr:uid="{00000000-0005-0000-0000-000028720000}"/>
    <cellStyle name="Note 2 6 8" xfId="19256" xr:uid="{00000000-0005-0000-0000-000029720000}"/>
    <cellStyle name="Note 2 6 9" xfId="19257" xr:uid="{00000000-0005-0000-0000-00002A720000}"/>
    <cellStyle name="Note 2 6_JE 5 2002.2 FED" xfId="19258" xr:uid="{00000000-0005-0000-0000-00002B720000}"/>
    <cellStyle name="Note 2 7" xfId="19259" xr:uid="{00000000-0005-0000-0000-00002C720000}"/>
    <cellStyle name="Note 2 7 2" xfId="19260" xr:uid="{00000000-0005-0000-0000-00002D720000}"/>
    <cellStyle name="Note 2 7 2 2" xfId="19261" xr:uid="{00000000-0005-0000-0000-00002E720000}"/>
    <cellStyle name="Note 2 7 2 2 2" xfId="19262" xr:uid="{00000000-0005-0000-0000-00002F720000}"/>
    <cellStyle name="Note 2 7 2 2 3" xfId="19263" xr:uid="{00000000-0005-0000-0000-000030720000}"/>
    <cellStyle name="Note 2 7 2 2 4" xfId="19264" xr:uid="{00000000-0005-0000-0000-000031720000}"/>
    <cellStyle name="Note 2 7 2 2 5" xfId="19265" xr:uid="{00000000-0005-0000-0000-000032720000}"/>
    <cellStyle name="Note 2 7 2 3" xfId="19266" xr:uid="{00000000-0005-0000-0000-000033720000}"/>
    <cellStyle name="Note 2 7 2 3 2" xfId="19267" xr:uid="{00000000-0005-0000-0000-000034720000}"/>
    <cellStyle name="Note 2 7 2 3 3" xfId="19268" xr:uid="{00000000-0005-0000-0000-000035720000}"/>
    <cellStyle name="Note 2 7 2 3 4" xfId="19269" xr:uid="{00000000-0005-0000-0000-000036720000}"/>
    <cellStyle name="Note 2 7 2 3 5" xfId="19270" xr:uid="{00000000-0005-0000-0000-000037720000}"/>
    <cellStyle name="Note 2 7 2 4" xfId="19271" xr:uid="{00000000-0005-0000-0000-000038720000}"/>
    <cellStyle name="Note 2 7 2 5" xfId="19272" xr:uid="{00000000-0005-0000-0000-000039720000}"/>
    <cellStyle name="Note 2 7 2 6" xfId="19273" xr:uid="{00000000-0005-0000-0000-00003A720000}"/>
    <cellStyle name="Note 2 7 2 7" xfId="19274" xr:uid="{00000000-0005-0000-0000-00003B720000}"/>
    <cellStyle name="Note 2 7 3" xfId="19275" xr:uid="{00000000-0005-0000-0000-00003C720000}"/>
    <cellStyle name="Note 2 7 3 2" xfId="19276" xr:uid="{00000000-0005-0000-0000-00003D720000}"/>
    <cellStyle name="Note 2 7 3 2 2" xfId="19277" xr:uid="{00000000-0005-0000-0000-00003E720000}"/>
    <cellStyle name="Note 2 7 3 2 3" xfId="19278" xr:uid="{00000000-0005-0000-0000-00003F720000}"/>
    <cellStyle name="Note 2 7 3 3" xfId="19279" xr:uid="{00000000-0005-0000-0000-000040720000}"/>
    <cellStyle name="Note 2 7 3 4" xfId="19280" xr:uid="{00000000-0005-0000-0000-000041720000}"/>
    <cellStyle name="Note 2 7 3 5" xfId="19281" xr:uid="{00000000-0005-0000-0000-000042720000}"/>
    <cellStyle name="Note 2 7 3 6" xfId="19282" xr:uid="{00000000-0005-0000-0000-000043720000}"/>
    <cellStyle name="Note 2 7 4" xfId="19283" xr:uid="{00000000-0005-0000-0000-000044720000}"/>
    <cellStyle name="Note 2 7 4 2" xfId="19284" xr:uid="{00000000-0005-0000-0000-000045720000}"/>
    <cellStyle name="Note 2 7 4 3" xfId="19285" xr:uid="{00000000-0005-0000-0000-000046720000}"/>
    <cellStyle name="Note 2 7 4 4" xfId="19286" xr:uid="{00000000-0005-0000-0000-000047720000}"/>
    <cellStyle name="Note 2 7 4 5" xfId="19287" xr:uid="{00000000-0005-0000-0000-000048720000}"/>
    <cellStyle name="Note 2 7 5" xfId="19288" xr:uid="{00000000-0005-0000-0000-000049720000}"/>
    <cellStyle name="Note 2 7 6" xfId="19289" xr:uid="{00000000-0005-0000-0000-00004A720000}"/>
    <cellStyle name="Note 2 7 7" xfId="19290" xr:uid="{00000000-0005-0000-0000-00004B720000}"/>
    <cellStyle name="Note 2 7 8" xfId="19291" xr:uid="{00000000-0005-0000-0000-00004C720000}"/>
    <cellStyle name="Note 2 7 9" xfId="19292" xr:uid="{00000000-0005-0000-0000-00004D720000}"/>
    <cellStyle name="Note 2 7_JE 5 2002.2 FED" xfId="19293" xr:uid="{00000000-0005-0000-0000-00004E720000}"/>
    <cellStyle name="Note 2 8" xfId="19294" xr:uid="{00000000-0005-0000-0000-00004F720000}"/>
    <cellStyle name="Note 2 8 2" xfId="19295" xr:uid="{00000000-0005-0000-0000-000050720000}"/>
    <cellStyle name="Note 2 8 2 2" xfId="19296" xr:uid="{00000000-0005-0000-0000-000051720000}"/>
    <cellStyle name="Note 2 8 2 2 2" xfId="19297" xr:uid="{00000000-0005-0000-0000-000052720000}"/>
    <cellStyle name="Note 2 8 2 2 3" xfId="19298" xr:uid="{00000000-0005-0000-0000-000053720000}"/>
    <cellStyle name="Note 2 8 2 2 4" xfId="19299" xr:uid="{00000000-0005-0000-0000-000054720000}"/>
    <cellStyle name="Note 2 8 2 2 5" xfId="19300" xr:uid="{00000000-0005-0000-0000-000055720000}"/>
    <cellStyle name="Note 2 8 2 3" xfId="19301" xr:uid="{00000000-0005-0000-0000-000056720000}"/>
    <cellStyle name="Note 2 8 2 3 2" xfId="19302" xr:uid="{00000000-0005-0000-0000-000057720000}"/>
    <cellStyle name="Note 2 8 2 3 3" xfId="19303" xr:uid="{00000000-0005-0000-0000-000058720000}"/>
    <cellStyle name="Note 2 8 2 3 4" xfId="19304" xr:uid="{00000000-0005-0000-0000-000059720000}"/>
    <cellStyle name="Note 2 8 2 3 5" xfId="19305" xr:uid="{00000000-0005-0000-0000-00005A720000}"/>
    <cellStyle name="Note 2 8 2 4" xfId="19306" xr:uid="{00000000-0005-0000-0000-00005B720000}"/>
    <cellStyle name="Note 2 8 2 5" xfId="19307" xr:uid="{00000000-0005-0000-0000-00005C720000}"/>
    <cellStyle name="Note 2 8 2 6" xfId="19308" xr:uid="{00000000-0005-0000-0000-00005D720000}"/>
    <cellStyle name="Note 2 8 2 7" xfId="19309" xr:uid="{00000000-0005-0000-0000-00005E720000}"/>
    <cellStyle name="Note 2 8 3" xfId="19310" xr:uid="{00000000-0005-0000-0000-00005F720000}"/>
    <cellStyle name="Note 2 8 3 2" xfId="19311" xr:uid="{00000000-0005-0000-0000-000060720000}"/>
    <cellStyle name="Note 2 8 3 2 2" xfId="19312" xr:uid="{00000000-0005-0000-0000-000061720000}"/>
    <cellStyle name="Note 2 8 3 2 3" xfId="19313" xr:uid="{00000000-0005-0000-0000-000062720000}"/>
    <cellStyle name="Note 2 8 3 3" xfId="19314" xr:uid="{00000000-0005-0000-0000-000063720000}"/>
    <cellStyle name="Note 2 8 3 4" xfId="19315" xr:uid="{00000000-0005-0000-0000-000064720000}"/>
    <cellStyle name="Note 2 8 3 5" xfId="19316" xr:uid="{00000000-0005-0000-0000-000065720000}"/>
    <cellStyle name="Note 2 8 3 6" xfId="19317" xr:uid="{00000000-0005-0000-0000-000066720000}"/>
    <cellStyle name="Note 2 8 4" xfId="19318" xr:uid="{00000000-0005-0000-0000-000067720000}"/>
    <cellStyle name="Note 2 8 4 2" xfId="19319" xr:uid="{00000000-0005-0000-0000-000068720000}"/>
    <cellStyle name="Note 2 8 4 3" xfId="19320" xr:uid="{00000000-0005-0000-0000-000069720000}"/>
    <cellStyle name="Note 2 8 4 4" xfId="19321" xr:uid="{00000000-0005-0000-0000-00006A720000}"/>
    <cellStyle name="Note 2 8 4 5" xfId="19322" xr:uid="{00000000-0005-0000-0000-00006B720000}"/>
    <cellStyle name="Note 2 8 5" xfId="19323" xr:uid="{00000000-0005-0000-0000-00006C720000}"/>
    <cellStyle name="Note 2 8 6" xfId="19324" xr:uid="{00000000-0005-0000-0000-00006D720000}"/>
    <cellStyle name="Note 2 8 7" xfId="19325" xr:uid="{00000000-0005-0000-0000-00006E720000}"/>
    <cellStyle name="Note 2 8 8" xfId="19326" xr:uid="{00000000-0005-0000-0000-00006F720000}"/>
    <cellStyle name="Note 2 8 9" xfId="19327" xr:uid="{00000000-0005-0000-0000-000070720000}"/>
    <cellStyle name="Note 2 8_JE 5 2002.2 FED" xfId="19328" xr:uid="{00000000-0005-0000-0000-000071720000}"/>
    <cellStyle name="Note 2 9" xfId="19329" xr:uid="{00000000-0005-0000-0000-000072720000}"/>
    <cellStyle name="Note 2 9 2" xfId="19330" xr:uid="{00000000-0005-0000-0000-000073720000}"/>
    <cellStyle name="Note 2 9 2 2" xfId="19331" xr:uid="{00000000-0005-0000-0000-000074720000}"/>
    <cellStyle name="Note 2 9 2 2 2" xfId="19332" xr:uid="{00000000-0005-0000-0000-000075720000}"/>
    <cellStyle name="Note 2 9 2 2 3" xfId="19333" xr:uid="{00000000-0005-0000-0000-000076720000}"/>
    <cellStyle name="Note 2 9 2 2 4" xfId="19334" xr:uid="{00000000-0005-0000-0000-000077720000}"/>
    <cellStyle name="Note 2 9 2 2 5" xfId="19335" xr:uid="{00000000-0005-0000-0000-000078720000}"/>
    <cellStyle name="Note 2 9 2 3" xfId="19336" xr:uid="{00000000-0005-0000-0000-000079720000}"/>
    <cellStyle name="Note 2 9 2 3 2" xfId="19337" xr:uid="{00000000-0005-0000-0000-00007A720000}"/>
    <cellStyle name="Note 2 9 2 3 3" xfId="19338" xr:uid="{00000000-0005-0000-0000-00007B720000}"/>
    <cellStyle name="Note 2 9 2 3 4" xfId="19339" xr:uid="{00000000-0005-0000-0000-00007C720000}"/>
    <cellStyle name="Note 2 9 2 3 5" xfId="19340" xr:uid="{00000000-0005-0000-0000-00007D720000}"/>
    <cellStyle name="Note 2 9 2 4" xfId="19341" xr:uid="{00000000-0005-0000-0000-00007E720000}"/>
    <cellStyle name="Note 2 9 2 5" xfId="19342" xr:uid="{00000000-0005-0000-0000-00007F720000}"/>
    <cellStyle name="Note 2 9 2 6" xfId="19343" xr:uid="{00000000-0005-0000-0000-000080720000}"/>
    <cellStyle name="Note 2 9 2 7" xfId="19344" xr:uid="{00000000-0005-0000-0000-000081720000}"/>
    <cellStyle name="Note 2 9 3" xfId="19345" xr:uid="{00000000-0005-0000-0000-000082720000}"/>
    <cellStyle name="Note 2 9 3 2" xfId="19346" xr:uid="{00000000-0005-0000-0000-000083720000}"/>
    <cellStyle name="Note 2 9 3 2 2" xfId="19347" xr:uid="{00000000-0005-0000-0000-000084720000}"/>
    <cellStyle name="Note 2 9 3 2 3" xfId="19348" xr:uid="{00000000-0005-0000-0000-000085720000}"/>
    <cellStyle name="Note 2 9 3 3" xfId="19349" xr:uid="{00000000-0005-0000-0000-000086720000}"/>
    <cellStyle name="Note 2 9 3 4" xfId="19350" xr:uid="{00000000-0005-0000-0000-000087720000}"/>
    <cellStyle name="Note 2 9 3 5" xfId="19351" xr:uid="{00000000-0005-0000-0000-000088720000}"/>
    <cellStyle name="Note 2 9 3 6" xfId="19352" xr:uid="{00000000-0005-0000-0000-000089720000}"/>
    <cellStyle name="Note 2 9 4" xfId="19353" xr:uid="{00000000-0005-0000-0000-00008A720000}"/>
    <cellStyle name="Note 2 9 4 2" xfId="19354" xr:uid="{00000000-0005-0000-0000-00008B720000}"/>
    <cellStyle name="Note 2 9 4 3" xfId="19355" xr:uid="{00000000-0005-0000-0000-00008C720000}"/>
    <cellStyle name="Note 2 9 4 4" xfId="19356" xr:uid="{00000000-0005-0000-0000-00008D720000}"/>
    <cellStyle name="Note 2 9 4 5" xfId="19357" xr:uid="{00000000-0005-0000-0000-00008E720000}"/>
    <cellStyle name="Note 2 9 5" xfId="19358" xr:uid="{00000000-0005-0000-0000-00008F720000}"/>
    <cellStyle name="Note 2 9 6" xfId="19359" xr:uid="{00000000-0005-0000-0000-000090720000}"/>
    <cellStyle name="Note 2 9 7" xfId="19360" xr:uid="{00000000-0005-0000-0000-000091720000}"/>
    <cellStyle name="Note 2 9 8" xfId="19361" xr:uid="{00000000-0005-0000-0000-000092720000}"/>
    <cellStyle name="Note 2 9_JE 5 2002.2 FED" xfId="19362" xr:uid="{00000000-0005-0000-0000-000093720000}"/>
    <cellStyle name="Note 2_JE 5 2002.2 FED" xfId="19363" xr:uid="{00000000-0005-0000-0000-000094720000}"/>
    <cellStyle name="Note 20" xfId="19364" xr:uid="{00000000-0005-0000-0000-000095720000}"/>
    <cellStyle name="Note 20 2" xfId="19365" xr:uid="{00000000-0005-0000-0000-000096720000}"/>
    <cellStyle name="Note 20 2 2" xfId="19366" xr:uid="{00000000-0005-0000-0000-000097720000}"/>
    <cellStyle name="Note 20 2 3" xfId="19367" xr:uid="{00000000-0005-0000-0000-000098720000}"/>
    <cellStyle name="Note 20 2 4" xfId="19368" xr:uid="{00000000-0005-0000-0000-000099720000}"/>
    <cellStyle name="Note 20 2 5" xfId="19369" xr:uid="{00000000-0005-0000-0000-00009A720000}"/>
    <cellStyle name="Note 20 3" xfId="19370" xr:uid="{00000000-0005-0000-0000-00009B720000}"/>
    <cellStyle name="Note 20 3 2" xfId="19371" xr:uid="{00000000-0005-0000-0000-00009C720000}"/>
    <cellStyle name="Note 20 3 3" xfId="19372" xr:uid="{00000000-0005-0000-0000-00009D720000}"/>
    <cellStyle name="Note 20 3 4" xfId="19373" xr:uid="{00000000-0005-0000-0000-00009E720000}"/>
    <cellStyle name="Note 20 3 5" xfId="19374" xr:uid="{00000000-0005-0000-0000-00009F720000}"/>
    <cellStyle name="Note 20 4" xfId="19375" xr:uid="{00000000-0005-0000-0000-0000A0720000}"/>
    <cellStyle name="Note 20 5" xfId="19376" xr:uid="{00000000-0005-0000-0000-0000A1720000}"/>
    <cellStyle name="Note 20 6" xfId="19377" xr:uid="{00000000-0005-0000-0000-0000A2720000}"/>
    <cellStyle name="Note 20 7" xfId="19378" xr:uid="{00000000-0005-0000-0000-0000A3720000}"/>
    <cellStyle name="Note 21" xfId="19379" xr:uid="{00000000-0005-0000-0000-0000A4720000}"/>
    <cellStyle name="Note 21 2" xfId="19380" xr:uid="{00000000-0005-0000-0000-0000A5720000}"/>
    <cellStyle name="Note 21 2 2" xfId="19381" xr:uid="{00000000-0005-0000-0000-0000A6720000}"/>
    <cellStyle name="Note 21 2 3" xfId="19382" xr:uid="{00000000-0005-0000-0000-0000A7720000}"/>
    <cellStyle name="Note 21 2 4" xfId="19383" xr:uid="{00000000-0005-0000-0000-0000A8720000}"/>
    <cellStyle name="Note 21 2 5" xfId="19384" xr:uid="{00000000-0005-0000-0000-0000A9720000}"/>
    <cellStyle name="Note 21 3" xfId="19385" xr:uid="{00000000-0005-0000-0000-0000AA720000}"/>
    <cellStyle name="Note 21 3 2" xfId="19386" xr:uid="{00000000-0005-0000-0000-0000AB720000}"/>
    <cellStyle name="Note 21 3 3" xfId="19387" xr:uid="{00000000-0005-0000-0000-0000AC720000}"/>
    <cellStyle name="Note 21 3 4" xfId="19388" xr:uid="{00000000-0005-0000-0000-0000AD720000}"/>
    <cellStyle name="Note 21 3 5" xfId="19389" xr:uid="{00000000-0005-0000-0000-0000AE720000}"/>
    <cellStyle name="Note 21 4" xfId="19390" xr:uid="{00000000-0005-0000-0000-0000AF720000}"/>
    <cellStyle name="Note 21 5" xfId="19391" xr:uid="{00000000-0005-0000-0000-0000B0720000}"/>
    <cellStyle name="Note 21 6" xfId="19392" xr:uid="{00000000-0005-0000-0000-0000B1720000}"/>
    <cellStyle name="Note 21 7" xfId="19393" xr:uid="{00000000-0005-0000-0000-0000B2720000}"/>
    <cellStyle name="Note 22" xfId="19394" xr:uid="{00000000-0005-0000-0000-0000B3720000}"/>
    <cellStyle name="Note 22 2" xfId="19395" xr:uid="{00000000-0005-0000-0000-0000B4720000}"/>
    <cellStyle name="Note 22 2 2" xfId="19396" xr:uid="{00000000-0005-0000-0000-0000B5720000}"/>
    <cellStyle name="Note 22 2 3" xfId="19397" xr:uid="{00000000-0005-0000-0000-0000B6720000}"/>
    <cellStyle name="Note 22 2 4" xfId="19398" xr:uid="{00000000-0005-0000-0000-0000B7720000}"/>
    <cellStyle name="Note 22 2 5" xfId="19399" xr:uid="{00000000-0005-0000-0000-0000B8720000}"/>
    <cellStyle name="Note 22 3" xfId="19400" xr:uid="{00000000-0005-0000-0000-0000B9720000}"/>
    <cellStyle name="Note 22 3 2" xfId="19401" xr:uid="{00000000-0005-0000-0000-0000BA720000}"/>
    <cellStyle name="Note 22 3 3" xfId="19402" xr:uid="{00000000-0005-0000-0000-0000BB720000}"/>
    <cellStyle name="Note 22 3 4" xfId="19403" xr:uid="{00000000-0005-0000-0000-0000BC720000}"/>
    <cellStyle name="Note 22 3 5" xfId="19404" xr:uid="{00000000-0005-0000-0000-0000BD720000}"/>
    <cellStyle name="Note 22 4" xfId="19405" xr:uid="{00000000-0005-0000-0000-0000BE720000}"/>
    <cellStyle name="Note 22 5" xfId="19406" xr:uid="{00000000-0005-0000-0000-0000BF720000}"/>
    <cellStyle name="Note 22 6" xfId="19407" xr:uid="{00000000-0005-0000-0000-0000C0720000}"/>
    <cellStyle name="Note 22 7" xfId="19408" xr:uid="{00000000-0005-0000-0000-0000C1720000}"/>
    <cellStyle name="Note 23" xfId="19409" xr:uid="{00000000-0005-0000-0000-0000C2720000}"/>
    <cellStyle name="Note 23 2" xfId="19410" xr:uid="{00000000-0005-0000-0000-0000C3720000}"/>
    <cellStyle name="Note 23 2 2" xfId="19411" xr:uid="{00000000-0005-0000-0000-0000C4720000}"/>
    <cellStyle name="Note 23 2 3" xfId="19412" xr:uid="{00000000-0005-0000-0000-0000C5720000}"/>
    <cellStyle name="Note 23 2 4" xfId="19413" xr:uid="{00000000-0005-0000-0000-0000C6720000}"/>
    <cellStyle name="Note 23 2 5" xfId="19414" xr:uid="{00000000-0005-0000-0000-0000C7720000}"/>
    <cellStyle name="Note 23 3" xfId="19415" xr:uid="{00000000-0005-0000-0000-0000C8720000}"/>
    <cellStyle name="Note 23 3 2" xfId="19416" xr:uid="{00000000-0005-0000-0000-0000C9720000}"/>
    <cellStyle name="Note 23 3 3" xfId="19417" xr:uid="{00000000-0005-0000-0000-0000CA720000}"/>
    <cellStyle name="Note 23 3 4" xfId="19418" xr:uid="{00000000-0005-0000-0000-0000CB720000}"/>
    <cellStyle name="Note 23 3 5" xfId="19419" xr:uid="{00000000-0005-0000-0000-0000CC720000}"/>
    <cellStyle name="Note 23 4" xfId="19420" xr:uid="{00000000-0005-0000-0000-0000CD720000}"/>
    <cellStyle name="Note 23 5" xfId="19421" xr:uid="{00000000-0005-0000-0000-0000CE720000}"/>
    <cellStyle name="Note 23 6" xfId="19422" xr:uid="{00000000-0005-0000-0000-0000CF720000}"/>
    <cellStyle name="Note 23 7" xfId="19423" xr:uid="{00000000-0005-0000-0000-0000D0720000}"/>
    <cellStyle name="Note 24" xfId="19424" xr:uid="{00000000-0005-0000-0000-0000D1720000}"/>
    <cellStyle name="Note 24 2" xfId="19425" xr:uid="{00000000-0005-0000-0000-0000D2720000}"/>
    <cellStyle name="Note 24 2 2" xfId="19426" xr:uid="{00000000-0005-0000-0000-0000D3720000}"/>
    <cellStyle name="Note 24 2 3" xfId="19427" xr:uid="{00000000-0005-0000-0000-0000D4720000}"/>
    <cellStyle name="Note 24 2 4" xfId="19428" xr:uid="{00000000-0005-0000-0000-0000D5720000}"/>
    <cellStyle name="Note 24 2 5" xfId="19429" xr:uid="{00000000-0005-0000-0000-0000D6720000}"/>
    <cellStyle name="Note 24 3" xfId="19430" xr:uid="{00000000-0005-0000-0000-0000D7720000}"/>
    <cellStyle name="Note 24 3 2" xfId="19431" xr:uid="{00000000-0005-0000-0000-0000D8720000}"/>
    <cellStyle name="Note 24 3 3" xfId="19432" xr:uid="{00000000-0005-0000-0000-0000D9720000}"/>
    <cellStyle name="Note 24 3 4" xfId="19433" xr:uid="{00000000-0005-0000-0000-0000DA720000}"/>
    <cellStyle name="Note 24 4" xfId="19434" xr:uid="{00000000-0005-0000-0000-0000DB720000}"/>
    <cellStyle name="Note 24 5" xfId="19435" xr:uid="{00000000-0005-0000-0000-0000DC720000}"/>
    <cellStyle name="Note 24 6" xfId="19436" xr:uid="{00000000-0005-0000-0000-0000DD720000}"/>
    <cellStyle name="Note 24 7" xfId="19437" xr:uid="{00000000-0005-0000-0000-0000DE720000}"/>
    <cellStyle name="Note 25" xfId="19438" xr:uid="{00000000-0005-0000-0000-0000DF720000}"/>
    <cellStyle name="Note 25 2" xfId="19439" xr:uid="{00000000-0005-0000-0000-0000E0720000}"/>
    <cellStyle name="Note 25 2 2" xfId="19440" xr:uid="{00000000-0005-0000-0000-0000E1720000}"/>
    <cellStyle name="Note 25 2 3" xfId="19441" xr:uid="{00000000-0005-0000-0000-0000E2720000}"/>
    <cellStyle name="Note 25 2 4" xfId="19442" xr:uid="{00000000-0005-0000-0000-0000E3720000}"/>
    <cellStyle name="Note 25 2 5" xfId="19443" xr:uid="{00000000-0005-0000-0000-0000E4720000}"/>
    <cellStyle name="Note 25 3" xfId="19444" xr:uid="{00000000-0005-0000-0000-0000E5720000}"/>
    <cellStyle name="Note 25 3 2" xfId="19445" xr:uid="{00000000-0005-0000-0000-0000E6720000}"/>
    <cellStyle name="Note 25 3 3" xfId="19446" xr:uid="{00000000-0005-0000-0000-0000E7720000}"/>
    <cellStyle name="Note 25 4" xfId="19447" xr:uid="{00000000-0005-0000-0000-0000E8720000}"/>
    <cellStyle name="Note 25 5" xfId="19448" xr:uid="{00000000-0005-0000-0000-0000E9720000}"/>
    <cellStyle name="Note 25 6" xfId="19449" xr:uid="{00000000-0005-0000-0000-0000EA720000}"/>
    <cellStyle name="Note 25 7" xfId="19450" xr:uid="{00000000-0005-0000-0000-0000EB720000}"/>
    <cellStyle name="Note 26" xfId="19451" xr:uid="{00000000-0005-0000-0000-0000EC720000}"/>
    <cellStyle name="Note 26 2" xfId="19452" xr:uid="{00000000-0005-0000-0000-0000ED720000}"/>
    <cellStyle name="Note 26 2 2" xfId="19453" xr:uid="{00000000-0005-0000-0000-0000EE720000}"/>
    <cellStyle name="Note 26 2 3" xfId="19454" xr:uid="{00000000-0005-0000-0000-0000EF720000}"/>
    <cellStyle name="Note 26 2 4" xfId="19455" xr:uid="{00000000-0005-0000-0000-0000F0720000}"/>
    <cellStyle name="Note 26 2 5" xfId="19456" xr:uid="{00000000-0005-0000-0000-0000F1720000}"/>
    <cellStyle name="Note 26 3" xfId="19457" xr:uid="{00000000-0005-0000-0000-0000F2720000}"/>
    <cellStyle name="Note 26 3 2" xfId="19458" xr:uid="{00000000-0005-0000-0000-0000F3720000}"/>
    <cellStyle name="Note 26 3 3" xfId="19459" xr:uid="{00000000-0005-0000-0000-0000F4720000}"/>
    <cellStyle name="Note 26 4" xfId="19460" xr:uid="{00000000-0005-0000-0000-0000F5720000}"/>
    <cellStyle name="Note 26 5" xfId="19461" xr:uid="{00000000-0005-0000-0000-0000F6720000}"/>
    <cellStyle name="Note 26 6" xfId="19462" xr:uid="{00000000-0005-0000-0000-0000F7720000}"/>
    <cellStyle name="Note 26 7" xfId="19463" xr:uid="{00000000-0005-0000-0000-0000F8720000}"/>
    <cellStyle name="Note 27" xfId="19464" xr:uid="{00000000-0005-0000-0000-0000F9720000}"/>
    <cellStyle name="Note 27 2" xfId="19465" xr:uid="{00000000-0005-0000-0000-0000FA720000}"/>
    <cellStyle name="Note 27 2 2" xfId="19466" xr:uid="{00000000-0005-0000-0000-0000FB720000}"/>
    <cellStyle name="Note 27 2 3" xfId="19467" xr:uid="{00000000-0005-0000-0000-0000FC720000}"/>
    <cellStyle name="Note 27 2 4" xfId="19468" xr:uid="{00000000-0005-0000-0000-0000FD720000}"/>
    <cellStyle name="Note 27 2 5" xfId="19469" xr:uid="{00000000-0005-0000-0000-0000FE720000}"/>
    <cellStyle name="Note 27 3" xfId="19470" xr:uid="{00000000-0005-0000-0000-0000FF720000}"/>
    <cellStyle name="Note 27 3 2" xfId="19471" xr:uid="{00000000-0005-0000-0000-000000730000}"/>
    <cellStyle name="Note 27 3 3" xfId="19472" xr:uid="{00000000-0005-0000-0000-000001730000}"/>
    <cellStyle name="Note 27 4" xfId="19473" xr:uid="{00000000-0005-0000-0000-000002730000}"/>
    <cellStyle name="Note 27 5" xfId="19474" xr:uid="{00000000-0005-0000-0000-000003730000}"/>
    <cellStyle name="Note 27 6" xfId="19475" xr:uid="{00000000-0005-0000-0000-000004730000}"/>
    <cellStyle name="Note 27 7" xfId="19476" xr:uid="{00000000-0005-0000-0000-000005730000}"/>
    <cellStyle name="Note 28" xfId="19477" xr:uid="{00000000-0005-0000-0000-000006730000}"/>
    <cellStyle name="Note 28 2" xfId="19478" xr:uid="{00000000-0005-0000-0000-000007730000}"/>
    <cellStyle name="Note 28 2 2" xfId="19479" xr:uid="{00000000-0005-0000-0000-000008730000}"/>
    <cellStyle name="Note 28 2 3" xfId="19480" xr:uid="{00000000-0005-0000-0000-000009730000}"/>
    <cellStyle name="Note 28 2 4" xfId="19481" xr:uid="{00000000-0005-0000-0000-00000A730000}"/>
    <cellStyle name="Note 28 3" xfId="19482" xr:uid="{00000000-0005-0000-0000-00000B730000}"/>
    <cellStyle name="Note 28 3 2" xfId="19483" xr:uid="{00000000-0005-0000-0000-00000C730000}"/>
    <cellStyle name="Note 28 3 3" xfId="19484" xr:uid="{00000000-0005-0000-0000-00000D730000}"/>
    <cellStyle name="Note 28 4" xfId="19485" xr:uid="{00000000-0005-0000-0000-00000E730000}"/>
    <cellStyle name="Note 28 5" xfId="19486" xr:uid="{00000000-0005-0000-0000-00000F730000}"/>
    <cellStyle name="Note 28 6" xfId="19487" xr:uid="{00000000-0005-0000-0000-000010730000}"/>
    <cellStyle name="Note 28 7" xfId="19488" xr:uid="{00000000-0005-0000-0000-000011730000}"/>
    <cellStyle name="Note 29" xfId="19489" xr:uid="{00000000-0005-0000-0000-000012730000}"/>
    <cellStyle name="Note 29 2" xfId="19490" xr:uid="{00000000-0005-0000-0000-000013730000}"/>
    <cellStyle name="Note 29 2 2" xfId="19491" xr:uid="{00000000-0005-0000-0000-000014730000}"/>
    <cellStyle name="Note 29 2 3" xfId="19492" xr:uid="{00000000-0005-0000-0000-000015730000}"/>
    <cellStyle name="Note 29 2 4" xfId="19493" xr:uid="{00000000-0005-0000-0000-000016730000}"/>
    <cellStyle name="Note 29 3" xfId="19494" xr:uid="{00000000-0005-0000-0000-000017730000}"/>
    <cellStyle name="Note 29 3 2" xfId="19495" xr:uid="{00000000-0005-0000-0000-000018730000}"/>
    <cellStyle name="Note 29 3 3" xfId="19496" xr:uid="{00000000-0005-0000-0000-000019730000}"/>
    <cellStyle name="Note 29 4" xfId="19497" xr:uid="{00000000-0005-0000-0000-00001A730000}"/>
    <cellStyle name="Note 29 5" xfId="19498" xr:uid="{00000000-0005-0000-0000-00001B730000}"/>
    <cellStyle name="Note 29 6" xfId="19499" xr:uid="{00000000-0005-0000-0000-00001C730000}"/>
    <cellStyle name="Note 29 7" xfId="19500" xr:uid="{00000000-0005-0000-0000-00001D730000}"/>
    <cellStyle name="Note 3" xfId="19501" xr:uid="{00000000-0005-0000-0000-00001E730000}"/>
    <cellStyle name="Note 3 10" xfId="19502" xr:uid="{00000000-0005-0000-0000-00001F730000}"/>
    <cellStyle name="Note 3 10 2" xfId="19503" xr:uid="{00000000-0005-0000-0000-000020730000}"/>
    <cellStyle name="Note 3 10 2 2" xfId="19504" xr:uid="{00000000-0005-0000-0000-000021730000}"/>
    <cellStyle name="Note 3 10 2 3" xfId="19505" xr:uid="{00000000-0005-0000-0000-000022730000}"/>
    <cellStyle name="Note 3 10 2 4" xfId="19506" xr:uid="{00000000-0005-0000-0000-000023730000}"/>
    <cellStyle name="Note 3 10 2 5" xfId="19507" xr:uid="{00000000-0005-0000-0000-000024730000}"/>
    <cellStyle name="Note 3 10 3" xfId="19508" xr:uid="{00000000-0005-0000-0000-000025730000}"/>
    <cellStyle name="Note 3 10 3 2" xfId="19509" xr:uid="{00000000-0005-0000-0000-000026730000}"/>
    <cellStyle name="Note 3 10 3 3" xfId="19510" xr:uid="{00000000-0005-0000-0000-000027730000}"/>
    <cellStyle name="Note 3 10 3 4" xfId="19511" xr:uid="{00000000-0005-0000-0000-000028730000}"/>
    <cellStyle name="Note 3 10 3 5" xfId="19512" xr:uid="{00000000-0005-0000-0000-000029730000}"/>
    <cellStyle name="Note 3 10 4" xfId="19513" xr:uid="{00000000-0005-0000-0000-00002A730000}"/>
    <cellStyle name="Note 3 10 5" xfId="19514" xr:uid="{00000000-0005-0000-0000-00002B730000}"/>
    <cellStyle name="Note 3 10 6" xfId="19515" xr:uid="{00000000-0005-0000-0000-00002C730000}"/>
    <cellStyle name="Note 3 10 7" xfId="19516" xr:uid="{00000000-0005-0000-0000-00002D730000}"/>
    <cellStyle name="Note 3 11" xfId="19517" xr:uid="{00000000-0005-0000-0000-00002E730000}"/>
    <cellStyle name="Note 3 11 2" xfId="19518" xr:uid="{00000000-0005-0000-0000-00002F730000}"/>
    <cellStyle name="Note 3 11 2 2" xfId="19519" xr:uid="{00000000-0005-0000-0000-000030730000}"/>
    <cellStyle name="Note 3 11 2 3" xfId="19520" xr:uid="{00000000-0005-0000-0000-000031730000}"/>
    <cellStyle name="Note 3 11 2 4" xfId="19521" xr:uid="{00000000-0005-0000-0000-000032730000}"/>
    <cellStyle name="Note 3 11 3" xfId="19522" xr:uid="{00000000-0005-0000-0000-000033730000}"/>
    <cellStyle name="Note 3 11 3 2" xfId="19523" xr:uid="{00000000-0005-0000-0000-000034730000}"/>
    <cellStyle name="Note 3 11 3 3" xfId="19524" xr:uid="{00000000-0005-0000-0000-000035730000}"/>
    <cellStyle name="Note 3 11 4" xfId="19525" xr:uid="{00000000-0005-0000-0000-000036730000}"/>
    <cellStyle name="Note 3 11 5" xfId="19526" xr:uid="{00000000-0005-0000-0000-000037730000}"/>
    <cellStyle name="Note 3 11 6" xfId="19527" xr:uid="{00000000-0005-0000-0000-000038730000}"/>
    <cellStyle name="Note 3 11 7" xfId="19528" xr:uid="{00000000-0005-0000-0000-000039730000}"/>
    <cellStyle name="Note 3 12" xfId="19529" xr:uid="{00000000-0005-0000-0000-00003A730000}"/>
    <cellStyle name="Note 3 12 2" xfId="19530" xr:uid="{00000000-0005-0000-0000-00003B730000}"/>
    <cellStyle name="Note 3 12 2 2" xfId="19531" xr:uid="{00000000-0005-0000-0000-00003C730000}"/>
    <cellStyle name="Note 3 12 2 3" xfId="19532" xr:uid="{00000000-0005-0000-0000-00003D730000}"/>
    <cellStyle name="Note 3 12 2 4" xfId="19533" xr:uid="{00000000-0005-0000-0000-00003E730000}"/>
    <cellStyle name="Note 3 12 3" xfId="19534" xr:uid="{00000000-0005-0000-0000-00003F730000}"/>
    <cellStyle name="Note 3 12 3 2" xfId="19535" xr:uid="{00000000-0005-0000-0000-000040730000}"/>
    <cellStyle name="Note 3 12 3 3" xfId="19536" xr:uid="{00000000-0005-0000-0000-000041730000}"/>
    <cellStyle name="Note 3 12 4" xfId="19537" xr:uid="{00000000-0005-0000-0000-000042730000}"/>
    <cellStyle name="Note 3 12 5" xfId="19538" xr:uid="{00000000-0005-0000-0000-000043730000}"/>
    <cellStyle name="Note 3 12 6" xfId="19539" xr:uid="{00000000-0005-0000-0000-000044730000}"/>
    <cellStyle name="Note 3 12 7" xfId="19540" xr:uid="{00000000-0005-0000-0000-000045730000}"/>
    <cellStyle name="Note 3 13" xfId="19541" xr:uid="{00000000-0005-0000-0000-000046730000}"/>
    <cellStyle name="Note 3 13 2" xfId="19542" xr:uid="{00000000-0005-0000-0000-000047730000}"/>
    <cellStyle name="Note 3 13 2 2" xfId="19543" xr:uid="{00000000-0005-0000-0000-000048730000}"/>
    <cellStyle name="Note 3 13 2 3" xfId="19544" xr:uid="{00000000-0005-0000-0000-000049730000}"/>
    <cellStyle name="Note 3 13 2 4" xfId="19545" xr:uid="{00000000-0005-0000-0000-00004A730000}"/>
    <cellStyle name="Note 3 13 3" xfId="19546" xr:uid="{00000000-0005-0000-0000-00004B730000}"/>
    <cellStyle name="Note 3 13 3 2" xfId="19547" xr:uid="{00000000-0005-0000-0000-00004C730000}"/>
    <cellStyle name="Note 3 13 3 3" xfId="19548" xr:uid="{00000000-0005-0000-0000-00004D730000}"/>
    <cellStyle name="Note 3 13 4" xfId="19549" xr:uid="{00000000-0005-0000-0000-00004E730000}"/>
    <cellStyle name="Note 3 13 5" xfId="19550" xr:uid="{00000000-0005-0000-0000-00004F730000}"/>
    <cellStyle name="Note 3 13 6" xfId="19551" xr:uid="{00000000-0005-0000-0000-000050730000}"/>
    <cellStyle name="Note 3 13 7" xfId="19552" xr:uid="{00000000-0005-0000-0000-000051730000}"/>
    <cellStyle name="Note 3 14" xfId="19553" xr:uid="{00000000-0005-0000-0000-000052730000}"/>
    <cellStyle name="Note 3 14 2" xfId="19554" xr:uid="{00000000-0005-0000-0000-000053730000}"/>
    <cellStyle name="Note 3 14 3" xfId="19555" xr:uid="{00000000-0005-0000-0000-000054730000}"/>
    <cellStyle name="Note 3 15" xfId="19556" xr:uid="{00000000-0005-0000-0000-000055730000}"/>
    <cellStyle name="Note 3 15 2" xfId="19557" xr:uid="{00000000-0005-0000-0000-000056730000}"/>
    <cellStyle name="Note 3 15 3" xfId="19558" xr:uid="{00000000-0005-0000-0000-000057730000}"/>
    <cellStyle name="Note 3 16" xfId="19559" xr:uid="{00000000-0005-0000-0000-000058730000}"/>
    <cellStyle name="Note 3 17" xfId="19560" xr:uid="{00000000-0005-0000-0000-000059730000}"/>
    <cellStyle name="Note 3 18" xfId="19561" xr:uid="{00000000-0005-0000-0000-00005A730000}"/>
    <cellStyle name="Note 3 19" xfId="19562" xr:uid="{00000000-0005-0000-0000-00005B730000}"/>
    <cellStyle name="Note 3 2" xfId="19563" xr:uid="{00000000-0005-0000-0000-00005C730000}"/>
    <cellStyle name="Note 3 2 2" xfId="19564" xr:uid="{00000000-0005-0000-0000-00005D730000}"/>
    <cellStyle name="Note 3 2 2 2" xfId="19565" xr:uid="{00000000-0005-0000-0000-00005E730000}"/>
    <cellStyle name="Note 3 2 2 2 2" xfId="19566" xr:uid="{00000000-0005-0000-0000-00005F730000}"/>
    <cellStyle name="Note 3 2 2 2 3" xfId="19567" xr:uid="{00000000-0005-0000-0000-000060730000}"/>
    <cellStyle name="Note 3 2 2 3" xfId="19568" xr:uid="{00000000-0005-0000-0000-000061730000}"/>
    <cellStyle name="Note 3 2 2 3 2" xfId="19569" xr:uid="{00000000-0005-0000-0000-000062730000}"/>
    <cellStyle name="Note 3 2 2 3 3" xfId="19570" xr:uid="{00000000-0005-0000-0000-000063730000}"/>
    <cellStyle name="Note 3 2 2 4" xfId="19571" xr:uid="{00000000-0005-0000-0000-000064730000}"/>
    <cellStyle name="Note 3 2 2 5" xfId="19572" xr:uid="{00000000-0005-0000-0000-000065730000}"/>
    <cellStyle name="Note 3 2 2 6" xfId="42822" xr:uid="{00000000-0005-0000-0000-000066730000}"/>
    <cellStyle name="Note 3 2 3" xfId="19573" xr:uid="{00000000-0005-0000-0000-000067730000}"/>
    <cellStyle name="Note 3 2 3 2" xfId="19574" xr:uid="{00000000-0005-0000-0000-000068730000}"/>
    <cellStyle name="Note 3 2 3 3" xfId="19575" xr:uid="{00000000-0005-0000-0000-000069730000}"/>
    <cellStyle name="Note 3 2 3 4" xfId="19576" xr:uid="{00000000-0005-0000-0000-00006A730000}"/>
    <cellStyle name="Note 3 2 3 5" xfId="19577" xr:uid="{00000000-0005-0000-0000-00006B730000}"/>
    <cellStyle name="Note 3 2 4" xfId="19578" xr:uid="{00000000-0005-0000-0000-00006C730000}"/>
    <cellStyle name="Note 3 2 4 2" xfId="19579" xr:uid="{00000000-0005-0000-0000-00006D730000}"/>
    <cellStyle name="Note 3 2 4 3" xfId="19580" xr:uid="{00000000-0005-0000-0000-00006E730000}"/>
    <cellStyle name="Note 3 2 5" xfId="19581" xr:uid="{00000000-0005-0000-0000-00006F730000}"/>
    <cellStyle name="Note 3 2 6" xfId="19582" xr:uid="{00000000-0005-0000-0000-000070730000}"/>
    <cellStyle name="Note 3 2 7" xfId="19583" xr:uid="{00000000-0005-0000-0000-000071730000}"/>
    <cellStyle name="Note 3 2 8" xfId="19584" xr:uid="{00000000-0005-0000-0000-000072730000}"/>
    <cellStyle name="Note 3 2 9" xfId="42823" xr:uid="{00000000-0005-0000-0000-000073730000}"/>
    <cellStyle name="Note 3 2_JE 5 2002.2 FED" xfId="19585" xr:uid="{00000000-0005-0000-0000-000074730000}"/>
    <cellStyle name="Note 3 20" xfId="19586" xr:uid="{00000000-0005-0000-0000-000075730000}"/>
    <cellStyle name="Note 3 21" xfId="42824" xr:uid="{00000000-0005-0000-0000-000076730000}"/>
    <cellStyle name="Note 3 22" xfId="43422" xr:uid="{00000000-0005-0000-0000-000077730000}"/>
    <cellStyle name="Note 3 23" xfId="43473" xr:uid="{00000000-0005-0000-0000-000078730000}"/>
    <cellStyle name="Note 3 24" xfId="43475" xr:uid="{00000000-0005-0000-0000-000079730000}"/>
    <cellStyle name="Note 3 25" xfId="43419" xr:uid="{00000000-0005-0000-0000-00007A730000}"/>
    <cellStyle name="Note 3 3" xfId="19587" xr:uid="{00000000-0005-0000-0000-00007B730000}"/>
    <cellStyle name="Note 3 3 2" xfId="19588" xr:uid="{00000000-0005-0000-0000-00007C730000}"/>
    <cellStyle name="Note 3 3 2 2" xfId="19589" xr:uid="{00000000-0005-0000-0000-00007D730000}"/>
    <cellStyle name="Note 3 3 2 2 2" xfId="19590" xr:uid="{00000000-0005-0000-0000-00007E730000}"/>
    <cellStyle name="Note 3 3 2 2 3" xfId="19591" xr:uid="{00000000-0005-0000-0000-00007F730000}"/>
    <cellStyle name="Note 3 3 2 3" xfId="19592" xr:uid="{00000000-0005-0000-0000-000080730000}"/>
    <cellStyle name="Note 3 3 2 3 2" xfId="19593" xr:uid="{00000000-0005-0000-0000-000081730000}"/>
    <cellStyle name="Note 3 3 2 3 3" xfId="19594" xr:uid="{00000000-0005-0000-0000-000082730000}"/>
    <cellStyle name="Note 3 3 2 4" xfId="19595" xr:uid="{00000000-0005-0000-0000-000083730000}"/>
    <cellStyle name="Note 3 3 2 5" xfId="19596" xr:uid="{00000000-0005-0000-0000-000084730000}"/>
    <cellStyle name="Note 3 3 2 6" xfId="42825" xr:uid="{00000000-0005-0000-0000-000085730000}"/>
    <cellStyle name="Note 3 3 3" xfId="19597" xr:uid="{00000000-0005-0000-0000-000086730000}"/>
    <cellStyle name="Note 3 3 3 2" xfId="19598" xr:uid="{00000000-0005-0000-0000-000087730000}"/>
    <cellStyle name="Note 3 3 3 3" xfId="19599" xr:uid="{00000000-0005-0000-0000-000088730000}"/>
    <cellStyle name="Note 3 3 3 4" xfId="19600" xr:uid="{00000000-0005-0000-0000-000089730000}"/>
    <cellStyle name="Note 3 3 3 5" xfId="19601" xr:uid="{00000000-0005-0000-0000-00008A730000}"/>
    <cellStyle name="Note 3 3 4" xfId="19602" xr:uid="{00000000-0005-0000-0000-00008B730000}"/>
    <cellStyle name="Note 3 3 4 2" xfId="19603" xr:uid="{00000000-0005-0000-0000-00008C730000}"/>
    <cellStyle name="Note 3 3 4 3" xfId="19604" xr:uid="{00000000-0005-0000-0000-00008D730000}"/>
    <cellStyle name="Note 3 3 5" xfId="19605" xr:uid="{00000000-0005-0000-0000-00008E730000}"/>
    <cellStyle name="Note 3 3 5 2" xfId="19606" xr:uid="{00000000-0005-0000-0000-00008F730000}"/>
    <cellStyle name="Note 3 3 6" xfId="19607" xr:uid="{00000000-0005-0000-0000-000090730000}"/>
    <cellStyle name="Note 3 3 7" xfId="19608" xr:uid="{00000000-0005-0000-0000-000091730000}"/>
    <cellStyle name="Note 3 3 8" xfId="19609" xr:uid="{00000000-0005-0000-0000-000092730000}"/>
    <cellStyle name="Note 3 3 9" xfId="42826" xr:uid="{00000000-0005-0000-0000-000093730000}"/>
    <cellStyle name="Note 3 3_JE 5 2002.2 FED" xfId="19610" xr:uid="{00000000-0005-0000-0000-000094730000}"/>
    <cellStyle name="Note 3 4" xfId="19611" xr:uid="{00000000-0005-0000-0000-000095730000}"/>
    <cellStyle name="Note 3 4 2" xfId="19612" xr:uid="{00000000-0005-0000-0000-000096730000}"/>
    <cellStyle name="Note 3 4 2 2" xfId="19613" xr:uid="{00000000-0005-0000-0000-000097730000}"/>
    <cellStyle name="Note 3 4 2 2 2" xfId="19614" xr:uid="{00000000-0005-0000-0000-000098730000}"/>
    <cellStyle name="Note 3 4 2 2 3" xfId="19615" xr:uid="{00000000-0005-0000-0000-000099730000}"/>
    <cellStyle name="Note 3 4 2 3" xfId="19616" xr:uid="{00000000-0005-0000-0000-00009A730000}"/>
    <cellStyle name="Note 3 4 2 3 2" xfId="19617" xr:uid="{00000000-0005-0000-0000-00009B730000}"/>
    <cellStyle name="Note 3 4 2 3 3" xfId="19618" xr:uid="{00000000-0005-0000-0000-00009C730000}"/>
    <cellStyle name="Note 3 4 2 4" xfId="19619" xr:uid="{00000000-0005-0000-0000-00009D730000}"/>
    <cellStyle name="Note 3 4 2 5" xfId="19620" xr:uid="{00000000-0005-0000-0000-00009E730000}"/>
    <cellStyle name="Note 3 4 3" xfId="19621" xr:uid="{00000000-0005-0000-0000-00009F730000}"/>
    <cellStyle name="Note 3 4 3 2" xfId="19622" xr:uid="{00000000-0005-0000-0000-0000A0730000}"/>
    <cellStyle name="Note 3 4 3 3" xfId="19623" xr:uid="{00000000-0005-0000-0000-0000A1730000}"/>
    <cellStyle name="Note 3 4 3 4" xfId="19624" xr:uid="{00000000-0005-0000-0000-0000A2730000}"/>
    <cellStyle name="Note 3 4 3 5" xfId="19625" xr:uid="{00000000-0005-0000-0000-0000A3730000}"/>
    <cellStyle name="Note 3 4 4" xfId="19626" xr:uid="{00000000-0005-0000-0000-0000A4730000}"/>
    <cellStyle name="Note 3 4 4 2" xfId="19627" xr:uid="{00000000-0005-0000-0000-0000A5730000}"/>
    <cellStyle name="Note 3 4 4 3" xfId="19628" xr:uid="{00000000-0005-0000-0000-0000A6730000}"/>
    <cellStyle name="Note 3 4 5" xfId="19629" xr:uid="{00000000-0005-0000-0000-0000A7730000}"/>
    <cellStyle name="Note 3 4 6" xfId="19630" xr:uid="{00000000-0005-0000-0000-0000A8730000}"/>
    <cellStyle name="Note 3 4 7" xfId="19631" xr:uid="{00000000-0005-0000-0000-0000A9730000}"/>
    <cellStyle name="Note 3 4 8" xfId="19632" xr:uid="{00000000-0005-0000-0000-0000AA730000}"/>
    <cellStyle name="Note 3 4 9" xfId="42827" xr:uid="{00000000-0005-0000-0000-0000AB730000}"/>
    <cellStyle name="Note 3 4_JE 5 2002.2 FED" xfId="19633" xr:uid="{00000000-0005-0000-0000-0000AC730000}"/>
    <cellStyle name="Note 3 5" xfId="19634" xr:uid="{00000000-0005-0000-0000-0000AD730000}"/>
    <cellStyle name="Note 3 5 2" xfId="19635" xr:uid="{00000000-0005-0000-0000-0000AE730000}"/>
    <cellStyle name="Note 3 5 2 2" xfId="19636" xr:uid="{00000000-0005-0000-0000-0000AF730000}"/>
    <cellStyle name="Note 3 5 2 2 2" xfId="19637" xr:uid="{00000000-0005-0000-0000-0000B0730000}"/>
    <cellStyle name="Note 3 5 2 2 3" xfId="19638" xr:uid="{00000000-0005-0000-0000-0000B1730000}"/>
    <cellStyle name="Note 3 5 2 3" xfId="19639" xr:uid="{00000000-0005-0000-0000-0000B2730000}"/>
    <cellStyle name="Note 3 5 2 3 2" xfId="19640" xr:uid="{00000000-0005-0000-0000-0000B3730000}"/>
    <cellStyle name="Note 3 5 2 3 3" xfId="19641" xr:uid="{00000000-0005-0000-0000-0000B4730000}"/>
    <cellStyle name="Note 3 5 2 4" xfId="19642" xr:uid="{00000000-0005-0000-0000-0000B5730000}"/>
    <cellStyle name="Note 3 5 2 5" xfId="19643" xr:uid="{00000000-0005-0000-0000-0000B6730000}"/>
    <cellStyle name="Note 3 5 3" xfId="19644" xr:uid="{00000000-0005-0000-0000-0000B7730000}"/>
    <cellStyle name="Note 3 5 3 2" xfId="19645" xr:uid="{00000000-0005-0000-0000-0000B8730000}"/>
    <cellStyle name="Note 3 5 3 3" xfId="19646" xr:uid="{00000000-0005-0000-0000-0000B9730000}"/>
    <cellStyle name="Note 3 5 3 4" xfId="19647" xr:uid="{00000000-0005-0000-0000-0000BA730000}"/>
    <cellStyle name="Note 3 5 3 5" xfId="19648" xr:uid="{00000000-0005-0000-0000-0000BB730000}"/>
    <cellStyle name="Note 3 5 4" xfId="19649" xr:uid="{00000000-0005-0000-0000-0000BC730000}"/>
    <cellStyle name="Note 3 5 4 2" xfId="19650" xr:uid="{00000000-0005-0000-0000-0000BD730000}"/>
    <cellStyle name="Note 3 5 4 3" xfId="19651" xr:uid="{00000000-0005-0000-0000-0000BE730000}"/>
    <cellStyle name="Note 3 5 5" xfId="19652" xr:uid="{00000000-0005-0000-0000-0000BF730000}"/>
    <cellStyle name="Note 3 5 6" xfId="19653" xr:uid="{00000000-0005-0000-0000-0000C0730000}"/>
    <cellStyle name="Note 3 5 7" xfId="19654" xr:uid="{00000000-0005-0000-0000-0000C1730000}"/>
    <cellStyle name="Note 3 5 8" xfId="19655" xr:uid="{00000000-0005-0000-0000-0000C2730000}"/>
    <cellStyle name="Note 3 5 9" xfId="42828" xr:uid="{00000000-0005-0000-0000-0000C3730000}"/>
    <cellStyle name="Note 3 5_JE 5 2002.2 FED" xfId="19656" xr:uid="{00000000-0005-0000-0000-0000C4730000}"/>
    <cellStyle name="Note 3 6" xfId="19657" xr:uid="{00000000-0005-0000-0000-0000C5730000}"/>
    <cellStyle name="Note 3 6 2" xfId="19658" xr:uid="{00000000-0005-0000-0000-0000C6730000}"/>
    <cellStyle name="Note 3 6 2 2" xfId="19659" xr:uid="{00000000-0005-0000-0000-0000C7730000}"/>
    <cellStyle name="Note 3 6 2 2 2" xfId="19660" xr:uid="{00000000-0005-0000-0000-0000C8730000}"/>
    <cellStyle name="Note 3 6 2 2 3" xfId="19661" xr:uid="{00000000-0005-0000-0000-0000C9730000}"/>
    <cellStyle name="Note 3 6 2 3" xfId="19662" xr:uid="{00000000-0005-0000-0000-0000CA730000}"/>
    <cellStyle name="Note 3 6 2 3 2" xfId="19663" xr:uid="{00000000-0005-0000-0000-0000CB730000}"/>
    <cellStyle name="Note 3 6 2 3 3" xfId="19664" xr:uid="{00000000-0005-0000-0000-0000CC730000}"/>
    <cellStyle name="Note 3 6 2 4" xfId="19665" xr:uid="{00000000-0005-0000-0000-0000CD730000}"/>
    <cellStyle name="Note 3 6 2 5" xfId="19666" xr:uid="{00000000-0005-0000-0000-0000CE730000}"/>
    <cellStyle name="Note 3 6 3" xfId="19667" xr:uid="{00000000-0005-0000-0000-0000CF730000}"/>
    <cellStyle name="Note 3 6 3 2" xfId="19668" xr:uid="{00000000-0005-0000-0000-0000D0730000}"/>
    <cellStyle name="Note 3 6 3 3" xfId="19669" xr:uid="{00000000-0005-0000-0000-0000D1730000}"/>
    <cellStyle name="Note 3 6 3 4" xfId="19670" xr:uid="{00000000-0005-0000-0000-0000D2730000}"/>
    <cellStyle name="Note 3 6 3 5" xfId="19671" xr:uid="{00000000-0005-0000-0000-0000D3730000}"/>
    <cellStyle name="Note 3 6 4" xfId="19672" xr:uid="{00000000-0005-0000-0000-0000D4730000}"/>
    <cellStyle name="Note 3 6 4 2" xfId="19673" xr:uid="{00000000-0005-0000-0000-0000D5730000}"/>
    <cellStyle name="Note 3 6 4 3" xfId="19674" xr:uid="{00000000-0005-0000-0000-0000D6730000}"/>
    <cellStyle name="Note 3 6 5" xfId="19675" xr:uid="{00000000-0005-0000-0000-0000D7730000}"/>
    <cellStyle name="Note 3 6 6" xfId="19676" xr:uid="{00000000-0005-0000-0000-0000D8730000}"/>
    <cellStyle name="Note 3 6 7" xfId="19677" xr:uid="{00000000-0005-0000-0000-0000D9730000}"/>
    <cellStyle name="Note 3 6 8" xfId="19678" xr:uid="{00000000-0005-0000-0000-0000DA730000}"/>
    <cellStyle name="Note 3 6 9" xfId="42829" xr:uid="{00000000-0005-0000-0000-0000DB730000}"/>
    <cellStyle name="Note 3 6_JE 5 2002.2 FED" xfId="19679" xr:uid="{00000000-0005-0000-0000-0000DC730000}"/>
    <cellStyle name="Note 3 7" xfId="19680" xr:uid="{00000000-0005-0000-0000-0000DD730000}"/>
    <cellStyle name="Note 3 7 2" xfId="19681" xr:uid="{00000000-0005-0000-0000-0000DE730000}"/>
    <cellStyle name="Note 3 7 2 2" xfId="19682" xr:uid="{00000000-0005-0000-0000-0000DF730000}"/>
    <cellStyle name="Note 3 7 2 2 2" xfId="19683" xr:uid="{00000000-0005-0000-0000-0000E0730000}"/>
    <cellStyle name="Note 3 7 2 2 3" xfId="19684" xr:uid="{00000000-0005-0000-0000-0000E1730000}"/>
    <cellStyle name="Note 3 7 2 3" xfId="19685" xr:uid="{00000000-0005-0000-0000-0000E2730000}"/>
    <cellStyle name="Note 3 7 2 3 2" xfId="19686" xr:uid="{00000000-0005-0000-0000-0000E3730000}"/>
    <cellStyle name="Note 3 7 2 3 3" xfId="19687" xr:uid="{00000000-0005-0000-0000-0000E4730000}"/>
    <cellStyle name="Note 3 7 2 4" xfId="19688" xr:uid="{00000000-0005-0000-0000-0000E5730000}"/>
    <cellStyle name="Note 3 7 2 5" xfId="19689" xr:uid="{00000000-0005-0000-0000-0000E6730000}"/>
    <cellStyle name="Note 3 7 3" xfId="19690" xr:uid="{00000000-0005-0000-0000-0000E7730000}"/>
    <cellStyle name="Note 3 7 3 2" xfId="19691" xr:uid="{00000000-0005-0000-0000-0000E8730000}"/>
    <cellStyle name="Note 3 7 3 3" xfId="19692" xr:uid="{00000000-0005-0000-0000-0000E9730000}"/>
    <cellStyle name="Note 3 7 3 4" xfId="19693" xr:uid="{00000000-0005-0000-0000-0000EA730000}"/>
    <cellStyle name="Note 3 7 3 5" xfId="19694" xr:uid="{00000000-0005-0000-0000-0000EB730000}"/>
    <cellStyle name="Note 3 7 4" xfId="19695" xr:uid="{00000000-0005-0000-0000-0000EC730000}"/>
    <cellStyle name="Note 3 7 4 2" xfId="19696" xr:uid="{00000000-0005-0000-0000-0000ED730000}"/>
    <cellStyle name="Note 3 7 4 3" xfId="19697" xr:uid="{00000000-0005-0000-0000-0000EE730000}"/>
    <cellStyle name="Note 3 7 5" xfId="19698" xr:uid="{00000000-0005-0000-0000-0000EF730000}"/>
    <cellStyle name="Note 3 7 6" xfId="19699" xr:uid="{00000000-0005-0000-0000-0000F0730000}"/>
    <cellStyle name="Note 3 7 7" xfId="19700" xr:uid="{00000000-0005-0000-0000-0000F1730000}"/>
    <cellStyle name="Note 3 7 8" xfId="19701" xr:uid="{00000000-0005-0000-0000-0000F2730000}"/>
    <cellStyle name="Note 3 7_JE 5 2002.2 FED" xfId="19702" xr:uid="{00000000-0005-0000-0000-0000F3730000}"/>
    <cellStyle name="Note 3 8" xfId="19703" xr:uid="{00000000-0005-0000-0000-0000F4730000}"/>
    <cellStyle name="Note 3 8 2" xfId="19704" xr:uid="{00000000-0005-0000-0000-0000F5730000}"/>
    <cellStyle name="Note 3 8 2 2" xfId="19705" xr:uid="{00000000-0005-0000-0000-0000F6730000}"/>
    <cellStyle name="Note 3 8 2 2 2" xfId="19706" xr:uid="{00000000-0005-0000-0000-0000F7730000}"/>
    <cellStyle name="Note 3 8 2 2 3" xfId="19707" xr:uid="{00000000-0005-0000-0000-0000F8730000}"/>
    <cellStyle name="Note 3 8 2 3" xfId="19708" xr:uid="{00000000-0005-0000-0000-0000F9730000}"/>
    <cellStyle name="Note 3 8 2 3 2" xfId="19709" xr:uid="{00000000-0005-0000-0000-0000FA730000}"/>
    <cellStyle name="Note 3 8 2 3 3" xfId="19710" xr:uid="{00000000-0005-0000-0000-0000FB730000}"/>
    <cellStyle name="Note 3 8 2 4" xfId="19711" xr:uid="{00000000-0005-0000-0000-0000FC730000}"/>
    <cellStyle name="Note 3 8 2 5" xfId="19712" xr:uid="{00000000-0005-0000-0000-0000FD730000}"/>
    <cellStyle name="Note 3 8 3" xfId="19713" xr:uid="{00000000-0005-0000-0000-0000FE730000}"/>
    <cellStyle name="Note 3 8 3 2" xfId="19714" xr:uid="{00000000-0005-0000-0000-0000FF730000}"/>
    <cellStyle name="Note 3 8 3 3" xfId="19715" xr:uid="{00000000-0005-0000-0000-000000740000}"/>
    <cellStyle name="Note 3 8 3 4" xfId="19716" xr:uid="{00000000-0005-0000-0000-000001740000}"/>
    <cellStyle name="Note 3 8 3 5" xfId="19717" xr:uid="{00000000-0005-0000-0000-000002740000}"/>
    <cellStyle name="Note 3 8 4" xfId="19718" xr:uid="{00000000-0005-0000-0000-000003740000}"/>
    <cellStyle name="Note 3 8 4 2" xfId="19719" xr:uid="{00000000-0005-0000-0000-000004740000}"/>
    <cellStyle name="Note 3 8 4 3" xfId="19720" xr:uid="{00000000-0005-0000-0000-000005740000}"/>
    <cellStyle name="Note 3 8 5" xfId="19721" xr:uid="{00000000-0005-0000-0000-000006740000}"/>
    <cellStyle name="Note 3 8 6" xfId="19722" xr:uid="{00000000-0005-0000-0000-000007740000}"/>
    <cellStyle name="Note 3 8 7" xfId="19723" xr:uid="{00000000-0005-0000-0000-000008740000}"/>
    <cellStyle name="Note 3 8 8" xfId="19724" xr:uid="{00000000-0005-0000-0000-000009740000}"/>
    <cellStyle name="Note 3 8_JE 5 2002.2 FED" xfId="19725" xr:uid="{00000000-0005-0000-0000-00000A740000}"/>
    <cellStyle name="Note 3 9" xfId="19726" xr:uid="{00000000-0005-0000-0000-00000B740000}"/>
    <cellStyle name="Note 3 9 2" xfId="19727" xr:uid="{00000000-0005-0000-0000-00000C740000}"/>
    <cellStyle name="Note 3 9 2 2" xfId="19728" xr:uid="{00000000-0005-0000-0000-00000D740000}"/>
    <cellStyle name="Note 3 9 2 2 2" xfId="19729" xr:uid="{00000000-0005-0000-0000-00000E740000}"/>
    <cellStyle name="Note 3 9 2 2 3" xfId="19730" xr:uid="{00000000-0005-0000-0000-00000F740000}"/>
    <cellStyle name="Note 3 9 2 3" xfId="19731" xr:uid="{00000000-0005-0000-0000-000010740000}"/>
    <cellStyle name="Note 3 9 2 3 2" xfId="19732" xr:uid="{00000000-0005-0000-0000-000011740000}"/>
    <cellStyle name="Note 3 9 2 3 3" xfId="19733" xr:uid="{00000000-0005-0000-0000-000012740000}"/>
    <cellStyle name="Note 3 9 2 4" xfId="19734" xr:uid="{00000000-0005-0000-0000-000013740000}"/>
    <cellStyle name="Note 3 9 2 5" xfId="19735" xr:uid="{00000000-0005-0000-0000-000014740000}"/>
    <cellStyle name="Note 3 9 3" xfId="19736" xr:uid="{00000000-0005-0000-0000-000015740000}"/>
    <cellStyle name="Note 3 9 3 2" xfId="19737" xr:uid="{00000000-0005-0000-0000-000016740000}"/>
    <cellStyle name="Note 3 9 3 3" xfId="19738" xr:uid="{00000000-0005-0000-0000-000017740000}"/>
    <cellStyle name="Note 3 9 3 4" xfId="19739" xr:uid="{00000000-0005-0000-0000-000018740000}"/>
    <cellStyle name="Note 3 9 3 5" xfId="19740" xr:uid="{00000000-0005-0000-0000-000019740000}"/>
    <cellStyle name="Note 3 9 4" xfId="19741" xr:uid="{00000000-0005-0000-0000-00001A740000}"/>
    <cellStyle name="Note 3 9 4 2" xfId="19742" xr:uid="{00000000-0005-0000-0000-00001B740000}"/>
    <cellStyle name="Note 3 9 4 3" xfId="19743" xr:uid="{00000000-0005-0000-0000-00001C740000}"/>
    <cellStyle name="Note 3 9 5" xfId="19744" xr:uid="{00000000-0005-0000-0000-00001D740000}"/>
    <cellStyle name="Note 3 9 6" xfId="19745" xr:uid="{00000000-0005-0000-0000-00001E740000}"/>
    <cellStyle name="Note 3 9 7" xfId="19746" xr:uid="{00000000-0005-0000-0000-00001F740000}"/>
    <cellStyle name="Note 3 9_JE 5 2002.2 FED" xfId="19747" xr:uid="{00000000-0005-0000-0000-000020740000}"/>
    <cellStyle name="Note 3_JE 5 2002.2 FED" xfId="19748" xr:uid="{00000000-0005-0000-0000-000021740000}"/>
    <cellStyle name="Note 30" xfId="19749" xr:uid="{00000000-0005-0000-0000-000022740000}"/>
    <cellStyle name="Note 30 2" xfId="19750" xr:uid="{00000000-0005-0000-0000-000023740000}"/>
    <cellStyle name="Note 30 2 2" xfId="19751" xr:uid="{00000000-0005-0000-0000-000024740000}"/>
    <cellStyle name="Note 30 2 3" xfId="19752" xr:uid="{00000000-0005-0000-0000-000025740000}"/>
    <cellStyle name="Note 30 2 4" xfId="19753" xr:uid="{00000000-0005-0000-0000-000026740000}"/>
    <cellStyle name="Note 30 3" xfId="19754" xr:uid="{00000000-0005-0000-0000-000027740000}"/>
    <cellStyle name="Note 30 3 2" xfId="19755" xr:uid="{00000000-0005-0000-0000-000028740000}"/>
    <cellStyle name="Note 30 3 3" xfId="19756" xr:uid="{00000000-0005-0000-0000-000029740000}"/>
    <cellStyle name="Note 30 4" xfId="19757" xr:uid="{00000000-0005-0000-0000-00002A740000}"/>
    <cellStyle name="Note 30 5" xfId="19758" xr:uid="{00000000-0005-0000-0000-00002B740000}"/>
    <cellStyle name="Note 30 6" xfId="19759" xr:uid="{00000000-0005-0000-0000-00002C740000}"/>
    <cellStyle name="Note 30 7" xfId="19760" xr:uid="{00000000-0005-0000-0000-00002D740000}"/>
    <cellStyle name="Note 31" xfId="19761" xr:uid="{00000000-0005-0000-0000-00002E740000}"/>
    <cellStyle name="Note 31 2" xfId="19762" xr:uid="{00000000-0005-0000-0000-00002F740000}"/>
    <cellStyle name="Note 31 2 2" xfId="19763" xr:uid="{00000000-0005-0000-0000-000030740000}"/>
    <cellStyle name="Note 31 2 3" xfId="19764" xr:uid="{00000000-0005-0000-0000-000031740000}"/>
    <cellStyle name="Note 31 2 4" xfId="19765" xr:uid="{00000000-0005-0000-0000-000032740000}"/>
    <cellStyle name="Note 31 3" xfId="19766" xr:uid="{00000000-0005-0000-0000-000033740000}"/>
    <cellStyle name="Note 31 3 2" xfId="19767" xr:uid="{00000000-0005-0000-0000-000034740000}"/>
    <cellStyle name="Note 31 3 3" xfId="19768" xr:uid="{00000000-0005-0000-0000-000035740000}"/>
    <cellStyle name="Note 31 4" xfId="19769" xr:uid="{00000000-0005-0000-0000-000036740000}"/>
    <cellStyle name="Note 31 5" xfId="19770" xr:uid="{00000000-0005-0000-0000-000037740000}"/>
    <cellStyle name="Note 31 6" xfId="19771" xr:uid="{00000000-0005-0000-0000-000038740000}"/>
    <cellStyle name="Note 31 7" xfId="19772" xr:uid="{00000000-0005-0000-0000-000039740000}"/>
    <cellStyle name="Note 32" xfId="19773" xr:uid="{00000000-0005-0000-0000-00003A740000}"/>
    <cellStyle name="Note 32 2" xfId="19774" xr:uid="{00000000-0005-0000-0000-00003B740000}"/>
    <cellStyle name="Note 32 2 2" xfId="19775" xr:uid="{00000000-0005-0000-0000-00003C740000}"/>
    <cellStyle name="Note 32 2 3" xfId="19776" xr:uid="{00000000-0005-0000-0000-00003D740000}"/>
    <cellStyle name="Note 32 2 4" xfId="19777" xr:uid="{00000000-0005-0000-0000-00003E740000}"/>
    <cellStyle name="Note 32 3" xfId="19778" xr:uid="{00000000-0005-0000-0000-00003F740000}"/>
    <cellStyle name="Note 32 3 2" xfId="19779" xr:uid="{00000000-0005-0000-0000-000040740000}"/>
    <cellStyle name="Note 32 3 3" xfId="19780" xr:uid="{00000000-0005-0000-0000-000041740000}"/>
    <cellStyle name="Note 32 4" xfId="19781" xr:uid="{00000000-0005-0000-0000-000042740000}"/>
    <cellStyle name="Note 32 5" xfId="19782" xr:uid="{00000000-0005-0000-0000-000043740000}"/>
    <cellStyle name="Note 32 6" xfId="19783" xr:uid="{00000000-0005-0000-0000-000044740000}"/>
    <cellStyle name="Note 32 7" xfId="19784" xr:uid="{00000000-0005-0000-0000-000045740000}"/>
    <cellStyle name="Note 33" xfId="19785" xr:uid="{00000000-0005-0000-0000-000046740000}"/>
    <cellStyle name="Note 33 2" xfId="19786" xr:uid="{00000000-0005-0000-0000-000047740000}"/>
    <cellStyle name="Note 33 2 2" xfId="19787" xr:uid="{00000000-0005-0000-0000-000048740000}"/>
    <cellStyle name="Note 33 2 3" xfId="19788" xr:uid="{00000000-0005-0000-0000-000049740000}"/>
    <cellStyle name="Note 33 2 4" xfId="19789" xr:uid="{00000000-0005-0000-0000-00004A740000}"/>
    <cellStyle name="Note 33 3" xfId="19790" xr:uid="{00000000-0005-0000-0000-00004B740000}"/>
    <cellStyle name="Note 33 3 2" xfId="19791" xr:uid="{00000000-0005-0000-0000-00004C740000}"/>
    <cellStyle name="Note 33 3 3" xfId="19792" xr:uid="{00000000-0005-0000-0000-00004D740000}"/>
    <cellStyle name="Note 33 4" xfId="19793" xr:uid="{00000000-0005-0000-0000-00004E740000}"/>
    <cellStyle name="Note 33 5" xfId="19794" xr:uid="{00000000-0005-0000-0000-00004F740000}"/>
    <cellStyle name="Note 33 6" xfId="19795" xr:uid="{00000000-0005-0000-0000-000050740000}"/>
    <cellStyle name="Note 33 7" xfId="19796" xr:uid="{00000000-0005-0000-0000-000051740000}"/>
    <cellStyle name="Note 34" xfId="19797" xr:uid="{00000000-0005-0000-0000-000052740000}"/>
    <cellStyle name="Note 34 2" xfId="19798" xr:uid="{00000000-0005-0000-0000-000053740000}"/>
    <cellStyle name="Note 34 2 2" xfId="19799" xr:uid="{00000000-0005-0000-0000-000054740000}"/>
    <cellStyle name="Note 34 2 3" xfId="19800" xr:uid="{00000000-0005-0000-0000-000055740000}"/>
    <cellStyle name="Note 34 2 4" xfId="19801" xr:uid="{00000000-0005-0000-0000-000056740000}"/>
    <cellStyle name="Note 34 3" xfId="19802" xr:uid="{00000000-0005-0000-0000-000057740000}"/>
    <cellStyle name="Note 34 3 2" xfId="19803" xr:uid="{00000000-0005-0000-0000-000058740000}"/>
    <cellStyle name="Note 34 3 3" xfId="19804" xr:uid="{00000000-0005-0000-0000-000059740000}"/>
    <cellStyle name="Note 34 4" xfId="19805" xr:uid="{00000000-0005-0000-0000-00005A740000}"/>
    <cellStyle name="Note 34 5" xfId="19806" xr:uid="{00000000-0005-0000-0000-00005B740000}"/>
    <cellStyle name="Note 34 6" xfId="19807" xr:uid="{00000000-0005-0000-0000-00005C740000}"/>
    <cellStyle name="Note 34 7" xfId="19808" xr:uid="{00000000-0005-0000-0000-00005D740000}"/>
    <cellStyle name="Note 35" xfId="19809" xr:uid="{00000000-0005-0000-0000-00005E740000}"/>
    <cellStyle name="Note 35 2" xfId="19810" xr:uid="{00000000-0005-0000-0000-00005F740000}"/>
    <cellStyle name="Note 35 2 2" xfId="19811" xr:uid="{00000000-0005-0000-0000-000060740000}"/>
    <cellStyle name="Note 35 2 3" xfId="19812" xr:uid="{00000000-0005-0000-0000-000061740000}"/>
    <cellStyle name="Note 35 2 4" xfId="19813" xr:uid="{00000000-0005-0000-0000-000062740000}"/>
    <cellStyle name="Note 35 3" xfId="19814" xr:uid="{00000000-0005-0000-0000-000063740000}"/>
    <cellStyle name="Note 35 3 2" xfId="19815" xr:uid="{00000000-0005-0000-0000-000064740000}"/>
    <cellStyle name="Note 35 3 3" xfId="19816" xr:uid="{00000000-0005-0000-0000-000065740000}"/>
    <cellStyle name="Note 35 4" xfId="19817" xr:uid="{00000000-0005-0000-0000-000066740000}"/>
    <cellStyle name="Note 35 5" xfId="19818" xr:uid="{00000000-0005-0000-0000-000067740000}"/>
    <cellStyle name="Note 35 6" xfId="19819" xr:uid="{00000000-0005-0000-0000-000068740000}"/>
    <cellStyle name="Note 35 7" xfId="19820" xr:uid="{00000000-0005-0000-0000-000069740000}"/>
    <cellStyle name="Note 36" xfId="19821" xr:uid="{00000000-0005-0000-0000-00006A740000}"/>
    <cellStyle name="Note 36 10" xfId="19822" xr:uid="{00000000-0005-0000-0000-00006B740000}"/>
    <cellStyle name="Note 36 11" xfId="19823" xr:uid="{00000000-0005-0000-0000-00006C740000}"/>
    <cellStyle name="Note 36 12" xfId="19824" xr:uid="{00000000-0005-0000-0000-00006D740000}"/>
    <cellStyle name="Note 36 2" xfId="19825" xr:uid="{00000000-0005-0000-0000-00006E740000}"/>
    <cellStyle name="Note 36 2 2" xfId="19826" xr:uid="{00000000-0005-0000-0000-00006F740000}"/>
    <cellStyle name="Note 36 2 2 2" xfId="19827" xr:uid="{00000000-0005-0000-0000-000070740000}"/>
    <cellStyle name="Note 36 2 2 3" xfId="19828" xr:uid="{00000000-0005-0000-0000-000071740000}"/>
    <cellStyle name="Note 36 2 3" xfId="19829" xr:uid="{00000000-0005-0000-0000-000072740000}"/>
    <cellStyle name="Note 36 2 4" xfId="19830" xr:uid="{00000000-0005-0000-0000-000073740000}"/>
    <cellStyle name="Note 36 2 5" xfId="19831" xr:uid="{00000000-0005-0000-0000-000074740000}"/>
    <cellStyle name="Note 36 2 6" xfId="19832" xr:uid="{00000000-0005-0000-0000-000075740000}"/>
    <cellStyle name="Note 36 3" xfId="19833" xr:uid="{00000000-0005-0000-0000-000076740000}"/>
    <cellStyle name="Note 36 3 2" xfId="19834" xr:uid="{00000000-0005-0000-0000-000077740000}"/>
    <cellStyle name="Note 36 3 2 2" xfId="19835" xr:uid="{00000000-0005-0000-0000-000078740000}"/>
    <cellStyle name="Note 36 3 2 3" xfId="19836" xr:uid="{00000000-0005-0000-0000-000079740000}"/>
    <cellStyle name="Note 36 3 3" xfId="19837" xr:uid="{00000000-0005-0000-0000-00007A740000}"/>
    <cellStyle name="Note 36 3 4" xfId="19838" xr:uid="{00000000-0005-0000-0000-00007B740000}"/>
    <cellStyle name="Note 36 3 5" xfId="19839" xr:uid="{00000000-0005-0000-0000-00007C740000}"/>
    <cellStyle name="Note 36 3 6" xfId="19840" xr:uid="{00000000-0005-0000-0000-00007D740000}"/>
    <cellStyle name="Note 36 4" xfId="19841" xr:uid="{00000000-0005-0000-0000-00007E740000}"/>
    <cellStyle name="Note 36 4 2" xfId="19842" xr:uid="{00000000-0005-0000-0000-00007F740000}"/>
    <cellStyle name="Note 36 4 2 2" xfId="19843" xr:uid="{00000000-0005-0000-0000-000080740000}"/>
    <cellStyle name="Note 36 4 2 3" xfId="19844" xr:uid="{00000000-0005-0000-0000-000081740000}"/>
    <cellStyle name="Note 36 4 3" xfId="19845" xr:uid="{00000000-0005-0000-0000-000082740000}"/>
    <cellStyle name="Note 36 4 4" xfId="19846" xr:uid="{00000000-0005-0000-0000-000083740000}"/>
    <cellStyle name="Note 36 4 5" xfId="19847" xr:uid="{00000000-0005-0000-0000-000084740000}"/>
    <cellStyle name="Note 36 4 6" xfId="19848" xr:uid="{00000000-0005-0000-0000-000085740000}"/>
    <cellStyle name="Note 36 5" xfId="19849" xr:uid="{00000000-0005-0000-0000-000086740000}"/>
    <cellStyle name="Note 36 5 2" xfId="19850" xr:uid="{00000000-0005-0000-0000-000087740000}"/>
    <cellStyle name="Note 36 5 2 2" xfId="19851" xr:uid="{00000000-0005-0000-0000-000088740000}"/>
    <cellStyle name="Note 36 5 2 3" xfId="19852" xr:uid="{00000000-0005-0000-0000-000089740000}"/>
    <cellStyle name="Note 36 5 3" xfId="19853" xr:uid="{00000000-0005-0000-0000-00008A740000}"/>
    <cellStyle name="Note 36 5 4" xfId="19854" xr:uid="{00000000-0005-0000-0000-00008B740000}"/>
    <cellStyle name="Note 36 5 5" xfId="19855" xr:uid="{00000000-0005-0000-0000-00008C740000}"/>
    <cellStyle name="Note 36 5 6" xfId="19856" xr:uid="{00000000-0005-0000-0000-00008D740000}"/>
    <cellStyle name="Note 36 6" xfId="19857" xr:uid="{00000000-0005-0000-0000-00008E740000}"/>
    <cellStyle name="Note 36 6 2" xfId="19858" xr:uid="{00000000-0005-0000-0000-00008F740000}"/>
    <cellStyle name="Note 36 6 2 2" xfId="19859" xr:uid="{00000000-0005-0000-0000-000090740000}"/>
    <cellStyle name="Note 36 6 2 3" xfId="19860" xr:uid="{00000000-0005-0000-0000-000091740000}"/>
    <cellStyle name="Note 36 6 3" xfId="19861" xr:uid="{00000000-0005-0000-0000-000092740000}"/>
    <cellStyle name="Note 36 6 4" xfId="19862" xr:uid="{00000000-0005-0000-0000-000093740000}"/>
    <cellStyle name="Note 36 6 5" xfId="19863" xr:uid="{00000000-0005-0000-0000-000094740000}"/>
    <cellStyle name="Note 36 6 6" xfId="19864" xr:uid="{00000000-0005-0000-0000-000095740000}"/>
    <cellStyle name="Note 36 7" xfId="19865" xr:uid="{00000000-0005-0000-0000-000096740000}"/>
    <cellStyle name="Note 36 7 2" xfId="19866" xr:uid="{00000000-0005-0000-0000-000097740000}"/>
    <cellStyle name="Note 36 7 2 2" xfId="19867" xr:uid="{00000000-0005-0000-0000-000098740000}"/>
    <cellStyle name="Note 36 7 2 3" xfId="19868" xr:uid="{00000000-0005-0000-0000-000099740000}"/>
    <cellStyle name="Note 36 7 3" xfId="19869" xr:uid="{00000000-0005-0000-0000-00009A740000}"/>
    <cellStyle name="Note 36 7 4" xfId="19870" xr:uid="{00000000-0005-0000-0000-00009B740000}"/>
    <cellStyle name="Note 36 8" xfId="19871" xr:uid="{00000000-0005-0000-0000-00009C740000}"/>
    <cellStyle name="Note 36 8 2" xfId="19872" xr:uid="{00000000-0005-0000-0000-00009D740000}"/>
    <cellStyle name="Note 36 8 3" xfId="19873" xr:uid="{00000000-0005-0000-0000-00009E740000}"/>
    <cellStyle name="Note 36 9" xfId="19874" xr:uid="{00000000-0005-0000-0000-00009F740000}"/>
    <cellStyle name="Note 37" xfId="19875" xr:uid="{00000000-0005-0000-0000-0000A0740000}"/>
    <cellStyle name="Note 37 2" xfId="19876" xr:uid="{00000000-0005-0000-0000-0000A1740000}"/>
    <cellStyle name="Note 37 2 2" xfId="19877" xr:uid="{00000000-0005-0000-0000-0000A2740000}"/>
    <cellStyle name="Note 37 3" xfId="19878" xr:uid="{00000000-0005-0000-0000-0000A3740000}"/>
    <cellStyle name="Note 37 4" xfId="19879" xr:uid="{00000000-0005-0000-0000-0000A4740000}"/>
    <cellStyle name="Note 37_PwrTax 51040" xfId="19880" xr:uid="{00000000-0005-0000-0000-0000A5740000}"/>
    <cellStyle name="Note 38" xfId="19881" xr:uid="{00000000-0005-0000-0000-0000A6740000}"/>
    <cellStyle name="Note 38 2" xfId="19882" xr:uid="{00000000-0005-0000-0000-0000A7740000}"/>
    <cellStyle name="Note 38 2 2" xfId="19883" xr:uid="{00000000-0005-0000-0000-0000A8740000}"/>
    <cellStyle name="Note 38 2 3" xfId="19884" xr:uid="{00000000-0005-0000-0000-0000A9740000}"/>
    <cellStyle name="Note 38 2 4" xfId="19885" xr:uid="{00000000-0005-0000-0000-0000AA740000}"/>
    <cellStyle name="Note 38 2 5" xfId="19886" xr:uid="{00000000-0005-0000-0000-0000AB740000}"/>
    <cellStyle name="Note 38 3" xfId="19887" xr:uid="{00000000-0005-0000-0000-0000AC740000}"/>
    <cellStyle name="Note 38 4" xfId="19888" xr:uid="{00000000-0005-0000-0000-0000AD740000}"/>
    <cellStyle name="Note 38 5" xfId="19889" xr:uid="{00000000-0005-0000-0000-0000AE740000}"/>
    <cellStyle name="Note 38 6" xfId="19890" xr:uid="{00000000-0005-0000-0000-0000AF740000}"/>
    <cellStyle name="Note 39" xfId="19891" xr:uid="{00000000-0005-0000-0000-0000B0740000}"/>
    <cellStyle name="Note 39 2" xfId="19892" xr:uid="{00000000-0005-0000-0000-0000B1740000}"/>
    <cellStyle name="Note 39 3" xfId="42830" xr:uid="{00000000-0005-0000-0000-0000B2740000}"/>
    <cellStyle name="Note 4" xfId="19893" xr:uid="{00000000-0005-0000-0000-0000B3740000}"/>
    <cellStyle name="Note 4 10" xfId="19894" xr:uid="{00000000-0005-0000-0000-0000B4740000}"/>
    <cellStyle name="Note 4 10 2" xfId="19895" xr:uid="{00000000-0005-0000-0000-0000B5740000}"/>
    <cellStyle name="Note 4 10 2 2" xfId="19896" xr:uid="{00000000-0005-0000-0000-0000B6740000}"/>
    <cellStyle name="Note 4 10 2 3" xfId="19897" xr:uid="{00000000-0005-0000-0000-0000B7740000}"/>
    <cellStyle name="Note 4 10 3" xfId="19898" xr:uid="{00000000-0005-0000-0000-0000B8740000}"/>
    <cellStyle name="Note 4 10 3 2" xfId="19899" xr:uid="{00000000-0005-0000-0000-0000B9740000}"/>
    <cellStyle name="Note 4 10 3 3" xfId="19900" xr:uid="{00000000-0005-0000-0000-0000BA740000}"/>
    <cellStyle name="Note 4 10 4" xfId="19901" xr:uid="{00000000-0005-0000-0000-0000BB740000}"/>
    <cellStyle name="Note 4 10 5" xfId="19902" xr:uid="{00000000-0005-0000-0000-0000BC740000}"/>
    <cellStyle name="Note 4 11" xfId="19903" xr:uid="{00000000-0005-0000-0000-0000BD740000}"/>
    <cellStyle name="Note 4 11 2" xfId="19904" xr:uid="{00000000-0005-0000-0000-0000BE740000}"/>
    <cellStyle name="Note 4 11 2 2" xfId="19905" xr:uid="{00000000-0005-0000-0000-0000BF740000}"/>
    <cellStyle name="Note 4 11 3" xfId="19906" xr:uid="{00000000-0005-0000-0000-0000C0740000}"/>
    <cellStyle name="Note 4 11 3 2" xfId="19907" xr:uid="{00000000-0005-0000-0000-0000C1740000}"/>
    <cellStyle name="Note 4 11 4" xfId="19908" xr:uid="{00000000-0005-0000-0000-0000C2740000}"/>
    <cellStyle name="Note 4 11 5" xfId="19909" xr:uid="{00000000-0005-0000-0000-0000C3740000}"/>
    <cellStyle name="Note 4 12" xfId="19910" xr:uid="{00000000-0005-0000-0000-0000C4740000}"/>
    <cellStyle name="Note 4 12 2" xfId="19911" xr:uid="{00000000-0005-0000-0000-0000C5740000}"/>
    <cellStyle name="Note 4 12 3" xfId="19912" xr:uid="{00000000-0005-0000-0000-0000C6740000}"/>
    <cellStyle name="Note 4 13" xfId="19913" xr:uid="{00000000-0005-0000-0000-0000C7740000}"/>
    <cellStyle name="Note 4 13 2" xfId="19914" xr:uid="{00000000-0005-0000-0000-0000C8740000}"/>
    <cellStyle name="Note 4 13 3" xfId="19915" xr:uid="{00000000-0005-0000-0000-0000C9740000}"/>
    <cellStyle name="Note 4 14" xfId="19916" xr:uid="{00000000-0005-0000-0000-0000CA740000}"/>
    <cellStyle name="Note 4 15" xfId="19917" xr:uid="{00000000-0005-0000-0000-0000CB740000}"/>
    <cellStyle name="Note 4 16" xfId="42831" xr:uid="{00000000-0005-0000-0000-0000CC740000}"/>
    <cellStyle name="Note 4 17" xfId="43424" xr:uid="{00000000-0005-0000-0000-0000CD740000}"/>
    <cellStyle name="Note 4 2" xfId="19918" xr:uid="{00000000-0005-0000-0000-0000CE740000}"/>
    <cellStyle name="Note 4 2 2" xfId="19919" xr:uid="{00000000-0005-0000-0000-0000CF740000}"/>
    <cellStyle name="Note 4 2 2 2" xfId="19920" xr:uid="{00000000-0005-0000-0000-0000D0740000}"/>
    <cellStyle name="Note 4 2 2 2 2" xfId="19921" xr:uid="{00000000-0005-0000-0000-0000D1740000}"/>
    <cellStyle name="Note 4 2 2 2 3" xfId="19922" xr:uid="{00000000-0005-0000-0000-0000D2740000}"/>
    <cellStyle name="Note 4 2 2 3" xfId="19923" xr:uid="{00000000-0005-0000-0000-0000D3740000}"/>
    <cellStyle name="Note 4 2 2 3 2" xfId="19924" xr:uid="{00000000-0005-0000-0000-0000D4740000}"/>
    <cellStyle name="Note 4 2 2 3 3" xfId="19925" xr:uid="{00000000-0005-0000-0000-0000D5740000}"/>
    <cellStyle name="Note 4 2 2 4" xfId="19926" xr:uid="{00000000-0005-0000-0000-0000D6740000}"/>
    <cellStyle name="Note 4 2 2 5" xfId="19927" xr:uid="{00000000-0005-0000-0000-0000D7740000}"/>
    <cellStyle name="Note 4 2 2 6" xfId="42832" xr:uid="{00000000-0005-0000-0000-0000D8740000}"/>
    <cellStyle name="Note 4 2 3" xfId="19928" xr:uid="{00000000-0005-0000-0000-0000D9740000}"/>
    <cellStyle name="Note 4 2 3 2" xfId="19929" xr:uid="{00000000-0005-0000-0000-0000DA740000}"/>
    <cellStyle name="Note 4 2 3 3" xfId="19930" xr:uid="{00000000-0005-0000-0000-0000DB740000}"/>
    <cellStyle name="Note 4 2 3 4" xfId="19931" xr:uid="{00000000-0005-0000-0000-0000DC740000}"/>
    <cellStyle name="Note 4 2 3 5" xfId="19932" xr:uid="{00000000-0005-0000-0000-0000DD740000}"/>
    <cellStyle name="Note 4 2 4" xfId="19933" xr:uid="{00000000-0005-0000-0000-0000DE740000}"/>
    <cellStyle name="Note 4 2 4 2" xfId="19934" xr:uid="{00000000-0005-0000-0000-0000DF740000}"/>
    <cellStyle name="Note 4 2 4 3" xfId="19935" xr:uid="{00000000-0005-0000-0000-0000E0740000}"/>
    <cellStyle name="Note 4 2 5" xfId="19936" xr:uid="{00000000-0005-0000-0000-0000E1740000}"/>
    <cellStyle name="Note 4 2 6" xfId="19937" xr:uid="{00000000-0005-0000-0000-0000E2740000}"/>
    <cellStyle name="Note 4 2 7" xfId="19938" xr:uid="{00000000-0005-0000-0000-0000E3740000}"/>
    <cellStyle name="Note 4 2 8" xfId="42833" xr:uid="{00000000-0005-0000-0000-0000E4740000}"/>
    <cellStyle name="Note 4 2_JE 5 2002.2 FED" xfId="19939" xr:uid="{00000000-0005-0000-0000-0000E5740000}"/>
    <cellStyle name="Note 4 3" xfId="19940" xr:uid="{00000000-0005-0000-0000-0000E6740000}"/>
    <cellStyle name="Note 4 3 2" xfId="19941" xr:uid="{00000000-0005-0000-0000-0000E7740000}"/>
    <cellStyle name="Note 4 3 2 2" xfId="19942" xr:uid="{00000000-0005-0000-0000-0000E8740000}"/>
    <cellStyle name="Note 4 3 2 2 2" xfId="19943" xr:uid="{00000000-0005-0000-0000-0000E9740000}"/>
    <cellStyle name="Note 4 3 2 2 3" xfId="19944" xr:uid="{00000000-0005-0000-0000-0000EA740000}"/>
    <cellStyle name="Note 4 3 2 3" xfId="19945" xr:uid="{00000000-0005-0000-0000-0000EB740000}"/>
    <cellStyle name="Note 4 3 2 3 2" xfId="19946" xr:uid="{00000000-0005-0000-0000-0000EC740000}"/>
    <cellStyle name="Note 4 3 2 3 3" xfId="19947" xr:uid="{00000000-0005-0000-0000-0000ED740000}"/>
    <cellStyle name="Note 4 3 2 4" xfId="19948" xr:uid="{00000000-0005-0000-0000-0000EE740000}"/>
    <cellStyle name="Note 4 3 2 5" xfId="19949" xr:uid="{00000000-0005-0000-0000-0000EF740000}"/>
    <cellStyle name="Note 4 3 3" xfId="19950" xr:uid="{00000000-0005-0000-0000-0000F0740000}"/>
    <cellStyle name="Note 4 3 3 2" xfId="19951" xr:uid="{00000000-0005-0000-0000-0000F1740000}"/>
    <cellStyle name="Note 4 3 3 3" xfId="19952" xr:uid="{00000000-0005-0000-0000-0000F2740000}"/>
    <cellStyle name="Note 4 3 3 4" xfId="19953" xr:uid="{00000000-0005-0000-0000-0000F3740000}"/>
    <cellStyle name="Note 4 3 3 5" xfId="19954" xr:uid="{00000000-0005-0000-0000-0000F4740000}"/>
    <cellStyle name="Note 4 3 4" xfId="19955" xr:uid="{00000000-0005-0000-0000-0000F5740000}"/>
    <cellStyle name="Note 4 3 4 2" xfId="19956" xr:uid="{00000000-0005-0000-0000-0000F6740000}"/>
    <cellStyle name="Note 4 3 4 3" xfId="19957" xr:uid="{00000000-0005-0000-0000-0000F7740000}"/>
    <cellStyle name="Note 4 3 5" xfId="19958" xr:uid="{00000000-0005-0000-0000-0000F8740000}"/>
    <cellStyle name="Note 4 3 6" xfId="19959" xr:uid="{00000000-0005-0000-0000-0000F9740000}"/>
    <cellStyle name="Note 4 3 7" xfId="19960" xr:uid="{00000000-0005-0000-0000-0000FA740000}"/>
    <cellStyle name="Note 4 3 8" xfId="19961" xr:uid="{00000000-0005-0000-0000-0000FB740000}"/>
    <cellStyle name="Note 4 3 9" xfId="42834" xr:uid="{00000000-0005-0000-0000-0000FC740000}"/>
    <cellStyle name="Note 4 3_JE 5 2002.2 FED" xfId="19962" xr:uid="{00000000-0005-0000-0000-0000FD740000}"/>
    <cellStyle name="Note 4 4" xfId="19963" xr:uid="{00000000-0005-0000-0000-0000FE740000}"/>
    <cellStyle name="Note 4 4 2" xfId="19964" xr:uid="{00000000-0005-0000-0000-0000FF740000}"/>
    <cellStyle name="Note 4 4 2 2" xfId="19965" xr:uid="{00000000-0005-0000-0000-000000750000}"/>
    <cellStyle name="Note 4 4 2 2 2" xfId="19966" xr:uid="{00000000-0005-0000-0000-000001750000}"/>
    <cellStyle name="Note 4 4 2 2 3" xfId="19967" xr:uid="{00000000-0005-0000-0000-000002750000}"/>
    <cellStyle name="Note 4 4 2 3" xfId="19968" xr:uid="{00000000-0005-0000-0000-000003750000}"/>
    <cellStyle name="Note 4 4 2 3 2" xfId="19969" xr:uid="{00000000-0005-0000-0000-000004750000}"/>
    <cellStyle name="Note 4 4 2 3 3" xfId="19970" xr:uid="{00000000-0005-0000-0000-000005750000}"/>
    <cellStyle name="Note 4 4 2 4" xfId="19971" xr:uid="{00000000-0005-0000-0000-000006750000}"/>
    <cellStyle name="Note 4 4 2 5" xfId="19972" xr:uid="{00000000-0005-0000-0000-000007750000}"/>
    <cellStyle name="Note 4 4 3" xfId="19973" xr:uid="{00000000-0005-0000-0000-000008750000}"/>
    <cellStyle name="Note 4 4 3 2" xfId="19974" xr:uid="{00000000-0005-0000-0000-000009750000}"/>
    <cellStyle name="Note 4 4 4" xfId="19975" xr:uid="{00000000-0005-0000-0000-00000A750000}"/>
    <cellStyle name="Note 4 4 4 2" xfId="19976" xr:uid="{00000000-0005-0000-0000-00000B750000}"/>
    <cellStyle name="Note 4 4 5" xfId="19977" xr:uid="{00000000-0005-0000-0000-00000C750000}"/>
    <cellStyle name="Note 4 4 6" xfId="19978" xr:uid="{00000000-0005-0000-0000-00000D750000}"/>
    <cellStyle name="Note 4 4 7" xfId="42835" xr:uid="{00000000-0005-0000-0000-00000E750000}"/>
    <cellStyle name="Note 4 4_JE 5 2002.2 FED" xfId="19979" xr:uid="{00000000-0005-0000-0000-00000F750000}"/>
    <cellStyle name="Note 4 5" xfId="19980" xr:uid="{00000000-0005-0000-0000-000010750000}"/>
    <cellStyle name="Note 4 5 2" xfId="19981" xr:uid="{00000000-0005-0000-0000-000011750000}"/>
    <cellStyle name="Note 4 5 2 2" xfId="19982" xr:uid="{00000000-0005-0000-0000-000012750000}"/>
    <cellStyle name="Note 4 5 2 2 2" xfId="19983" xr:uid="{00000000-0005-0000-0000-000013750000}"/>
    <cellStyle name="Note 4 5 2 2 3" xfId="19984" xr:uid="{00000000-0005-0000-0000-000014750000}"/>
    <cellStyle name="Note 4 5 2 3" xfId="19985" xr:uid="{00000000-0005-0000-0000-000015750000}"/>
    <cellStyle name="Note 4 5 2 3 2" xfId="19986" xr:uid="{00000000-0005-0000-0000-000016750000}"/>
    <cellStyle name="Note 4 5 2 3 3" xfId="19987" xr:uid="{00000000-0005-0000-0000-000017750000}"/>
    <cellStyle name="Note 4 5 2 4" xfId="19988" xr:uid="{00000000-0005-0000-0000-000018750000}"/>
    <cellStyle name="Note 4 5 2 5" xfId="19989" xr:uid="{00000000-0005-0000-0000-000019750000}"/>
    <cellStyle name="Note 4 5 3" xfId="19990" xr:uid="{00000000-0005-0000-0000-00001A750000}"/>
    <cellStyle name="Note 4 5 3 2" xfId="19991" xr:uid="{00000000-0005-0000-0000-00001B750000}"/>
    <cellStyle name="Note 4 5 3 3" xfId="19992" xr:uid="{00000000-0005-0000-0000-00001C750000}"/>
    <cellStyle name="Note 4 5 4" xfId="19993" xr:uid="{00000000-0005-0000-0000-00001D750000}"/>
    <cellStyle name="Note 4 5 4 2" xfId="19994" xr:uid="{00000000-0005-0000-0000-00001E750000}"/>
    <cellStyle name="Note 4 5 4 3" xfId="19995" xr:uid="{00000000-0005-0000-0000-00001F750000}"/>
    <cellStyle name="Note 4 5 5" xfId="19996" xr:uid="{00000000-0005-0000-0000-000020750000}"/>
    <cellStyle name="Note 4 5 6" xfId="19997" xr:uid="{00000000-0005-0000-0000-000021750000}"/>
    <cellStyle name="Note 4 5 7" xfId="42836" xr:uid="{00000000-0005-0000-0000-000022750000}"/>
    <cellStyle name="Note 4 5_JE 5 2002.2 FED" xfId="19998" xr:uid="{00000000-0005-0000-0000-000023750000}"/>
    <cellStyle name="Note 4 6" xfId="19999" xr:uid="{00000000-0005-0000-0000-000024750000}"/>
    <cellStyle name="Note 4 6 2" xfId="20000" xr:uid="{00000000-0005-0000-0000-000025750000}"/>
    <cellStyle name="Note 4 6 2 2" xfId="20001" xr:uid="{00000000-0005-0000-0000-000026750000}"/>
    <cellStyle name="Note 4 6 2 2 2" xfId="20002" xr:uid="{00000000-0005-0000-0000-000027750000}"/>
    <cellStyle name="Note 4 6 2 2 3" xfId="20003" xr:uid="{00000000-0005-0000-0000-000028750000}"/>
    <cellStyle name="Note 4 6 2 3" xfId="20004" xr:uid="{00000000-0005-0000-0000-000029750000}"/>
    <cellStyle name="Note 4 6 2 3 2" xfId="20005" xr:uid="{00000000-0005-0000-0000-00002A750000}"/>
    <cellStyle name="Note 4 6 2 3 3" xfId="20006" xr:uid="{00000000-0005-0000-0000-00002B750000}"/>
    <cellStyle name="Note 4 6 2 4" xfId="20007" xr:uid="{00000000-0005-0000-0000-00002C750000}"/>
    <cellStyle name="Note 4 6 2 5" xfId="20008" xr:uid="{00000000-0005-0000-0000-00002D750000}"/>
    <cellStyle name="Note 4 6 3" xfId="20009" xr:uid="{00000000-0005-0000-0000-00002E750000}"/>
    <cellStyle name="Note 4 6 3 2" xfId="20010" xr:uid="{00000000-0005-0000-0000-00002F750000}"/>
    <cellStyle name="Note 4 6 3 3" xfId="20011" xr:uid="{00000000-0005-0000-0000-000030750000}"/>
    <cellStyle name="Note 4 6 4" xfId="20012" xr:uid="{00000000-0005-0000-0000-000031750000}"/>
    <cellStyle name="Note 4 6 4 2" xfId="20013" xr:uid="{00000000-0005-0000-0000-000032750000}"/>
    <cellStyle name="Note 4 6 4 3" xfId="20014" xr:uid="{00000000-0005-0000-0000-000033750000}"/>
    <cellStyle name="Note 4 6 5" xfId="20015" xr:uid="{00000000-0005-0000-0000-000034750000}"/>
    <cellStyle name="Note 4 6 6" xfId="20016" xr:uid="{00000000-0005-0000-0000-000035750000}"/>
    <cellStyle name="Note 4 6_JE 5 2002.2 FED" xfId="20017" xr:uid="{00000000-0005-0000-0000-000036750000}"/>
    <cellStyle name="Note 4 7" xfId="20018" xr:uid="{00000000-0005-0000-0000-000037750000}"/>
    <cellStyle name="Note 4 7 2" xfId="20019" xr:uid="{00000000-0005-0000-0000-000038750000}"/>
    <cellStyle name="Note 4 7 2 2" xfId="20020" xr:uid="{00000000-0005-0000-0000-000039750000}"/>
    <cellStyle name="Note 4 7 2 2 2" xfId="20021" xr:uid="{00000000-0005-0000-0000-00003A750000}"/>
    <cellStyle name="Note 4 7 2 2 3" xfId="20022" xr:uid="{00000000-0005-0000-0000-00003B750000}"/>
    <cellStyle name="Note 4 7 2 3" xfId="20023" xr:uid="{00000000-0005-0000-0000-00003C750000}"/>
    <cellStyle name="Note 4 7 2 3 2" xfId="20024" xr:uid="{00000000-0005-0000-0000-00003D750000}"/>
    <cellStyle name="Note 4 7 2 3 3" xfId="20025" xr:uid="{00000000-0005-0000-0000-00003E750000}"/>
    <cellStyle name="Note 4 7 2 4" xfId="20026" xr:uid="{00000000-0005-0000-0000-00003F750000}"/>
    <cellStyle name="Note 4 7 2 5" xfId="20027" xr:uid="{00000000-0005-0000-0000-000040750000}"/>
    <cellStyle name="Note 4 7 3" xfId="20028" xr:uid="{00000000-0005-0000-0000-000041750000}"/>
    <cellStyle name="Note 4 7 3 2" xfId="20029" xr:uid="{00000000-0005-0000-0000-000042750000}"/>
    <cellStyle name="Note 4 7 3 3" xfId="20030" xr:uid="{00000000-0005-0000-0000-000043750000}"/>
    <cellStyle name="Note 4 7 4" xfId="20031" xr:uid="{00000000-0005-0000-0000-000044750000}"/>
    <cellStyle name="Note 4 7 4 2" xfId="20032" xr:uid="{00000000-0005-0000-0000-000045750000}"/>
    <cellStyle name="Note 4 7 4 3" xfId="20033" xr:uid="{00000000-0005-0000-0000-000046750000}"/>
    <cellStyle name="Note 4 7 5" xfId="20034" xr:uid="{00000000-0005-0000-0000-000047750000}"/>
    <cellStyle name="Note 4 7 6" xfId="20035" xr:uid="{00000000-0005-0000-0000-000048750000}"/>
    <cellStyle name="Note 4 7_JE 5 2002.2 FED" xfId="20036" xr:uid="{00000000-0005-0000-0000-000049750000}"/>
    <cellStyle name="Note 4 8" xfId="20037" xr:uid="{00000000-0005-0000-0000-00004A750000}"/>
    <cellStyle name="Note 4 8 2" xfId="20038" xr:uid="{00000000-0005-0000-0000-00004B750000}"/>
    <cellStyle name="Note 4 8 2 2" xfId="20039" xr:uid="{00000000-0005-0000-0000-00004C750000}"/>
    <cellStyle name="Note 4 8 2 2 2" xfId="20040" xr:uid="{00000000-0005-0000-0000-00004D750000}"/>
    <cellStyle name="Note 4 8 2 2 3" xfId="20041" xr:uid="{00000000-0005-0000-0000-00004E750000}"/>
    <cellStyle name="Note 4 8 2 3" xfId="20042" xr:uid="{00000000-0005-0000-0000-00004F750000}"/>
    <cellStyle name="Note 4 8 2 3 2" xfId="20043" xr:uid="{00000000-0005-0000-0000-000050750000}"/>
    <cellStyle name="Note 4 8 2 3 3" xfId="20044" xr:uid="{00000000-0005-0000-0000-000051750000}"/>
    <cellStyle name="Note 4 8 2 4" xfId="20045" xr:uid="{00000000-0005-0000-0000-000052750000}"/>
    <cellStyle name="Note 4 8 2 5" xfId="20046" xr:uid="{00000000-0005-0000-0000-000053750000}"/>
    <cellStyle name="Note 4 8 3" xfId="20047" xr:uid="{00000000-0005-0000-0000-000054750000}"/>
    <cellStyle name="Note 4 8 3 2" xfId="20048" xr:uid="{00000000-0005-0000-0000-000055750000}"/>
    <cellStyle name="Note 4 8 3 3" xfId="20049" xr:uid="{00000000-0005-0000-0000-000056750000}"/>
    <cellStyle name="Note 4 8 4" xfId="20050" xr:uid="{00000000-0005-0000-0000-000057750000}"/>
    <cellStyle name="Note 4 8 4 2" xfId="20051" xr:uid="{00000000-0005-0000-0000-000058750000}"/>
    <cellStyle name="Note 4 8 4 3" xfId="20052" xr:uid="{00000000-0005-0000-0000-000059750000}"/>
    <cellStyle name="Note 4 8 5" xfId="20053" xr:uid="{00000000-0005-0000-0000-00005A750000}"/>
    <cellStyle name="Note 4 8 6" xfId="20054" xr:uid="{00000000-0005-0000-0000-00005B750000}"/>
    <cellStyle name="Note 4 8_JE 5 2002.2 FED" xfId="20055" xr:uid="{00000000-0005-0000-0000-00005C750000}"/>
    <cellStyle name="Note 4 9" xfId="20056" xr:uid="{00000000-0005-0000-0000-00005D750000}"/>
    <cellStyle name="Note 4 9 2" xfId="20057" xr:uid="{00000000-0005-0000-0000-00005E750000}"/>
    <cellStyle name="Note 4 9 2 2" xfId="20058" xr:uid="{00000000-0005-0000-0000-00005F750000}"/>
    <cellStyle name="Note 4 9 2 2 2" xfId="20059" xr:uid="{00000000-0005-0000-0000-000060750000}"/>
    <cellStyle name="Note 4 9 2 2 3" xfId="20060" xr:uid="{00000000-0005-0000-0000-000061750000}"/>
    <cellStyle name="Note 4 9 2 3" xfId="20061" xr:uid="{00000000-0005-0000-0000-000062750000}"/>
    <cellStyle name="Note 4 9 2 3 2" xfId="20062" xr:uid="{00000000-0005-0000-0000-000063750000}"/>
    <cellStyle name="Note 4 9 2 3 3" xfId="20063" xr:uid="{00000000-0005-0000-0000-000064750000}"/>
    <cellStyle name="Note 4 9 2 4" xfId="20064" xr:uid="{00000000-0005-0000-0000-000065750000}"/>
    <cellStyle name="Note 4 9 2 5" xfId="20065" xr:uid="{00000000-0005-0000-0000-000066750000}"/>
    <cellStyle name="Note 4 9 3" xfId="20066" xr:uid="{00000000-0005-0000-0000-000067750000}"/>
    <cellStyle name="Note 4 9 3 2" xfId="20067" xr:uid="{00000000-0005-0000-0000-000068750000}"/>
    <cellStyle name="Note 4 9 3 3" xfId="20068" xr:uid="{00000000-0005-0000-0000-000069750000}"/>
    <cellStyle name="Note 4 9 4" xfId="20069" xr:uid="{00000000-0005-0000-0000-00006A750000}"/>
    <cellStyle name="Note 4 9 4 2" xfId="20070" xr:uid="{00000000-0005-0000-0000-00006B750000}"/>
    <cellStyle name="Note 4 9 4 3" xfId="20071" xr:uid="{00000000-0005-0000-0000-00006C750000}"/>
    <cellStyle name="Note 4 9 5" xfId="20072" xr:uid="{00000000-0005-0000-0000-00006D750000}"/>
    <cellStyle name="Note 4 9 6" xfId="20073" xr:uid="{00000000-0005-0000-0000-00006E750000}"/>
    <cellStyle name="Note 4 9_JE 5 2002.2 FED" xfId="20074" xr:uid="{00000000-0005-0000-0000-00006F750000}"/>
    <cellStyle name="Note 4_JE 5 2002.2 FED" xfId="20075" xr:uid="{00000000-0005-0000-0000-000070750000}"/>
    <cellStyle name="Note 40" xfId="20076" xr:uid="{00000000-0005-0000-0000-000071750000}"/>
    <cellStyle name="Note 40 2" xfId="42837" xr:uid="{00000000-0005-0000-0000-000072750000}"/>
    <cellStyle name="Note 40 3" xfId="42838" xr:uid="{00000000-0005-0000-0000-000073750000}"/>
    <cellStyle name="Note 41" xfId="20077" xr:uid="{00000000-0005-0000-0000-000074750000}"/>
    <cellStyle name="Note 41 2" xfId="42839" xr:uid="{00000000-0005-0000-0000-000075750000}"/>
    <cellStyle name="Note 42" xfId="42840" xr:uid="{00000000-0005-0000-0000-000076750000}"/>
    <cellStyle name="Note 43" xfId="42841" xr:uid="{00000000-0005-0000-0000-000077750000}"/>
    <cellStyle name="Note 44" xfId="42842" xr:uid="{00000000-0005-0000-0000-000078750000}"/>
    <cellStyle name="Note 44 2" xfId="42843" xr:uid="{00000000-0005-0000-0000-000079750000}"/>
    <cellStyle name="Note 44 2 2" xfId="42844" xr:uid="{00000000-0005-0000-0000-00007A750000}"/>
    <cellStyle name="Note 44 2 2 2" xfId="42845" xr:uid="{00000000-0005-0000-0000-00007B750000}"/>
    <cellStyle name="Note 44 2 3" xfId="42846" xr:uid="{00000000-0005-0000-0000-00007C750000}"/>
    <cellStyle name="Note 44 2 3 2" xfId="42847" xr:uid="{00000000-0005-0000-0000-00007D750000}"/>
    <cellStyle name="Note 44 2 4" xfId="42848" xr:uid="{00000000-0005-0000-0000-00007E750000}"/>
    <cellStyle name="Note 44 3" xfId="42849" xr:uid="{00000000-0005-0000-0000-00007F750000}"/>
    <cellStyle name="Note 44 3 2" xfId="42850" xr:uid="{00000000-0005-0000-0000-000080750000}"/>
    <cellStyle name="Note 44 3 2 2" xfId="42851" xr:uid="{00000000-0005-0000-0000-000081750000}"/>
    <cellStyle name="Note 44 3 3" xfId="42852" xr:uid="{00000000-0005-0000-0000-000082750000}"/>
    <cellStyle name="Note 44 3 3 2" xfId="42853" xr:uid="{00000000-0005-0000-0000-000083750000}"/>
    <cellStyle name="Note 44 3 4" xfId="42854" xr:uid="{00000000-0005-0000-0000-000084750000}"/>
    <cellStyle name="Note 44 4" xfId="42855" xr:uid="{00000000-0005-0000-0000-000085750000}"/>
    <cellStyle name="Note 44 4 2" xfId="42856" xr:uid="{00000000-0005-0000-0000-000086750000}"/>
    <cellStyle name="Note 44 4 2 2" xfId="42857" xr:uid="{00000000-0005-0000-0000-000087750000}"/>
    <cellStyle name="Note 44 4 3" xfId="42858" xr:uid="{00000000-0005-0000-0000-000088750000}"/>
    <cellStyle name="Note 44 4 3 2" xfId="42859" xr:uid="{00000000-0005-0000-0000-000089750000}"/>
    <cellStyle name="Note 44 4 4" xfId="42860" xr:uid="{00000000-0005-0000-0000-00008A750000}"/>
    <cellStyle name="Note 44 5" xfId="42861" xr:uid="{00000000-0005-0000-0000-00008B750000}"/>
    <cellStyle name="Note 44 5 2" xfId="42862" xr:uid="{00000000-0005-0000-0000-00008C750000}"/>
    <cellStyle name="Note 44 6" xfId="42863" xr:uid="{00000000-0005-0000-0000-00008D750000}"/>
    <cellStyle name="Note 44 6 2" xfId="42864" xr:uid="{00000000-0005-0000-0000-00008E750000}"/>
    <cellStyle name="Note 44 7" xfId="42865" xr:uid="{00000000-0005-0000-0000-00008F750000}"/>
    <cellStyle name="Note 45" xfId="42866" xr:uid="{00000000-0005-0000-0000-000090750000}"/>
    <cellStyle name="Note 46" xfId="42867" xr:uid="{00000000-0005-0000-0000-000091750000}"/>
    <cellStyle name="Note 47" xfId="42868" xr:uid="{00000000-0005-0000-0000-000092750000}"/>
    <cellStyle name="Note 48" xfId="42869" xr:uid="{00000000-0005-0000-0000-000093750000}"/>
    <cellStyle name="Note 49" xfId="42870" xr:uid="{00000000-0005-0000-0000-000094750000}"/>
    <cellStyle name="Note 5" xfId="20078" xr:uid="{00000000-0005-0000-0000-000095750000}"/>
    <cellStyle name="Note 5 10" xfId="20079" xr:uid="{00000000-0005-0000-0000-000096750000}"/>
    <cellStyle name="Note 5 10 2" xfId="20080" xr:uid="{00000000-0005-0000-0000-000097750000}"/>
    <cellStyle name="Note 5 10 2 2" xfId="20081" xr:uid="{00000000-0005-0000-0000-000098750000}"/>
    <cellStyle name="Note 5 10 2 3" xfId="20082" xr:uid="{00000000-0005-0000-0000-000099750000}"/>
    <cellStyle name="Note 5 10 3" xfId="20083" xr:uid="{00000000-0005-0000-0000-00009A750000}"/>
    <cellStyle name="Note 5 10 3 2" xfId="20084" xr:uid="{00000000-0005-0000-0000-00009B750000}"/>
    <cellStyle name="Note 5 10 3 3" xfId="20085" xr:uid="{00000000-0005-0000-0000-00009C750000}"/>
    <cellStyle name="Note 5 10 4" xfId="20086" xr:uid="{00000000-0005-0000-0000-00009D750000}"/>
    <cellStyle name="Note 5 10 5" xfId="20087" xr:uid="{00000000-0005-0000-0000-00009E750000}"/>
    <cellStyle name="Note 5 11" xfId="20088" xr:uid="{00000000-0005-0000-0000-00009F750000}"/>
    <cellStyle name="Note 5 11 2" xfId="20089" xr:uid="{00000000-0005-0000-0000-0000A0750000}"/>
    <cellStyle name="Note 5 11 3" xfId="20090" xr:uid="{00000000-0005-0000-0000-0000A1750000}"/>
    <cellStyle name="Note 5 11 4" xfId="20091" xr:uid="{00000000-0005-0000-0000-0000A2750000}"/>
    <cellStyle name="Note 5 11 5" xfId="20092" xr:uid="{00000000-0005-0000-0000-0000A3750000}"/>
    <cellStyle name="Note 5 12" xfId="20093" xr:uid="{00000000-0005-0000-0000-0000A4750000}"/>
    <cellStyle name="Note 5 12 2" xfId="20094" xr:uid="{00000000-0005-0000-0000-0000A5750000}"/>
    <cellStyle name="Note 5 12 3" xfId="20095" xr:uid="{00000000-0005-0000-0000-0000A6750000}"/>
    <cellStyle name="Note 5 13" xfId="20096" xr:uid="{00000000-0005-0000-0000-0000A7750000}"/>
    <cellStyle name="Note 5 14" xfId="20097" xr:uid="{00000000-0005-0000-0000-0000A8750000}"/>
    <cellStyle name="Note 5 15" xfId="20098" xr:uid="{00000000-0005-0000-0000-0000A9750000}"/>
    <cellStyle name="Note 5 16" xfId="42871" xr:uid="{00000000-0005-0000-0000-0000AA750000}"/>
    <cellStyle name="Note 5 17" xfId="43438" xr:uid="{00000000-0005-0000-0000-0000AB750000}"/>
    <cellStyle name="Note 5 2" xfId="20099" xr:uid="{00000000-0005-0000-0000-0000AC750000}"/>
    <cellStyle name="Note 5 2 2" xfId="20100" xr:uid="{00000000-0005-0000-0000-0000AD750000}"/>
    <cellStyle name="Note 5 2 2 2" xfId="20101" xr:uid="{00000000-0005-0000-0000-0000AE750000}"/>
    <cellStyle name="Note 5 2 2 2 2" xfId="20102" xr:uid="{00000000-0005-0000-0000-0000AF750000}"/>
    <cellStyle name="Note 5 2 2 2 3" xfId="20103" xr:uid="{00000000-0005-0000-0000-0000B0750000}"/>
    <cellStyle name="Note 5 2 2 3" xfId="20104" xr:uid="{00000000-0005-0000-0000-0000B1750000}"/>
    <cellStyle name="Note 5 2 2 3 2" xfId="20105" xr:uid="{00000000-0005-0000-0000-0000B2750000}"/>
    <cellStyle name="Note 5 2 2 3 3" xfId="20106" xr:uid="{00000000-0005-0000-0000-0000B3750000}"/>
    <cellStyle name="Note 5 2 2 4" xfId="20107" xr:uid="{00000000-0005-0000-0000-0000B4750000}"/>
    <cellStyle name="Note 5 2 2 5" xfId="20108" xr:uid="{00000000-0005-0000-0000-0000B5750000}"/>
    <cellStyle name="Note 5 2 3" xfId="20109" xr:uid="{00000000-0005-0000-0000-0000B6750000}"/>
    <cellStyle name="Note 5 2 3 2" xfId="20110" xr:uid="{00000000-0005-0000-0000-0000B7750000}"/>
    <cellStyle name="Note 5 2 3 3" xfId="20111" xr:uid="{00000000-0005-0000-0000-0000B8750000}"/>
    <cellStyle name="Note 5 2 3 4" xfId="20112" xr:uid="{00000000-0005-0000-0000-0000B9750000}"/>
    <cellStyle name="Note 5 2 3 5" xfId="20113" xr:uid="{00000000-0005-0000-0000-0000BA750000}"/>
    <cellStyle name="Note 5 2 4" xfId="20114" xr:uid="{00000000-0005-0000-0000-0000BB750000}"/>
    <cellStyle name="Note 5 2 4 2" xfId="20115" xr:uid="{00000000-0005-0000-0000-0000BC750000}"/>
    <cellStyle name="Note 5 2 4 3" xfId="20116" xr:uid="{00000000-0005-0000-0000-0000BD750000}"/>
    <cellStyle name="Note 5 2 5" xfId="20117" xr:uid="{00000000-0005-0000-0000-0000BE750000}"/>
    <cellStyle name="Note 5 2 6" xfId="20118" xr:uid="{00000000-0005-0000-0000-0000BF750000}"/>
    <cellStyle name="Note 5 2 7" xfId="20119" xr:uid="{00000000-0005-0000-0000-0000C0750000}"/>
    <cellStyle name="Note 5 2 8" xfId="42872" xr:uid="{00000000-0005-0000-0000-0000C1750000}"/>
    <cellStyle name="Note 5 2_JE 5 2002.2 FED" xfId="20120" xr:uid="{00000000-0005-0000-0000-0000C2750000}"/>
    <cellStyle name="Note 5 3" xfId="20121" xr:uid="{00000000-0005-0000-0000-0000C3750000}"/>
    <cellStyle name="Note 5 3 2" xfId="20122" xr:uid="{00000000-0005-0000-0000-0000C4750000}"/>
    <cellStyle name="Note 5 3 2 2" xfId="20123" xr:uid="{00000000-0005-0000-0000-0000C5750000}"/>
    <cellStyle name="Note 5 3 2 2 2" xfId="20124" xr:uid="{00000000-0005-0000-0000-0000C6750000}"/>
    <cellStyle name="Note 5 3 2 2 3" xfId="20125" xr:uid="{00000000-0005-0000-0000-0000C7750000}"/>
    <cellStyle name="Note 5 3 2 3" xfId="20126" xr:uid="{00000000-0005-0000-0000-0000C8750000}"/>
    <cellStyle name="Note 5 3 2 3 2" xfId="20127" xr:uid="{00000000-0005-0000-0000-0000C9750000}"/>
    <cellStyle name="Note 5 3 2 3 3" xfId="20128" xr:uid="{00000000-0005-0000-0000-0000CA750000}"/>
    <cellStyle name="Note 5 3 2 4" xfId="20129" xr:uid="{00000000-0005-0000-0000-0000CB750000}"/>
    <cellStyle name="Note 5 3 2 5" xfId="20130" xr:uid="{00000000-0005-0000-0000-0000CC750000}"/>
    <cellStyle name="Note 5 3 3" xfId="20131" xr:uid="{00000000-0005-0000-0000-0000CD750000}"/>
    <cellStyle name="Note 5 3 3 2" xfId="20132" xr:uid="{00000000-0005-0000-0000-0000CE750000}"/>
    <cellStyle name="Note 5 3 3 3" xfId="20133" xr:uid="{00000000-0005-0000-0000-0000CF750000}"/>
    <cellStyle name="Note 5 3 3 4" xfId="20134" xr:uid="{00000000-0005-0000-0000-0000D0750000}"/>
    <cellStyle name="Note 5 3 3 5" xfId="20135" xr:uid="{00000000-0005-0000-0000-0000D1750000}"/>
    <cellStyle name="Note 5 3 4" xfId="20136" xr:uid="{00000000-0005-0000-0000-0000D2750000}"/>
    <cellStyle name="Note 5 3 4 2" xfId="20137" xr:uid="{00000000-0005-0000-0000-0000D3750000}"/>
    <cellStyle name="Note 5 3 4 3" xfId="20138" xr:uid="{00000000-0005-0000-0000-0000D4750000}"/>
    <cellStyle name="Note 5 3 5" xfId="20139" xr:uid="{00000000-0005-0000-0000-0000D5750000}"/>
    <cellStyle name="Note 5 3 6" xfId="20140" xr:uid="{00000000-0005-0000-0000-0000D6750000}"/>
    <cellStyle name="Note 5 3 7" xfId="20141" xr:uid="{00000000-0005-0000-0000-0000D7750000}"/>
    <cellStyle name="Note 5 3_JE 5 2002.2 FED" xfId="20142" xr:uid="{00000000-0005-0000-0000-0000D8750000}"/>
    <cellStyle name="Note 5 4" xfId="20143" xr:uid="{00000000-0005-0000-0000-0000D9750000}"/>
    <cellStyle name="Note 5 4 2" xfId="20144" xr:uid="{00000000-0005-0000-0000-0000DA750000}"/>
    <cellStyle name="Note 5 4 2 2" xfId="20145" xr:uid="{00000000-0005-0000-0000-0000DB750000}"/>
    <cellStyle name="Note 5 4 2 2 2" xfId="20146" xr:uid="{00000000-0005-0000-0000-0000DC750000}"/>
    <cellStyle name="Note 5 4 2 2 3" xfId="20147" xr:uid="{00000000-0005-0000-0000-0000DD750000}"/>
    <cellStyle name="Note 5 4 2 3" xfId="20148" xr:uid="{00000000-0005-0000-0000-0000DE750000}"/>
    <cellStyle name="Note 5 4 2 3 2" xfId="20149" xr:uid="{00000000-0005-0000-0000-0000DF750000}"/>
    <cellStyle name="Note 5 4 2 3 3" xfId="20150" xr:uid="{00000000-0005-0000-0000-0000E0750000}"/>
    <cellStyle name="Note 5 4 2 4" xfId="20151" xr:uid="{00000000-0005-0000-0000-0000E1750000}"/>
    <cellStyle name="Note 5 4 2 5" xfId="20152" xr:uid="{00000000-0005-0000-0000-0000E2750000}"/>
    <cellStyle name="Note 5 4 3" xfId="20153" xr:uid="{00000000-0005-0000-0000-0000E3750000}"/>
    <cellStyle name="Note 5 4 3 2" xfId="20154" xr:uid="{00000000-0005-0000-0000-0000E4750000}"/>
    <cellStyle name="Note 5 4 3 3" xfId="20155" xr:uid="{00000000-0005-0000-0000-0000E5750000}"/>
    <cellStyle name="Note 5 4 4" xfId="20156" xr:uid="{00000000-0005-0000-0000-0000E6750000}"/>
    <cellStyle name="Note 5 4 4 2" xfId="20157" xr:uid="{00000000-0005-0000-0000-0000E7750000}"/>
    <cellStyle name="Note 5 4 4 3" xfId="20158" xr:uid="{00000000-0005-0000-0000-0000E8750000}"/>
    <cellStyle name="Note 5 4 5" xfId="20159" xr:uid="{00000000-0005-0000-0000-0000E9750000}"/>
    <cellStyle name="Note 5 4 6" xfId="20160" xr:uid="{00000000-0005-0000-0000-0000EA750000}"/>
    <cellStyle name="Note 5 4_JE 5 2002.2 FED" xfId="20161" xr:uid="{00000000-0005-0000-0000-0000EB750000}"/>
    <cellStyle name="Note 5 5" xfId="20162" xr:uid="{00000000-0005-0000-0000-0000EC750000}"/>
    <cellStyle name="Note 5 5 2" xfId="20163" xr:uid="{00000000-0005-0000-0000-0000ED750000}"/>
    <cellStyle name="Note 5 5 2 2" xfId="20164" xr:uid="{00000000-0005-0000-0000-0000EE750000}"/>
    <cellStyle name="Note 5 5 2 2 2" xfId="20165" xr:uid="{00000000-0005-0000-0000-0000EF750000}"/>
    <cellStyle name="Note 5 5 2 2 3" xfId="20166" xr:uid="{00000000-0005-0000-0000-0000F0750000}"/>
    <cellStyle name="Note 5 5 2 3" xfId="20167" xr:uid="{00000000-0005-0000-0000-0000F1750000}"/>
    <cellStyle name="Note 5 5 2 3 2" xfId="20168" xr:uid="{00000000-0005-0000-0000-0000F2750000}"/>
    <cellStyle name="Note 5 5 2 3 3" xfId="20169" xr:uid="{00000000-0005-0000-0000-0000F3750000}"/>
    <cellStyle name="Note 5 5 2 4" xfId="20170" xr:uid="{00000000-0005-0000-0000-0000F4750000}"/>
    <cellStyle name="Note 5 5 2 5" xfId="20171" xr:uid="{00000000-0005-0000-0000-0000F5750000}"/>
    <cellStyle name="Note 5 5 3" xfId="20172" xr:uid="{00000000-0005-0000-0000-0000F6750000}"/>
    <cellStyle name="Note 5 5 3 2" xfId="20173" xr:uid="{00000000-0005-0000-0000-0000F7750000}"/>
    <cellStyle name="Note 5 5 3 3" xfId="20174" xr:uid="{00000000-0005-0000-0000-0000F8750000}"/>
    <cellStyle name="Note 5 5 4" xfId="20175" xr:uid="{00000000-0005-0000-0000-0000F9750000}"/>
    <cellStyle name="Note 5 5 4 2" xfId="20176" xr:uid="{00000000-0005-0000-0000-0000FA750000}"/>
    <cellStyle name="Note 5 5 4 3" xfId="20177" xr:uid="{00000000-0005-0000-0000-0000FB750000}"/>
    <cellStyle name="Note 5 5 5" xfId="20178" xr:uid="{00000000-0005-0000-0000-0000FC750000}"/>
    <cellStyle name="Note 5 5 6" xfId="20179" xr:uid="{00000000-0005-0000-0000-0000FD750000}"/>
    <cellStyle name="Note 5 5_JE 5 2002.2 FED" xfId="20180" xr:uid="{00000000-0005-0000-0000-0000FE750000}"/>
    <cellStyle name="Note 5 6" xfId="20181" xr:uid="{00000000-0005-0000-0000-0000FF750000}"/>
    <cellStyle name="Note 5 6 2" xfId="20182" xr:uid="{00000000-0005-0000-0000-000000760000}"/>
    <cellStyle name="Note 5 6 2 2" xfId="20183" xr:uid="{00000000-0005-0000-0000-000001760000}"/>
    <cellStyle name="Note 5 6 2 2 2" xfId="20184" xr:uid="{00000000-0005-0000-0000-000002760000}"/>
    <cellStyle name="Note 5 6 2 2 3" xfId="20185" xr:uid="{00000000-0005-0000-0000-000003760000}"/>
    <cellStyle name="Note 5 6 2 3" xfId="20186" xr:uid="{00000000-0005-0000-0000-000004760000}"/>
    <cellStyle name="Note 5 6 2 3 2" xfId="20187" xr:uid="{00000000-0005-0000-0000-000005760000}"/>
    <cellStyle name="Note 5 6 2 3 3" xfId="20188" xr:uid="{00000000-0005-0000-0000-000006760000}"/>
    <cellStyle name="Note 5 6 2 4" xfId="20189" xr:uid="{00000000-0005-0000-0000-000007760000}"/>
    <cellStyle name="Note 5 6 2 5" xfId="20190" xr:uid="{00000000-0005-0000-0000-000008760000}"/>
    <cellStyle name="Note 5 6 3" xfId="20191" xr:uid="{00000000-0005-0000-0000-000009760000}"/>
    <cellStyle name="Note 5 6 3 2" xfId="20192" xr:uid="{00000000-0005-0000-0000-00000A760000}"/>
    <cellStyle name="Note 5 6 3 3" xfId="20193" xr:uid="{00000000-0005-0000-0000-00000B760000}"/>
    <cellStyle name="Note 5 6 4" xfId="20194" xr:uid="{00000000-0005-0000-0000-00000C760000}"/>
    <cellStyle name="Note 5 6 4 2" xfId="20195" xr:uid="{00000000-0005-0000-0000-00000D760000}"/>
    <cellStyle name="Note 5 6 4 3" xfId="20196" xr:uid="{00000000-0005-0000-0000-00000E760000}"/>
    <cellStyle name="Note 5 6 5" xfId="20197" xr:uid="{00000000-0005-0000-0000-00000F760000}"/>
    <cellStyle name="Note 5 6 6" xfId="20198" xr:uid="{00000000-0005-0000-0000-000010760000}"/>
    <cellStyle name="Note 5 6_JE 5 2002.2 FED" xfId="20199" xr:uid="{00000000-0005-0000-0000-000011760000}"/>
    <cellStyle name="Note 5 7" xfId="20200" xr:uid="{00000000-0005-0000-0000-000012760000}"/>
    <cellStyle name="Note 5 7 2" xfId="20201" xr:uid="{00000000-0005-0000-0000-000013760000}"/>
    <cellStyle name="Note 5 7 2 2" xfId="20202" xr:uid="{00000000-0005-0000-0000-000014760000}"/>
    <cellStyle name="Note 5 7 2 2 2" xfId="20203" xr:uid="{00000000-0005-0000-0000-000015760000}"/>
    <cellStyle name="Note 5 7 2 2 3" xfId="20204" xr:uid="{00000000-0005-0000-0000-000016760000}"/>
    <cellStyle name="Note 5 7 2 3" xfId="20205" xr:uid="{00000000-0005-0000-0000-000017760000}"/>
    <cellStyle name="Note 5 7 2 3 2" xfId="20206" xr:uid="{00000000-0005-0000-0000-000018760000}"/>
    <cellStyle name="Note 5 7 2 3 3" xfId="20207" xr:uid="{00000000-0005-0000-0000-000019760000}"/>
    <cellStyle name="Note 5 7 2 4" xfId="20208" xr:uid="{00000000-0005-0000-0000-00001A760000}"/>
    <cellStyle name="Note 5 7 2 5" xfId="20209" xr:uid="{00000000-0005-0000-0000-00001B760000}"/>
    <cellStyle name="Note 5 7 3" xfId="20210" xr:uid="{00000000-0005-0000-0000-00001C760000}"/>
    <cellStyle name="Note 5 7 3 2" xfId="20211" xr:uid="{00000000-0005-0000-0000-00001D760000}"/>
    <cellStyle name="Note 5 7 3 3" xfId="20212" xr:uid="{00000000-0005-0000-0000-00001E760000}"/>
    <cellStyle name="Note 5 7 4" xfId="20213" xr:uid="{00000000-0005-0000-0000-00001F760000}"/>
    <cellStyle name="Note 5 7 4 2" xfId="20214" xr:uid="{00000000-0005-0000-0000-000020760000}"/>
    <cellStyle name="Note 5 7 4 3" xfId="20215" xr:uid="{00000000-0005-0000-0000-000021760000}"/>
    <cellStyle name="Note 5 7 5" xfId="20216" xr:uid="{00000000-0005-0000-0000-000022760000}"/>
    <cellStyle name="Note 5 7 6" xfId="20217" xr:uid="{00000000-0005-0000-0000-000023760000}"/>
    <cellStyle name="Note 5 7_JE 5 2002.2 FED" xfId="20218" xr:uid="{00000000-0005-0000-0000-000024760000}"/>
    <cellStyle name="Note 5 8" xfId="20219" xr:uid="{00000000-0005-0000-0000-000025760000}"/>
    <cellStyle name="Note 5 8 2" xfId="20220" xr:uid="{00000000-0005-0000-0000-000026760000}"/>
    <cellStyle name="Note 5 8 2 2" xfId="20221" xr:uid="{00000000-0005-0000-0000-000027760000}"/>
    <cellStyle name="Note 5 8 2 2 2" xfId="20222" xr:uid="{00000000-0005-0000-0000-000028760000}"/>
    <cellStyle name="Note 5 8 2 2 3" xfId="20223" xr:uid="{00000000-0005-0000-0000-000029760000}"/>
    <cellStyle name="Note 5 8 2 3" xfId="20224" xr:uid="{00000000-0005-0000-0000-00002A760000}"/>
    <cellStyle name="Note 5 8 2 3 2" xfId="20225" xr:uid="{00000000-0005-0000-0000-00002B760000}"/>
    <cellStyle name="Note 5 8 2 3 3" xfId="20226" xr:uid="{00000000-0005-0000-0000-00002C760000}"/>
    <cellStyle name="Note 5 8 2 4" xfId="20227" xr:uid="{00000000-0005-0000-0000-00002D760000}"/>
    <cellStyle name="Note 5 8 2 5" xfId="20228" xr:uid="{00000000-0005-0000-0000-00002E760000}"/>
    <cellStyle name="Note 5 8 3" xfId="20229" xr:uid="{00000000-0005-0000-0000-00002F760000}"/>
    <cellStyle name="Note 5 8 3 2" xfId="20230" xr:uid="{00000000-0005-0000-0000-000030760000}"/>
    <cellStyle name="Note 5 8 3 3" xfId="20231" xr:uid="{00000000-0005-0000-0000-000031760000}"/>
    <cellStyle name="Note 5 8 4" xfId="20232" xr:uid="{00000000-0005-0000-0000-000032760000}"/>
    <cellStyle name="Note 5 8 4 2" xfId="20233" xr:uid="{00000000-0005-0000-0000-000033760000}"/>
    <cellStyle name="Note 5 8 4 3" xfId="20234" xr:uid="{00000000-0005-0000-0000-000034760000}"/>
    <cellStyle name="Note 5 8 5" xfId="20235" xr:uid="{00000000-0005-0000-0000-000035760000}"/>
    <cellStyle name="Note 5 8 6" xfId="20236" xr:uid="{00000000-0005-0000-0000-000036760000}"/>
    <cellStyle name="Note 5 8_JE 5 2002.2 FED" xfId="20237" xr:uid="{00000000-0005-0000-0000-000037760000}"/>
    <cellStyle name="Note 5 9" xfId="20238" xr:uid="{00000000-0005-0000-0000-000038760000}"/>
    <cellStyle name="Note 5 9 2" xfId="20239" xr:uid="{00000000-0005-0000-0000-000039760000}"/>
    <cellStyle name="Note 5 9 2 2" xfId="20240" xr:uid="{00000000-0005-0000-0000-00003A760000}"/>
    <cellStyle name="Note 5 9 2 2 2" xfId="20241" xr:uid="{00000000-0005-0000-0000-00003B760000}"/>
    <cellStyle name="Note 5 9 2 2 3" xfId="20242" xr:uid="{00000000-0005-0000-0000-00003C760000}"/>
    <cellStyle name="Note 5 9 2 3" xfId="20243" xr:uid="{00000000-0005-0000-0000-00003D760000}"/>
    <cellStyle name="Note 5 9 2 3 2" xfId="20244" xr:uid="{00000000-0005-0000-0000-00003E760000}"/>
    <cellStyle name="Note 5 9 2 3 3" xfId="20245" xr:uid="{00000000-0005-0000-0000-00003F760000}"/>
    <cellStyle name="Note 5 9 2 4" xfId="20246" xr:uid="{00000000-0005-0000-0000-000040760000}"/>
    <cellStyle name="Note 5 9 2 5" xfId="20247" xr:uid="{00000000-0005-0000-0000-000041760000}"/>
    <cellStyle name="Note 5 9 3" xfId="20248" xr:uid="{00000000-0005-0000-0000-000042760000}"/>
    <cellStyle name="Note 5 9 3 2" xfId="20249" xr:uid="{00000000-0005-0000-0000-000043760000}"/>
    <cellStyle name="Note 5 9 3 3" xfId="20250" xr:uid="{00000000-0005-0000-0000-000044760000}"/>
    <cellStyle name="Note 5 9 4" xfId="20251" xr:uid="{00000000-0005-0000-0000-000045760000}"/>
    <cellStyle name="Note 5 9 4 2" xfId="20252" xr:uid="{00000000-0005-0000-0000-000046760000}"/>
    <cellStyle name="Note 5 9 4 3" xfId="20253" xr:uid="{00000000-0005-0000-0000-000047760000}"/>
    <cellStyle name="Note 5 9 5" xfId="20254" xr:uid="{00000000-0005-0000-0000-000048760000}"/>
    <cellStyle name="Note 5 9 6" xfId="20255" xr:uid="{00000000-0005-0000-0000-000049760000}"/>
    <cellStyle name="Note 5 9_JE 5 2002.2 FED" xfId="20256" xr:uid="{00000000-0005-0000-0000-00004A760000}"/>
    <cellStyle name="Note 5_JE 5 2002.2 FED" xfId="20257" xr:uid="{00000000-0005-0000-0000-00004B760000}"/>
    <cellStyle name="Note 50" xfId="42873" xr:uid="{00000000-0005-0000-0000-00004C760000}"/>
    <cellStyle name="Note 51" xfId="42874" xr:uid="{00000000-0005-0000-0000-00004D760000}"/>
    <cellStyle name="Note 52" xfId="42875" xr:uid="{00000000-0005-0000-0000-00004E760000}"/>
    <cellStyle name="Note 53" xfId="42876" xr:uid="{00000000-0005-0000-0000-00004F760000}"/>
    <cellStyle name="Note 54" xfId="42877" xr:uid="{00000000-0005-0000-0000-000050760000}"/>
    <cellStyle name="Note 55" xfId="42878" xr:uid="{00000000-0005-0000-0000-000051760000}"/>
    <cellStyle name="Note 56" xfId="42879" xr:uid="{00000000-0005-0000-0000-000052760000}"/>
    <cellStyle name="Note 57" xfId="42880" xr:uid="{00000000-0005-0000-0000-000053760000}"/>
    <cellStyle name="Note 58" xfId="42881" xr:uid="{00000000-0005-0000-0000-000054760000}"/>
    <cellStyle name="Note 59" xfId="42882" xr:uid="{00000000-0005-0000-0000-000055760000}"/>
    <cellStyle name="Note 6" xfId="20258" xr:uid="{00000000-0005-0000-0000-000056760000}"/>
    <cellStyle name="Note 6 10" xfId="20259" xr:uid="{00000000-0005-0000-0000-000057760000}"/>
    <cellStyle name="Note 6 10 2" xfId="20260" xr:uid="{00000000-0005-0000-0000-000058760000}"/>
    <cellStyle name="Note 6 10 2 2" xfId="20261" xr:uid="{00000000-0005-0000-0000-000059760000}"/>
    <cellStyle name="Note 6 10 2 3" xfId="20262" xr:uid="{00000000-0005-0000-0000-00005A760000}"/>
    <cellStyle name="Note 6 10 3" xfId="20263" xr:uid="{00000000-0005-0000-0000-00005B760000}"/>
    <cellStyle name="Note 6 10 3 2" xfId="20264" xr:uid="{00000000-0005-0000-0000-00005C760000}"/>
    <cellStyle name="Note 6 10 3 3" xfId="20265" xr:uid="{00000000-0005-0000-0000-00005D760000}"/>
    <cellStyle name="Note 6 10 4" xfId="20266" xr:uid="{00000000-0005-0000-0000-00005E760000}"/>
    <cellStyle name="Note 6 10 5" xfId="20267" xr:uid="{00000000-0005-0000-0000-00005F760000}"/>
    <cellStyle name="Note 6 11" xfId="20268" xr:uid="{00000000-0005-0000-0000-000060760000}"/>
    <cellStyle name="Note 6 11 2" xfId="20269" xr:uid="{00000000-0005-0000-0000-000061760000}"/>
    <cellStyle name="Note 6 11 3" xfId="20270" xr:uid="{00000000-0005-0000-0000-000062760000}"/>
    <cellStyle name="Note 6 11 4" xfId="20271" xr:uid="{00000000-0005-0000-0000-000063760000}"/>
    <cellStyle name="Note 6 11 5" xfId="20272" xr:uid="{00000000-0005-0000-0000-000064760000}"/>
    <cellStyle name="Note 6 12" xfId="20273" xr:uid="{00000000-0005-0000-0000-000065760000}"/>
    <cellStyle name="Note 6 12 2" xfId="20274" xr:uid="{00000000-0005-0000-0000-000066760000}"/>
    <cellStyle name="Note 6 12 3" xfId="20275" xr:uid="{00000000-0005-0000-0000-000067760000}"/>
    <cellStyle name="Note 6 13" xfId="20276" xr:uid="{00000000-0005-0000-0000-000068760000}"/>
    <cellStyle name="Note 6 14" xfId="20277" xr:uid="{00000000-0005-0000-0000-000069760000}"/>
    <cellStyle name="Note 6 15" xfId="20278" xr:uid="{00000000-0005-0000-0000-00006A760000}"/>
    <cellStyle name="Note 6 16" xfId="42883" xr:uid="{00000000-0005-0000-0000-00006B760000}"/>
    <cellStyle name="Note 6 17" xfId="43453" xr:uid="{00000000-0005-0000-0000-00006C760000}"/>
    <cellStyle name="Note 6 2" xfId="20279" xr:uid="{00000000-0005-0000-0000-00006D760000}"/>
    <cellStyle name="Note 6 2 2" xfId="20280" xr:uid="{00000000-0005-0000-0000-00006E760000}"/>
    <cellStyle name="Note 6 2 2 2" xfId="20281" xr:uid="{00000000-0005-0000-0000-00006F760000}"/>
    <cellStyle name="Note 6 2 2 2 2" xfId="20282" xr:uid="{00000000-0005-0000-0000-000070760000}"/>
    <cellStyle name="Note 6 2 2 2 3" xfId="20283" xr:uid="{00000000-0005-0000-0000-000071760000}"/>
    <cellStyle name="Note 6 2 2 3" xfId="20284" xr:uid="{00000000-0005-0000-0000-000072760000}"/>
    <cellStyle name="Note 6 2 2 3 2" xfId="20285" xr:uid="{00000000-0005-0000-0000-000073760000}"/>
    <cellStyle name="Note 6 2 2 3 3" xfId="20286" xr:uid="{00000000-0005-0000-0000-000074760000}"/>
    <cellStyle name="Note 6 2 2 4" xfId="20287" xr:uid="{00000000-0005-0000-0000-000075760000}"/>
    <cellStyle name="Note 6 2 2 5" xfId="20288" xr:uid="{00000000-0005-0000-0000-000076760000}"/>
    <cellStyle name="Note 6 2 3" xfId="20289" xr:uid="{00000000-0005-0000-0000-000077760000}"/>
    <cellStyle name="Note 6 2 3 2" xfId="20290" xr:uid="{00000000-0005-0000-0000-000078760000}"/>
    <cellStyle name="Note 6 2 3 3" xfId="20291" xr:uid="{00000000-0005-0000-0000-000079760000}"/>
    <cellStyle name="Note 6 2 3 4" xfId="20292" xr:uid="{00000000-0005-0000-0000-00007A760000}"/>
    <cellStyle name="Note 6 2 3 5" xfId="20293" xr:uid="{00000000-0005-0000-0000-00007B760000}"/>
    <cellStyle name="Note 6 2 4" xfId="20294" xr:uid="{00000000-0005-0000-0000-00007C760000}"/>
    <cellStyle name="Note 6 2 4 2" xfId="20295" xr:uid="{00000000-0005-0000-0000-00007D760000}"/>
    <cellStyle name="Note 6 2 4 3" xfId="20296" xr:uid="{00000000-0005-0000-0000-00007E760000}"/>
    <cellStyle name="Note 6 2 5" xfId="20297" xr:uid="{00000000-0005-0000-0000-00007F760000}"/>
    <cellStyle name="Note 6 2 6" xfId="20298" xr:uid="{00000000-0005-0000-0000-000080760000}"/>
    <cellStyle name="Note 6 2 7" xfId="20299" xr:uid="{00000000-0005-0000-0000-000081760000}"/>
    <cellStyle name="Note 6 2 8" xfId="42884" xr:uid="{00000000-0005-0000-0000-000082760000}"/>
    <cellStyle name="Note 6 2_JE 5 2002.2 FED" xfId="20300" xr:uid="{00000000-0005-0000-0000-000083760000}"/>
    <cellStyle name="Note 6 3" xfId="20301" xr:uid="{00000000-0005-0000-0000-000084760000}"/>
    <cellStyle name="Note 6 3 2" xfId="20302" xr:uid="{00000000-0005-0000-0000-000085760000}"/>
    <cellStyle name="Note 6 3 2 2" xfId="20303" xr:uid="{00000000-0005-0000-0000-000086760000}"/>
    <cellStyle name="Note 6 3 2 2 2" xfId="20304" xr:uid="{00000000-0005-0000-0000-000087760000}"/>
    <cellStyle name="Note 6 3 2 2 3" xfId="20305" xr:uid="{00000000-0005-0000-0000-000088760000}"/>
    <cellStyle name="Note 6 3 2 3" xfId="20306" xr:uid="{00000000-0005-0000-0000-000089760000}"/>
    <cellStyle name="Note 6 3 2 3 2" xfId="20307" xr:uid="{00000000-0005-0000-0000-00008A760000}"/>
    <cellStyle name="Note 6 3 2 3 3" xfId="20308" xr:uid="{00000000-0005-0000-0000-00008B760000}"/>
    <cellStyle name="Note 6 3 2 4" xfId="20309" xr:uid="{00000000-0005-0000-0000-00008C760000}"/>
    <cellStyle name="Note 6 3 2 5" xfId="20310" xr:uid="{00000000-0005-0000-0000-00008D760000}"/>
    <cellStyle name="Note 6 3 3" xfId="20311" xr:uid="{00000000-0005-0000-0000-00008E760000}"/>
    <cellStyle name="Note 6 3 3 2" xfId="20312" xr:uid="{00000000-0005-0000-0000-00008F760000}"/>
    <cellStyle name="Note 6 3 3 3" xfId="20313" xr:uid="{00000000-0005-0000-0000-000090760000}"/>
    <cellStyle name="Note 6 3 3 4" xfId="20314" xr:uid="{00000000-0005-0000-0000-000091760000}"/>
    <cellStyle name="Note 6 3 3 5" xfId="20315" xr:uid="{00000000-0005-0000-0000-000092760000}"/>
    <cellStyle name="Note 6 3 4" xfId="20316" xr:uid="{00000000-0005-0000-0000-000093760000}"/>
    <cellStyle name="Note 6 3 4 2" xfId="20317" xr:uid="{00000000-0005-0000-0000-000094760000}"/>
    <cellStyle name="Note 6 3 4 3" xfId="20318" xr:uid="{00000000-0005-0000-0000-000095760000}"/>
    <cellStyle name="Note 6 3 5" xfId="20319" xr:uid="{00000000-0005-0000-0000-000096760000}"/>
    <cellStyle name="Note 6 3 6" xfId="20320" xr:uid="{00000000-0005-0000-0000-000097760000}"/>
    <cellStyle name="Note 6 3 7" xfId="20321" xr:uid="{00000000-0005-0000-0000-000098760000}"/>
    <cellStyle name="Note 6 3_JE 5 2002.2 FED" xfId="20322" xr:uid="{00000000-0005-0000-0000-000099760000}"/>
    <cellStyle name="Note 6 4" xfId="20323" xr:uid="{00000000-0005-0000-0000-00009A760000}"/>
    <cellStyle name="Note 6 4 2" xfId="20324" xr:uid="{00000000-0005-0000-0000-00009B760000}"/>
    <cellStyle name="Note 6 4 2 2" xfId="20325" xr:uid="{00000000-0005-0000-0000-00009C760000}"/>
    <cellStyle name="Note 6 4 2 2 2" xfId="20326" xr:uid="{00000000-0005-0000-0000-00009D760000}"/>
    <cellStyle name="Note 6 4 2 2 3" xfId="20327" xr:uid="{00000000-0005-0000-0000-00009E760000}"/>
    <cellStyle name="Note 6 4 2 3" xfId="20328" xr:uid="{00000000-0005-0000-0000-00009F760000}"/>
    <cellStyle name="Note 6 4 2 3 2" xfId="20329" xr:uid="{00000000-0005-0000-0000-0000A0760000}"/>
    <cellStyle name="Note 6 4 2 3 3" xfId="20330" xr:uid="{00000000-0005-0000-0000-0000A1760000}"/>
    <cellStyle name="Note 6 4 2 4" xfId="20331" xr:uid="{00000000-0005-0000-0000-0000A2760000}"/>
    <cellStyle name="Note 6 4 2 5" xfId="20332" xr:uid="{00000000-0005-0000-0000-0000A3760000}"/>
    <cellStyle name="Note 6 4 3" xfId="20333" xr:uid="{00000000-0005-0000-0000-0000A4760000}"/>
    <cellStyle name="Note 6 4 3 2" xfId="20334" xr:uid="{00000000-0005-0000-0000-0000A5760000}"/>
    <cellStyle name="Note 6 4 3 3" xfId="20335" xr:uid="{00000000-0005-0000-0000-0000A6760000}"/>
    <cellStyle name="Note 6 4 4" xfId="20336" xr:uid="{00000000-0005-0000-0000-0000A7760000}"/>
    <cellStyle name="Note 6 4 4 2" xfId="20337" xr:uid="{00000000-0005-0000-0000-0000A8760000}"/>
    <cellStyle name="Note 6 4 4 3" xfId="20338" xr:uid="{00000000-0005-0000-0000-0000A9760000}"/>
    <cellStyle name="Note 6 4 5" xfId="20339" xr:uid="{00000000-0005-0000-0000-0000AA760000}"/>
    <cellStyle name="Note 6 4 6" xfId="20340" xr:uid="{00000000-0005-0000-0000-0000AB760000}"/>
    <cellStyle name="Note 6 4_JE 5 2002.2 FED" xfId="20341" xr:uid="{00000000-0005-0000-0000-0000AC760000}"/>
    <cellStyle name="Note 6 5" xfId="20342" xr:uid="{00000000-0005-0000-0000-0000AD760000}"/>
    <cellStyle name="Note 6 5 2" xfId="20343" xr:uid="{00000000-0005-0000-0000-0000AE760000}"/>
    <cellStyle name="Note 6 5 2 2" xfId="20344" xr:uid="{00000000-0005-0000-0000-0000AF760000}"/>
    <cellStyle name="Note 6 5 2 2 2" xfId="20345" xr:uid="{00000000-0005-0000-0000-0000B0760000}"/>
    <cellStyle name="Note 6 5 2 2 3" xfId="20346" xr:uid="{00000000-0005-0000-0000-0000B1760000}"/>
    <cellStyle name="Note 6 5 2 3" xfId="20347" xr:uid="{00000000-0005-0000-0000-0000B2760000}"/>
    <cellStyle name="Note 6 5 2 3 2" xfId="20348" xr:uid="{00000000-0005-0000-0000-0000B3760000}"/>
    <cellStyle name="Note 6 5 2 3 3" xfId="20349" xr:uid="{00000000-0005-0000-0000-0000B4760000}"/>
    <cellStyle name="Note 6 5 2 4" xfId="20350" xr:uid="{00000000-0005-0000-0000-0000B5760000}"/>
    <cellStyle name="Note 6 5 2 5" xfId="20351" xr:uid="{00000000-0005-0000-0000-0000B6760000}"/>
    <cellStyle name="Note 6 5 3" xfId="20352" xr:uid="{00000000-0005-0000-0000-0000B7760000}"/>
    <cellStyle name="Note 6 5 3 2" xfId="20353" xr:uid="{00000000-0005-0000-0000-0000B8760000}"/>
    <cellStyle name="Note 6 5 3 3" xfId="20354" xr:uid="{00000000-0005-0000-0000-0000B9760000}"/>
    <cellStyle name="Note 6 5 4" xfId="20355" xr:uid="{00000000-0005-0000-0000-0000BA760000}"/>
    <cellStyle name="Note 6 5 4 2" xfId="20356" xr:uid="{00000000-0005-0000-0000-0000BB760000}"/>
    <cellStyle name="Note 6 5 4 3" xfId="20357" xr:uid="{00000000-0005-0000-0000-0000BC760000}"/>
    <cellStyle name="Note 6 5 5" xfId="20358" xr:uid="{00000000-0005-0000-0000-0000BD760000}"/>
    <cellStyle name="Note 6 5 6" xfId="20359" xr:uid="{00000000-0005-0000-0000-0000BE760000}"/>
    <cellStyle name="Note 6 5_JE 5 2002.2 FED" xfId="20360" xr:uid="{00000000-0005-0000-0000-0000BF760000}"/>
    <cellStyle name="Note 6 6" xfId="20361" xr:uid="{00000000-0005-0000-0000-0000C0760000}"/>
    <cellStyle name="Note 6 6 2" xfId="20362" xr:uid="{00000000-0005-0000-0000-0000C1760000}"/>
    <cellStyle name="Note 6 6 2 2" xfId="20363" xr:uid="{00000000-0005-0000-0000-0000C2760000}"/>
    <cellStyle name="Note 6 6 2 2 2" xfId="20364" xr:uid="{00000000-0005-0000-0000-0000C3760000}"/>
    <cellStyle name="Note 6 6 2 2 3" xfId="20365" xr:uid="{00000000-0005-0000-0000-0000C4760000}"/>
    <cellStyle name="Note 6 6 2 3" xfId="20366" xr:uid="{00000000-0005-0000-0000-0000C5760000}"/>
    <cellStyle name="Note 6 6 2 3 2" xfId="20367" xr:uid="{00000000-0005-0000-0000-0000C6760000}"/>
    <cellStyle name="Note 6 6 2 3 3" xfId="20368" xr:uid="{00000000-0005-0000-0000-0000C7760000}"/>
    <cellStyle name="Note 6 6 2 4" xfId="20369" xr:uid="{00000000-0005-0000-0000-0000C8760000}"/>
    <cellStyle name="Note 6 6 2 5" xfId="20370" xr:uid="{00000000-0005-0000-0000-0000C9760000}"/>
    <cellStyle name="Note 6 6 3" xfId="20371" xr:uid="{00000000-0005-0000-0000-0000CA760000}"/>
    <cellStyle name="Note 6 6 3 2" xfId="20372" xr:uid="{00000000-0005-0000-0000-0000CB760000}"/>
    <cellStyle name="Note 6 6 3 3" xfId="20373" xr:uid="{00000000-0005-0000-0000-0000CC760000}"/>
    <cellStyle name="Note 6 6 4" xfId="20374" xr:uid="{00000000-0005-0000-0000-0000CD760000}"/>
    <cellStyle name="Note 6 6 4 2" xfId="20375" xr:uid="{00000000-0005-0000-0000-0000CE760000}"/>
    <cellStyle name="Note 6 6 4 3" xfId="20376" xr:uid="{00000000-0005-0000-0000-0000CF760000}"/>
    <cellStyle name="Note 6 6 5" xfId="20377" xr:uid="{00000000-0005-0000-0000-0000D0760000}"/>
    <cellStyle name="Note 6 6 6" xfId="20378" xr:uid="{00000000-0005-0000-0000-0000D1760000}"/>
    <cellStyle name="Note 6 6_JE 5 2002.2 FED" xfId="20379" xr:uid="{00000000-0005-0000-0000-0000D2760000}"/>
    <cellStyle name="Note 6 7" xfId="20380" xr:uid="{00000000-0005-0000-0000-0000D3760000}"/>
    <cellStyle name="Note 6 7 2" xfId="20381" xr:uid="{00000000-0005-0000-0000-0000D4760000}"/>
    <cellStyle name="Note 6 7 2 2" xfId="20382" xr:uid="{00000000-0005-0000-0000-0000D5760000}"/>
    <cellStyle name="Note 6 7 2 2 2" xfId="20383" xr:uid="{00000000-0005-0000-0000-0000D6760000}"/>
    <cellStyle name="Note 6 7 2 2 3" xfId="20384" xr:uid="{00000000-0005-0000-0000-0000D7760000}"/>
    <cellStyle name="Note 6 7 2 3" xfId="20385" xr:uid="{00000000-0005-0000-0000-0000D8760000}"/>
    <cellStyle name="Note 6 7 2 3 2" xfId="20386" xr:uid="{00000000-0005-0000-0000-0000D9760000}"/>
    <cellStyle name="Note 6 7 2 3 3" xfId="20387" xr:uid="{00000000-0005-0000-0000-0000DA760000}"/>
    <cellStyle name="Note 6 7 2 4" xfId="20388" xr:uid="{00000000-0005-0000-0000-0000DB760000}"/>
    <cellStyle name="Note 6 7 2 5" xfId="20389" xr:uid="{00000000-0005-0000-0000-0000DC760000}"/>
    <cellStyle name="Note 6 7 3" xfId="20390" xr:uid="{00000000-0005-0000-0000-0000DD760000}"/>
    <cellStyle name="Note 6 7 3 2" xfId="20391" xr:uid="{00000000-0005-0000-0000-0000DE760000}"/>
    <cellStyle name="Note 6 7 3 3" xfId="20392" xr:uid="{00000000-0005-0000-0000-0000DF760000}"/>
    <cellStyle name="Note 6 7 4" xfId="20393" xr:uid="{00000000-0005-0000-0000-0000E0760000}"/>
    <cellStyle name="Note 6 7 4 2" xfId="20394" xr:uid="{00000000-0005-0000-0000-0000E1760000}"/>
    <cellStyle name="Note 6 7 4 3" xfId="20395" xr:uid="{00000000-0005-0000-0000-0000E2760000}"/>
    <cellStyle name="Note 6 7 5" xfId="20396" xr:uid="{00000000-0005-0000-0000-0000E3760000}"/>
    <cellStyle name="Note 6 7 6" xfId="20397" xr:uid="{00000000-0005-0000-0000-0000E4760000}"/>
    <cellStyle name="Note 6 7_JE 5 2002.2 FED" xfId="20398" xr:uid="{00000000-0005-0000-0000-0000E5760000}"/>
    <cellStyle name="Note 6 8" xfId="20399" xr:uid="{00000000-0005-0000-0000-0000E6760000}"/>
    <cellStyle name="Note 6 8 2" xfId="20400" xr:uid="{00000000-0005-0000-0000-0000E7760000}"/>
    <cellStyle name="Note 6 8 2 2" xfId="20401" xr:uid="{00000000-0005-0000-0000-0000E8760000}"/>
    <cellStyle name="Note 6 8 2 2 2" xfId="20402" xr:uid="{00000000-0005-0000-0000-0000E9760000}"/>
    <cellStyle name="Note 6 8 2 2 3" xfId="20403" xr:uid="{00000000-0005-0000-0000-0000EA760000}"/>
    <cellStyle name="Note 6 8 2 3" xfId="20404" xr:uid="{00000000-0005-0000-0000-0000EB760000}"/>
    <cellStyle name="Note 6 8 2 3 2" xfId="20405" xr:uid="{00000000-0005-0000-0000-0000EC760000}"/>
    <cellStyle name="Note 6 8 2 3 3" xfId="20406" xr:uid="{00000000-0005-0000-0000-0000ED760000}"/>
    <cellStyle name="Note 6 8 2 4" xfId="20407" xr:uid="{00000000-0005-0000-0000-0000EE760000}"/>
    <cellStyle name="Note 6 8 2 5" xfId="20408" xr:uid="{00000000-0005-0000-0000-0000EF760000}"/>
    <cellStyle name="Note 6 8 3" xfId="20409" xr:uid="{00000000-0005-0000-0000-0000F0760000}"/>
    <cellStyle name="Note 6 8 3 2" xfId="20410" xr:uid="{00000000-0005-0000-0000-0000F1760000}"/>
    <cellStyle name="Note 6 8 3 3" xfId="20411" xr:uid="{00000000-0005-0000-0000-0000F2760000}"/>
    <cellStyle name="Note 6 8 4" xfId="20412" xr:uid="{00000000-0005-0000-0000-0000F3760000}"/>
    <cellStyle name="Note 6 8 4 2" xfId="20413" xr:uid="{00000000-0005-0000-0000-0000F4760000}"/>
    <cellStyle name="Note 6 8 4 3" xfId="20414" xr:uid="{00000000-0005-0000-0000-0000F5760000}"/>
    <cellStyle name="Note 6 8 5" xfId="20415" xr:uid="{00000000-0005-0000-0000-0000F6760000}"/>
    <cellStyle name="Note 6 8 6" xfId="20416" xr:uid="{00000000-0005-0000-0000-0000F7760000}"/>
    <cellStyle name="Note 6 8_JE 5 2002.2 FED" xfId="20417" xr:uid="{00000000-0005-0000-0000-0000F8760000}"/>
    <cellStyle name="Note 6 9" xfId="20418" xr:uid="{00000000-0005-0000-0000-0000F9760000}"/>
    <cellStyle name="Note 6 9 2" xfId="20419" xr:uid="{00000000-0005-0000-0000-0000FA760000}"/>
    <cellStyle name="Note 6 9 2 2" xfId="20420" xr:uid="{00000000-0005-0000-0000-0000FB760000}"/>
    <cellStyle name="Note 6 9 2 2 2" xfId="20421" xr:uid="{00000000-0005-0000-0000-0000FC760000}"/>
    <cellStyle name="Note 6 9 2 2 3" xfId="20422" xr:uid="{00000000-0005-0000-0000-0000FD760000}"/>
    <cellStyle name="Note 6 9 2 3" xfId="20423" xr:uid="{00000000-0005-0000-0000-0000FE760000}"/>
    <cellStyle name="Note 6 9 2 3 2" xfId="20424" xr:uid="{00000000-0005-0000-0000-0000FF760000}"/>
    <cellStyle name="Note 6 9 2 3 3" xfId="20425" xr:uid="{00000000-0005-0000-0000-000000770000}"/>
    <cellStyle name="Note 6 9 2 4" xfId="20426" xr:uid="{00000000-0005-0000-0000-000001770000}"/>
    <cellStyle name="Note 6 9 2 5" xfId="20427" xr:uid="{00000000-0005-0000-0000-000002770000}"/>
    <cellStyle name="Note 6 9 3" xfId="20428" xr:uid="{00000000-0005-0000-0000-000003770000}"/>
    <cellStyle name="Note 6 9 3 2" xfId="20429" xr:uid="{00000000-0005-0000-0000-000004770000}"/>
    <cellStyle name="Note 6 9 3 3" xfId="20430" xr:uid="{00000000-0005-0000-0000-000005770000}"/>
    <cellStyle name="Note 6 9 4" xfId="20431" xr:uid="{00000000-0005-0000-0000-000006770000}"/>
    <cellStyle name="Note 6 9 4 2" xfId="20432" xr:uid="{00000000-0005-0000-0000-000007770000}"/>
    <cellStyle name="Note 6 9 4 3" xfId="20433" xr:uid="{00000000-0005-0000-0000-000008770000}"/>
    <cellStyle name="Note 6 9 5" xfId="20434" xr:uid="{00000000-0005-0000-0000-000009770000}"/>
    <cellStyle name="Note 6 9 6" xfId="20435" xr:uid="{00000000-0005-0000-0000-00000A770000}"/>
    <cellStyle name="Note 6 9_JE 5 2002.2 FED" xfId="20436" xr:uid="{00000000-0005-0000-0000-00000B770000}"/>
    <cellStyle name="Note 6_JE 5 2002.2 FED" xfId="20437" xr:uid="{00000000-0005-0000-0000-00000C770000}"/>
    <cellStyle name="Note 60" xfId="42885" xr:uid="{00000000-0005-0000-0000-00000D770000}"/>
    <cellStyle name="Note 61" xfId="42886" xr:uid="{00000000-0005-0000-0000-00000E770000}"/>
    <cellStyle name="Note 62" xfId="42887" xr:uid="{00000000-0005-0000-0000-00000F770000}"/>
    <cellStyle name="Note 63" xfId="42888" xr:uid="{00000000-0005-0000-0000-000010770000}"/>
    <cellStyle name="Note 64" xfId="42889" xr:uid="{00000000-0005-0000-0000-000011770000}"/>
    <cellStyle name="Note 65" xfId="42890" xr:uid="{00000000-0005-0000-0000-000012770000}"/>
    <cellStyle name="Note 66" xfId="42891" xr:uid="{00000000-0005-0000-0000-000013770000}"/>
    <cellStyle name="Note 67" xfId="42892" xr:uid="{00000000-0005-0000-0000-000014770000}"/>
    <cellStyle name="Note 68" xfId="42893" xr:uid="{00000000-0005-0000-0000-000015770000}"/>
    <cellStyle name="Note 69" xfId="42894" xr:uid="{00000000-0005-0000-0000-000016770000}"/>
    <cellStyle name="Note 7" xfId="20438" xr:uid="{00000000-0005-0000-0000-000017770000}"/>
    <cellStyle name="Note 7 10" xfId="20439" xr:uid="{00000000-0005-0000-0000-000018770000}"/>
    <cellStyle name="Note 7 11" xfId="20440" xr:uid="{00000000-0005-0000-0000-000019770000}"/>
    <cellStyle name="Note 7 12" xfId="42895" xr:uid="{00000000-0005-0000-0000-00001A770000}"/>
    <cellStyle name="Note 7 2" xfId="20441" xr:uid="{00000000-0005-0000-0000-00001B770000}"/>
    <cellStyle name="Note 7 2 2" xfId="20442" xr:uid="{00000000-0005-0000-0000-00001C770000}"/>
    <cellStyle name="Note 7 2 2 2" xfId="20443" xr:uid="{00000000-0005-0000-0000-00001D770000}"/>
    <cellStyle name="Note 7 2 2 2 2" xfId="20444" xr:uid="{00000000-0005-0000-0000-00001E770000}"/>
    <cellStyle name="Note 7 2 2 2 3" xfId="20445" xr:uid="{00000000-0005-0000-0000-00001F770000}"/>
    <cellStyle name="Note 7 2 2 3" xfId="20446" xr:uid="{00000000-0005-0000-0000-000020770000}"/>
    <cellStyle name="Note 7 2 2 3 2" xfId="20447" xr:uid="{00000000-0005-0000-0000-000021770000}"/>
    <cellStyle name="Note 7 2 2 3 3" xfId="20448" xr:uid="{00000000-0005-0000-0000-000022770000}"/>
    <cellStyle name="Note 7 2 2 4" xfId="20449" xr:uid="{00000000-0005-0000-0000-000023770000}"/>
    <cellStyle name="Note 7 2 2 5" xfId="20450" xr:uid="{00000000-0005-0000-0000-000024770000}"/>
    <cellStyle name="Note 7 2 3" xfId="20451" xr:uid="{00000000-0005-0000-0000-000025770000}"/>
    <cellStyle name="Note 7 2 3 2" xfId="20452" xr:uid="{00000000-0005-0000-0000-000026770000}"/>
    <cellStyle name="Note 7 2 3 3" xfId="20453" xr:uid="{00000000-0005-0000-0000-000027770000}"/>
    <cellStyle name="Note 7 2 3 4" xfId="20454" xr:uid="{00000000-0005-0000-0000-000028770000}"/>
    <cellStyle name="Note 7 2 3 5" xfId="20455" xr:uid="{00000000-0005-0000-0000-000029770000}"/>
    <cellStyle name="Note 7 2 4" xfId="20456" xr:uid="{00000000-0005-0000-0000-00002A770000}"/>
    <cellStyle name="Note 7 2 4 2" xfId="20457" xr:uid="{00000000-0005-0000-0000-00002B770000}"/>
    <cellStyle name="Note 7 2 4 3" xfId="20458" xr:uid="{00000000-0005-0000-0000-00002C770000}"/>
    <cellStyle name="Note 7 2 5" xfId="20459" xr:uid="{00000000-0005-0000-0000-00002D770000}"/>
    <cellStyle name="Note 7 2 6" xfId="20460" xr:uid="{00000000-0005-0000-0000-00002E770000}"/>
    <cellStyle name="Note 7 2 7" xfId="20461" xr:uid="{00000000-0005-0000-0000-00002F770000}"/>
    <cellStyle name="Note 7 2_JE 5 2002.2 FED" xfId="20462" xr:uid="{00000000-0005-0000-0000-000030770000}"/>
    <cellStyle name="Note 7 3" xfId="20463" xr:uid="{00000000-0005-0000-0000-000031770000}"/>
    <cellStyle name="Note 7 3 2" xfId="20464" xr:uid="{00000000-0005-0000-0000-000032770000}"/>
    <cellStyle name="Note 7 3 2 2" xfId="20465" xr:uid="{00000000-0005-0000-0000-000033770000}"/>
    <cellStyle name="Note 7 3 2 2 2" xfId="20466" xr:uid="{00000000-0005-0000-0000-000034770000}"/>
    <cellStyle name="Note 7 3 2 2 3" xfId="20467" xr:uid="{00000000-0005-0000-0000-000035770000}"/>
    <cellStyle name="Note 7 3 2 3" xfId="20468" xr:uid="{00000000-0005-0000-0000-000036770000}"/>
    <cellStyle name="Note 7 3 2 3 2" xfId="20469" xr:uid="{00000000-0005-0000-0000-000037770000}"/>
    <cellStyle name="Note 7 3 2 3 3" xfId="20470" xr:uid="{00000000-0005-0000-0000-000038770000}"/>
    <cellStyle name="Note 7 3 2 4" xfId="20471" xr:uid="{00000000-0005-0000-0000-000039770000}"/>
    <cellStyle name="Note 7 3 2 5" xfId="20472" xr:uid="{00000000-0005-0000-0000-00003A770000}"/>
    <cellStyle name="Note 7 3 3" xfId="20473" xr:uid="{00000000-0005-0000-0000-00003B770000}"/>
    <cellStyle name="Note 7 3 3 2" xfId="20474" xr:uid="{00000000-0005-0000-0000-00003C770000}"/>
    <cellStyle name="Note 7 3 3 3" xfId="20475" xr:uid="{00000000-0005-0000-0000-00003D770000}"/>
    <cellStyle name="Note 7 3 3 4" xfId="20476" xr:uid="{00000000-0005-0000-0000-00003E770000}"/>
    <cellStyle name="Note 7 3 3 5" xfId="20477" xr:uid="{00000000-0005-0000-0000-00003F770000}"/>
    <cellStyle name="Note 7 3 4" xfId="20478" xr:uid="{00000000-0005-0000-0000-000040770000}"/>
    <cellStyle name="Note 7 3 4 2" xfId="20479" xr:uid="{00000000-0005-0000-0000-000041770000}"/>
    <cellStyle name="Note 7 3 4 3" xfId="20480" xr:uid="{00000000-0005-0000-0000-000042770000}"/>
    <cellStyle name="Note 7 3 5" xfId="20481" xr:uid="{00000000-0005-0000-0000-000043770000}"/>
    <cellStyle name="Note 7 3 6" xfId="20482" xr:uid="{00000000-0005-0000-0000-000044770000}"/>
    <cellStyle name="Note 7 3 7" xfId="20483" xr:uid="{00000000-0005-0000-0000-000045770000}"/>
    <cellStyle name="Note 7 3_JE 5 2002.2 FED" xfId="20484" xr:uid="{00000000-0005-0000-0000-000046770000}"/>
    <cellStyle name="Note 7 4" xfId="20485" xr:uid="{00000000-0005-0000-0000-000047770000}"/>
    <cellStyle name="Note 7 4 2" xfId="20486" xr:uid="{00000000-0005-0000-0000-000048770000}"/>
    <cellStyle name="Note 7 4 2 2" xfId="20487" xr:uid="{00000000-0005-0000-0000-000049770000}"/>
    <cellStyle name="Note 7 4 2 2 2" xfId="20488" xr:uid="{00000000-0005-0000-0000-00004A770000}"/>
    <cellStyle name="Note 7 4 2 2 3" xfId="20489" xr:uid="{00000000-0005-0000-0000-00004B770000}"/>
    <cellStyle name="Note 7 4 2 3" xfId="20490" xr:uid="{00000000-0005-0000-0000-00004C770000}"/>
    <cellStyle name="Note 7 4 2 3 2" xfId="20491" xr:uid="{00000000-0005-0000-0000-00004D770000}"/>
    <cellStyle name="Note 7 4 2 3 3" xfId="20492" xr:uid="{00000000-0005-0000-0000-00004E770000}"/>
    <cellStyle name="Note 7 4 2 4" xfId="20493" xr:uid="{00000000-0005-0000-0000-00004F770000}"/>
    <cellStyle name="Note 7 4 2 5" xfId="20494" xr:uid="{00000000-0005-0000-0000-000050770000}"/>
    <cellStyle name="Note 7 4 3" xfId="20495" xr:uid="{00000000-0005-0000-0000-000051770000}"/>
    <cellStyle name="Note 7 4 3 2" xfId="20496" xr:uid="{00000000-0005-0000-0000-000052770000}"/>
    <cellStyle name="Note 7 4 3 3" xfId="20497" xr:uid="{00000000-0005-0000-0000-000053770000}"/>
    <cellStyle name="Note 7 4 4" xfId="20498" xr:uid="{00000000-0005-0000-0000-000054770000}"/>
    <cellStyle name="Note 7 4 4 2" xfId="20499" xr:uid="{00000000-0005-0000-0000-000055770000}"/>
    <cellStyle name="Note 7 4 4 3" xfId="20500" xr:uid="{00000000-0005-0000-0000-000056770000}"/>
    <cellStyle name="Note 7 4 5" xfId="20501" xr:uid="{00000000-0005-0000-0000-000057770000}"/>
    <cellStyle name="Note 7 4 6" xfId="20502" xr:uid="{00000000-0005-0000-0000-000058770000}"/>
    <cellStyle name="Note 7 4_JE 5 2002.2 FED" xfId="20503" xr:uid="{00000000-0005-0000-0000-000059770000}"/>
    <cellStyle name="Note 7 5" xfId="20504" xr:uid="{00000000-0005-0000-0000-00005A770000}"/>
    <cellStyle name="Note 7 5 2" xfId="20505" xr:uid="{00000000-0005-0000-0000-00005B770000}"/>
    <cellStyle name="Note 7 5 2 2" xfId="20506" xr:uid="{00000000-0005-0000-0000-00005C770000}"/>
    <cellStyle name="Note 7 5 2 2 2" xfId="20507" xr:uid="{00000000-0005-0000-0000-00005D770000}"/>
    <cellStyle name="Note 7 5 2 2 3" xfId="20508" xr:uid="{00000000-0005-0000-0000-00005E770000}"/>
    <cellStyle name="Note 7 5 2 3" xfId="20509" xr:uid="{00000000-0005-0000-0000-00005F770000}"/>
    <cellStyle name="Note 7 5 2 3 2" xfId="20510" xr:uid="{00000000-0005-0000-0000-000060770000}"/>
    <cellStyle name="Note 7 5 2 3 3" xfId="20511" xr:uid="{00000000-0005-0000-0000-000061770000}"/>
    <cellStyle name="Note 7 5 2 4" xfId="20512" xr:uid="{00000000-0005-0000-0000-000062770000}"/>
    <cellStyle name="Note 7 5 2 5" xfId="20513" xr:uid="{00000000-0005-0000-0000-000063770000}"/>
    <cellStyle name="Note 7 5 3" xfId="20514" xr:uid="{00000000-0005-0000-0000-000064770000}"/>
    <cellStyle name="Note 7 5 3 2" xfId="20515" xr:uid="{00000000-0005-0000-0000-000065770000}"/>
    <cellStyle name="Note 7 5 3 3" xfId="20516" xr:uid="{00000000-0005-0000-0000-000066770000}"/>
    <cellStyle name="Note 7 5 4" xfId="20517" xr:uid="{00000000-0005-0000-0000-000067770000}"/>
    <cellStyle name="Note 7 5 4 2" xfId="20518" xr:uid="{00000000-0005-0000-0000-000068770000}"/>
    <cellStyle name="Note 7 5 4 3" xfId="20519" xr:uid="{00000000-0005-0000-0000-000069770000}"/>
    <cellStyle name="Note 7 5 5" xfId="20520" xr:uid="{00000000-0005-0000-0000-00006A770000}"/>
    <cellStyle name="Note 7 5 6" xfId="20521" xr:uid="{00000000-0005-0000-0000-00006B770000}"/>
    <cellStyle name="Note 7 5_JE 5 2002.2 FED" xfId="20522" xr:uid="{00000000-0005-0000-0000-00006C770000}"/>
    <cellStyle name="Note 7 6" xfId="20523" xr:uid="{00000000-0005-0000-0000-00006D770000}"/>
    <cellStyle name="Note 7 6 2" xfId="20524" xr:uid="{00000000-0005-0000-0000-00006E770000}"/>
    <cellStyle name="Note 7 6 2 2" xfId="20525" xr:uid="{00000000-0005-0000-0000-00006F770000}"/>
    <cellStyle name="Note 7 6 2 3" xfId="20526" xr:uid="{00000000-0005-0000-0000-000070770000}"/>
    <cellStyle name="Note 7 6 3" xfId="20527" xr:uid="{00000000-0005-0000-0000-000071770000}"/>
    <cellStyle name="Note 7 6 3 2" xfId="20528" xr:uid="{00000000-0005-0000-0000-000072770000}"/>
    <cellStyle name="Note 7 6 3 3" xfId="20529" xr:uid="{00000000-0005-0000-0000-000073770000}"/>
    <cellStyle name="Note 7 6 4" xfId="20530" xr:uid="{00000000-0005-0000-0000-000074770000}"/>
    <cellStyle name="Note 7 6 5" xfId="20531" xr:uid="{00000000-0005-0000-0000-000075770000}"/>
    <cellStyle name="Note 7 7" xfId="20532" xr:uid="{00000000-0005-0000-0000-000076770000}"/>
    <cellStyle name="Note 7 7 2" xfId="20533" xr:uid="{00000000-0005-0000-0000-000077770000}"/>
    <cellStyle name="Note 7 7 3" xfId="20534" xr:uid="{00000000-0005-0000-0000-000078770000}"/>
    <cellStyle name="Note 7 7 4" xfId="20535" xr:uid="{00000000-0005-0000-0000-000079770000}"/>
    <cellStyle name="Note 7 7 5" xfId="20536" xr:uid="{00000000-0005-0000-0000-00007A770000}"/>
    <cellStyle name="Note 7 8" xfId="20537" xr:uid="{00000000-0005-0000-0000-00007B770000}"/>
    <cellStyle name="Note 7 8 2" xfId="20538" xr:uid="{00000000-0005-0000-0000-00007C770000}"/>
    <cellStyle name="Note 7 8 3" xfId="20539" xr:uid="{00000000-0005-0000-0000-00007D770000}"/>
    <cellStyle name="Note 7 9" xfId="20540" xr:uid="{00000000-0005-0000-0000-00007E770000}"/>
    <cellStyle name="Note 7_JE 5 2002.2 FED" xfId="20541" xr:uid="{00000000-0005-0000-0000-00007F770000}"/>
    <cellStyle name="Note 70" xfId="42896" xr:uid="{00000000-0005-0000-0000-000080770000}"/>
    <cellStyle name="Note 71" xfId="42897" xr:uid="{00000000-0005-0000-0000-000081770000}"/>
    <cellStyle name="Note 72" xfId="42898" xr:uid="{00000000-0005-0000-0000-000082770000}"/>
    <cellStyle name="Note 73" xfId="42899" xr:uid="{00000000-0005-0000-0000-000083770000}"/>
    <cellStyle name="Note 74" xfId="42900" xr:uid="{00000000-0005-0000-0000-000084770000}"/>
    <cellStyle name="Note 75" xfId="42901" xr:uid="{00000000-0005-0000-0000-000085770000}"/>
    <cellStyle name="Note 76" xfId="42902" xr:uid="{00000000-0005-0000-0000-000086770000}"/>
    <cellStyle name="Note 77" xfId="42903" xr:uid="{00000000-0005-0000-0000-000087770000}"/>
    <cellStyle name="Note 78" xfId="42904" xr:uid="{00000000-0005-0000-0000-000088770000}"/>
    <cellStyle name="Note 79" xfId="42905" xr:uid="{00000000-0005-0000-0000-000089770000}"/>
    <cellStyle name="Note 8" xfId="20542" xr:uid="{00000000-0005-0000-0000-00008A770000}"/>
    <cellStyle name="Note 8 10" xfId="20543" xr:uid="{00000000-0005-0000-0000-00008B770000}"/>
    <cellStyle name="Note 8 11" xfId="20544" xr:uid="{00000000-0005-0000-0000-00008C770000}"/>
    <cellStyle name="Note 8 12" xfId="42906" xr:uid="{00000000-0005-0000-0000-00008D770000}"/>
    <cellStyle name="Note 8 2" xfId="20545" xr:uid="{00000000-0005-0000-0000-00008E770000}"/>
    <cellStyle name="Note 8 2 2" xfId="20546" xr:uid="{00000000-0005-0000-0000-00008F770000}"/>
    <cellStyle name="Note 8 2 2 2" xfId="20547" xr:uid="{00000000-0005-0000-0000-000090770000}"/>
    <cellStyle name="Note 8 2 2 2 2" xfId="20548" xr:uid="{00000000-0005-0000-0000-000091770000}"/>
    <cellStyle name="Note 8 2 2 2 3" xfId="20549" xr:uid="{00000000-0005-0000-0000-000092770000}"/>
    <cellStyle name="Note 8 2 2 3" xfId="20550" xr:uid="{00000000-0005-0000-0000-000093770000}"/>
    <cellStyle name="Note 8 2 2 3 2" xfId="20551" xr:uid="{00000000-0005-0000-0000-000094770000}"/>
    <cellStyle name="Note 8 2 2 3 3" xfId="20552" xr:uid="{00000000-0005-0000-0000-000095770000}"/>
    <cellStyle name="Note 8 2 2 4" xfId="20553" xr:uid="{00000000-0005-0000-0000-000096770000}"/>
    <cellStyle name="Note 8 2 2 5" xfId="20554" xr:uid="{00000000-0005-0000-0000-000097770000}"/>
    <cellStyle name="Note 8 2 3" xfId="20555" xr:uid="{00000000-0005-0000-0000-000098770000}"/>
    <cellStyle name="Note 8 2 3 2" xfId="20556" xr:uid="{00000000-0005-0000-0000-000099770000}"/>
    <cellStyle name="Note 8 2 3 3" xfId="20557" xr:uid="{00000000-0005-0000-0000-00009A770000}"/>
    <cellStyle name="Note 8 2 3 4" xfId="20558" xr:uid="{00000000-0005-0000-0000-00009B770000}"/>
    <cellStyle name="Note 8 2 3 5" xfId="20559" xr:uid="{00000000-0005-0000-0000-00009C770000}"/>
    <cellStyle name="Note 8 2 4" xfId="20560" xr:uid="{00000000-0005-0000-0000-00009D770000}"/>
    <cellStyle name="Note 8 2 4 2" xfId="20561" xr:uid="{00000000-0005-0000-0000-00009E770000}"/>
    <cellStyle name="Note 8 2 4 3" xfId="20562" xr:uid="{00000000-0005-0000-0000-00009F770000}"/>
    <cellStyle name="Note 8 2 5" xfId="20563" xr:uid="{00000000-0005-0000-0000-0000A0770000}"/>
    <cellStyle name="Note 8 2 6" xfId="20564" xr:uid="{00000000-0005-0000-0000-0000A1770000}"/>
    <cellStyle name="Note 8 2 7" xfId="20565" xr:uid="{00000000-0005-0000-0000-0000A2770000}"/>
    <cellStyle name="Note 8 2_JE 5 2002.2 FED" xfId="20566" xr:uid="{00000000-0005-0000-0000-0000A3770000}"/>
    <cellStyle name="Note 8 3" xfId="20567" xr:uid="{00000000-0005-0000-0000-0000A4770000}"/>
    <cellStyle name="Note 8 3 2" xfId="20568" xr:uid="{00000000-0005-0000-0000-0000A5770000}"/>
    <cellStyle name="Note 8 3 2 2" xfId="20569" xr:uid="{00000000-0005-0000-0000-0000A6770000}"/>
    <cellStyle name="Note 8 3 2 2 2" xfId="20570" xr:uid="{00000000-0005-0000-0000-0000A7770000}"/>
    <cellStyle name="Note 8 3 2 2 3" xfId="20571" xr:uid="{00000000-0005-0000-0000-0000A8770000}"/>
    <cellStyle name="Note 8 3 2 3" xfId="20572" xr:uid="{00000000-0005-0000-0000-0000A9770000}"/>
    <cellStyle name="Note 8 3 2 3 2" xfId="20573" xr:uid="{00000000-0005-0000-0000-0000AA770000}"/>
    <cellStyle name="Note 8 3 2 3 3" xfId="20574" xr:uid="{00000000-0005-0000-0000-0000AB770000}"/>
    <cellStyle name="Note 8 3 2 4" xfId="20575" xr:uid="{00000000-0005-0000-0000-0000AC770000}"/>
    <cellStyle name="Note 8 3 2 5" xfId="20576" xr:uid="{00000000-0005-0000-0000-0000AD770000}"/>
    <cellStyle name="Note 8 3 3" xfId="20577" xr:uid="{00000000-0005-0000-0000-0000AE770000}"/>
    <cellStyle name="Note 8 3 3 2" xfId="20578" xr:uid="{00000000-0005-0000-0000-0000AF770000}"/>
    <cellStyle name="Note 8 3 3 3" xfId="20579" xr:uid="{00000000-0005-0000-0000-0000B0770000}"/>
    <cellStyle name="Note 8 3 3 4" xfId="20580" xr:uid="{00000000-0005-0000-0000-0000B1770000}"/>
    <cellStyle name="Note 8 3 3 5" xfId="20581" xr:uid="{00000000-0005-0000-0000-0000B2770000}"/>
    <cellStyle name="Note 8 3 4" xfId="20582" xr:uid="{00000000-0005-0000-0000-0000B3770000}"/>
    <cellStyle name="Note 8 3 4 2" xfId="20583" xr:uid="{00000000-0005-0000-0000-0000B4770000}"/>
    <cellStyle name="Note 8 3 4 3" xfId="20584" xr:uid="{00000000-0005-0000-0000-0000B5770000}"/>
    <cellStyle name="Note 8 3 5" xfId="20585" xr:uid="{00000000-0005-0000-0000-0000B6770000}"/>
    <cellStyle name="Note 8 3 6" xfId="20586" xr:uid="{00000000-0005-0000-0000-0000B7770000}"/>
    <cellStyle name="Note 8 3 7" xfId="20587" xr:uid="{00000000-0005-0000-0000-0000B8770000}"/>
    <cellStyle name="Note 8 3_JE 5 2002.2 FED" xfId="20588" xr:uid="{00000000-0005-0000-0000-0000B9770000}"/>
    <cellStyle name="Note 8 4" xfId="20589" xr:uid="{00000000-0005-0000-0000-0000BA770000}"/>
    <cellStyle name="Note 8 4 2" xfId="20590" xr:uid="{00000000-0005-0000-0000-0000BB770000}"/>
    <cellStyle name="Note 8 4 2 2" xfId="20591" xr:uid="{00000000-0005-0000-0000-0000BC770000}"/>
    <cellStyle name="Note 8 4 2 2 2" xfId="20592" xr:uid="{00000000-0005-0000-0000-0000BD770000}"/>
    <cellStyle name="Note 8 4 2 2 3" xfId="20593" xr:uid="{00000000-0005-0000-0000-0000BE770000}"/>
    <cellStyle name="Note 8 4 2 3" xfId="20594" xr:uid="{00000000-0005-0000-0000-0000BF770000}"/>
    <cellStyle name="Note 8 4 2 3 2" xfId="20595" xr:uid="{00000000-0005-0000-0000-0000C0770000}"/>
    <cellStyle name="Note 8 4 2 3 3" xfId="20596" xr:uid="{00000000-0005-0000-0000-0000C1770000}"/>
    <cellStyle name="Note 8 4 2 4" xfId="20597" xr:uid="{00000000-0005-0000-0000-0000C2770000}"/>
    <cellStyle name="Note 8 4 2 5" xfId="20598" xr:uid="{00000000-0005-0000-0000-0000C3770000}"/>
    <cellStyle name="Note 8 4 3" xfId="20599" xr:uid="{00000000-0005-0000-0000-0000C4770000}"/>
    <cellStyle name="Note 8 4 3 2" xfId="20600" xr:uid="{00000000-0005-0000-0000-0000C5770000}"/>
    <cellStyle name="Note 8 4 3 3" xfId="20601" xr:uid="{00000000-0005-0000-0000-0000C6770000}"/>
    <cellStyle name="Note 8 4 4" xfId="20602" xr:uid="{00000000-0005-0000-0000-0000C7770000}"/>
    <cellStyle name="Note 8 4 4 2" xfId="20603" xr:uid="{00000000-0005-0000-0000-0000C8770000}"/>
    <cellStyle name="Note 8 4 4 3" xfId="20604" xr:uid="{00000000-0005-0000-0000-0000C9770000}"/>
    <cellStyle name="Note 8 4 5" xfId="20605" xr:uid="{00000000-0005-0000-0000-0000CA770000}"/>
    <cellStyle name="Note 8 4 6" xfId="20606" xr:uid="{00000000-0005-0000-0000-0000CB770000}"/>
    <cellStyle name="Note 8 4_JE 5 2002.2 FED" xfId="20607" xr:uid="{00000000-0005-0000-0000-0000CC770000}"/>
    <cellStyle name="Note 8 5" xfId="20608" xr:uid="{00000000-0005-0000-0000-0000CD770000}"/>
    <cellStyle name="Note 8 5 2" xfId="20609" xr:uid="{00000000-0005-0000-0000-0000CE770000}"/>
    <cellStyle name="Note 8 5 2 2" xfId="20610" xr:uid="{00000000-0005-0000-0000-0000CF770000}"/>
    <cellStyle name="Note 8 5 2 2 2" xfId="20611" xr:uid="{00000000-0005-0000-0000-0000D0770000}"/>
    <cellStyle name="Note 8 5 2 2 3" xfId="20612" xr:uid="{00000000-0005-0000-0000-0000D1770000}"/>
    <cellStyle name="Note 8 5 2 3" xfId="20613" xr:uid="{00000000-0005-0000-0000-0000D2770000}"/>
    <cellStyle name="Note 8 5 2 3 2" xfId="20614" xr:uid="{00000000-0005-0000-0000-0000D3770000}"/>
    <cellStyle name="Note 8 5 2 3 3" xfId="20615" xr:uid="{00000000-0005-0000-0000-0000D4770000}"/>
    <cellStyle name="Note 8 5 2 4" xfId="20616" xr:uid="{00000000-0005-0000-0000-0000D5770000}"/>
    <cellStyle name="Note 8 5 2 5" xfId="20617" xr:uid="{00000000-0005-0000-0000-0000D6770000}"/>
    <cellStyle name="Note 8 5 3" xfId="20618" xr:uid="{00000000-0005-0000-0000-0000D7770000}"/>
    <cellStyle name="Note 8 5 3 2" xfId="20619" xr:uid="{00000000-0005-0000-0000-0000D8770000}"/>
    <cellStyle name="Note 8 5 3 3" xfId="20620" xr:uid="{00000000-0005-0000-0000-0000D9770000}"/>
    <cellStyle name="Note 8 5 4" xfId="20621" xr:uid="{00000000-0005-0000-0000-0000DA770000}"/>
    <cellStyle name="Note 8 5 4 2" xfId="20622" xr:uid="{00000000-0005-0000-0000-0000DB770000}"/>
    <cellStyle name="Note 8 5 4 3" xfId="20623" xr:uid="{00000000-0005-0000-0000-0000DC770000}"/>
    <cellStyle name="Note 8 5 5" xfId="20624" xr:uid="{00000000-0005-0000-0000-0000DD770000}"/>
    <cellStyle name="Note 8 5 6" xfId="20625" xr:uid="{00000000-0005-0000-0000-0000DE770000}"/>
    <cellStyle name="Note 8 5_JE 5 2002.2 FED" xfId="20626" xr:uid="{00000000-0005-0000-0000-0000DF770000}"/>
    <cellStyle name="Note 8 6" xfId="20627" xr:uid="{00000000-0005-0000-0000-0000E0770000}"/>
    <cellStyle name="Note 8 6 2" xfId="20628" xr:uid="{00000000-0005-0000-0000-0000E1770000}"/>
    <cellStyle name="Note 8 6 2 2" xfId="20629" xr:uid="{00000000-0005-0000-0000-0000E2770000}"/>
    <cellStyle name="Note 8 6 2 3" xfId="20630" xr:uid="{00000000-0005-0000-0000-0000E3770000}"/>
    <cellStyle name="Note 8 6 3" xfId="20631" xr:uid="{00000000-0005-0000-0000-0000E4770000}"/>
    <cellStyle name="Note 8 6 3 2" xfId="20632" xr:uid="{00000000-0005-0000-0000-0000E5770000}"/>
    <cellStyle name="Note 8 6 3 3" xfId="20633" xr:uid="{00000000-0005-0000-0000-0000E6770000}"/>
    <cellStyle name="Note 8 6 4" xfId="20634" xr:uid="{00000000-0005-0000-0000-0000E7770000}"/>
    <cellStyle name="Note 8 6 5" xfId="20635" xr:uid="{00000000-0005-0000-0000-0000E8770000}"/>
    <cellStyle name="Note 8 7" xfId="20636" xr:uid="{00000000-0005-0000-0000-0000E9770000}"/>
    <cellStyle name="Note 8 7 2" xfId="20637" xr:uid="{00000000-0005-0000-0000-0000EA770000}"/>
    <cellStyle name="Note 8 7 3" xfId="20638" xr:uid="{00000000-0005-0000-0000-0000EB770000}"/>
    <cellStyle name="Note 8 7 4" xfId="20639" xr:uid="{00000000-0005-0000-0000-0000EC770000}"/>
    <cellStyle name="Note 8 7 5" xfId="20640" xr:uid="{00000000-0005-0000-0000-0000ED770000}"/>
    <cellStyle name="Note 8 8" xfId="20641" xr:uid="{00000000-0005-0000-0000-0000EE770000}"/>
    <cellStyle name="Note 8 8 2" xfId="20642" xr:uid="{00000000-0005-0000-0000-0000EF770000}"/>
    <cellStyle name="Note 8 8 3" xfId="20643" xr:uid="{00000000-0005-0000-0000-0000F0770000}"/>
    <cellStyle name="Note 8 9" xfId="20644" xr:uid="{00000000-0005-0000-0000-0000F1770000}"/>
    <cellStyle name="Note 8_JE 5 2002.2 FED" xfId="20645" xr:uid="{00000000-0005-0000-0000-0000F2770000}"/>
    <cellStyle name="Note 80" xfId="42907" xr:uid="{00000000-0005-0000-0000-0000F3770000}"/>
    <cellStyle name="Note 81" xfId="42908" xr:uid="{00000000-0005-0000-0000-0000F4770000}"/>
    <cellStyle name="Note 82" xfId="42909" xr:uid="{00000000-0005-0000-0000-0000F5770000}"/>
    <cellStyle name="Note 83" xfId="42910" xr:uid="{00000000-0005-0000-0000-0000F6770000}"/>
    <cellStyle name="Note 84" xfId="42911" xr:uid="{00000000-0005-0000-0000-0000F7770000}"/>
    <cellStyle name="Note 85" xfId="42912" xr:uid="{00000000-0005-0000-0000-0000F8770000}"/>
    <cellStyle name="Note 86" xfId="42913" xr:uid="{00000000-0005-0000-0000-0000F9770000}"/>
    <cellStyle name="Note 87" xfId="42914" xr:uid="{00000000-0005-0000-0000-0000FA770000}"/>
    <cellStyle name="Note 88" xfId="42915" xr:uid="{00000000-0005-0000-0000-0000FB770000}"/>
    <cellStyle name="Note 89" xfId="42916" xr:uid="{00000000-0005-0000-0000-0000FC770000}"/>
    <cellStyle name="Note 9" xfId="20646" xr:uid="{00000000-0005-0000-0000-0000FD770000}"/>
    <cellStyle name="Note 9 10" xfId="20647" xr:uid="{00000000-0005-0000-0000-0000FE770000}"/>
    <cellStyle name="Note 9 11" xfId="20648" xr:uid="{00000000-0005-0000-0000-0000FF770000}"/>
    <cellStyle name="Note 9 12" xfId="42917" xr:uid="{00000000-0005-0000-0000-000000780000}"/>
    <cellStyle name="Note 9 2" xfId="20649" xr:uid="{00000000-0005-0000-0000-000001780000}"/>
    <cellStyle name="Note 9 2 2" xfId="20650" xr:uid="{00000000-0005-0000-0000-000002780000}"/>
    <cellStyle name="Note 9 2 2 2" xfId="20651" xr:uid="{00000000-0005-0000-0000-000003780000}"/>
    <cellStyle name="Note 9 2 2 2 2" xfId="20652" xr:uid="{00000000-0005-0000-0000-000004780000}"/>
    <cellStyle name="Note 9 2 2 2 3" xfId="20653" xr:uid="{00000000-0005-0000-0000-000005780000}"/>
    <cellStyle name="Note 9 2 2 3" xfId="20654" xr:uid="{00000000-0005-0000-0000-000006780000}"/>
    <cellStyle name="Note 9 2 2 3 2" xfId="20655" xr:uid="{00000000-0005-0000-0000-000007780000}"/>
    <cellStyle name="Note 9 2 2 3 3" xfId="20656" xr:uid="{00000000-0005-0000-0000-000008780000}"/>
    <cellStyle name="Note 9 2 2 4" xfId="20657" xr:uid="{00000000-0005-0000-0000-000009780000}"/>
    <cellStyle name="Note 9 2 2 5" xfId="20658" xr:uid="{00000000-0005-0000-0000-00000A780000}"/>
    <cellStyle name="Note 9 2 3" xfId="20659" xr:uid="{00000000-0005-0000-0000-00000B780000}"/>
    <cellStyle name="Note 9 2 3 2" xfId="20660" xr:uid="{00000000-0005-0000-0000-00000C780000}"/>
    <cellStyle name="Note 9 2 3 3" xfId="20661" xr:uid="{00000000-0005-0000-0000-00000D780000}"/>
    <cellStyle name="Note 9 2 3 4" xfId="20662" xr:uid="{00000000-0005-0000-0000-00000E780000}"/>
    <cellStyle name="Note 9 2 3 5" xfId="20663" xr:uid="{00000000-0005-0000-0000-00000F780000}"/>
    <cellStyle name="Note 9 2 4" xfId="20664" xr:uid="{00000000-0005-0000-0000-000010780000}"/>
    <cellStyle name="Note 9 2 4 2" xfId="20665" xr:uid="{00000000-0005-0000-0000-000011780000}"/>
    <cellStyle name="Note 9 2 4 3" xfId="20666" xr:uid="{00000000-0005-0000-0000-000012780000}"/>
    <cellStyle name="Note 9 2 5" xfId="20667" xr:uid="{00000000-0005-0000-0000-000013780000}"/>
    <cellStyle name="Note 9 2 6" xfId="20668" xr:uid="{00000000-0005-0000-0000-000014780000}"/>
    <cellStyle name="Note 9 2 7" xfId="20669" xr:uid="{00000000-0005-0000-0000-000015780000}"/>
    <cellStyle name="Note 9 2_JE 5 2002.2 FED" xfId="20670" xr:uid="{00000000-0005-0000-0000-000016780000}"/>
    <cellStyle name="Note 9 3" xfId="20671" xr:uid="{00000000-0005-0000-0000-000017780000}"/>
    <cellStyle name="Note 9 3 2" xfId="20672" xr:uid="{00000000-0005-0000-0000-000018780000}"/>
    <cellStyle name="Note 9 3 2 2" xfId="20673" xr:uid="{00000000-0005-0000-0000-000019780000}"/>
    <cellStyle name="Note 9 3 2 2 2" xfId="20674" xr:uid="{00000000-0005-0000-0000-00001A780000}"/>
    <cellStyle name="Note 9 3 2 2 3" xfId="20675" xr:uid="{00000000-0005-0000-0000-00001B780000}"/>
    <cellStyle name="Note 9 3 2 3" xfId="20676" xr:uid="{00000000-0005-0000-0000-00001C780000}"/>
    <cellStyle name="Note 9 3 2 3 2" xfId="20677" xr:uid="{00000000-0005-0000-0000-00001D780000}"/>
    <cellStyle name="Note 9 3 2 3 3" xfId="20678" xr:uid="{00000000-0005-0000-0000-00001E780000}"/>
    <cellStyle name="Note 9 3 2 4" xfId="20679" xr:uid="{00000000-0005-0000-0000-00001F780000}"/>
    <cellStyle name="Note 9 3 2 5" xfId="20680" xr:uid="{00000000-0005-0000-0000-000020780000}"/>
    <cellStyle name="Note 9 3 3" xfId="20681" xr:uid="{00000000-0005-0000-0000-000021780000}"/>
    <cellStyle name="Note 9 3 3 2" xfId="20682" xr:uid="{00000000-0005-0000-0000-000022780000}"/>
    <cellStyle name="Note 9 3 3 3" xfId="20683" xr:uid="{00000000-0005-0000-0000-000023780000}"/>
    <cellStyle name="Note 9 3 3 4" xfId="20684" xr:uid="{00000000-0005-0000-0000-000024780000}"/>
    <cellStyle name="Note 9 3 3 5" xfId="20685" xr:uid="{00000000-0005-0000-0000-000025780000}"/>
    <cellStyle name="Note 9 3 4" xfId="20686" xr:uid="{00000000-0005-0000-0000-000026780000}"/>
    <cellStyle name="Note 9 3 4 2" xfId="20687" xr:uid="{00000000-0005-0000-0000-000027780000}"/>
    <cellStyle name="Note 9 3 4 3" xfId="20688" xr:uid="{00000000-0005-0000-0000-000028780000}"/>
    <cellStyle name="Note 9 3 5" xfId="20689" xr:uid="{00000000-0005-0000-0000-000029780000}"/>
    <cellStyle name="Note 9 3 6" xfId="20690" xr:uid="{00000000-0005-0000-0000-00002A780000}"/>
    <cellStyle name="Note 9 3 7" xfId="20691" xr:uid="{00000000-0005-0000-0000-00002B780000}"/>
    <cellStyle name="Note 9 3_JE 5 2002.2 FED" xfId="20692" xr:uid="{00000000-0005-0000-0000-00002C780000}"/>
    <cellStyle name="Note 9 4" xfId="20693" xr:uid="{00000000-0005-0000-0000-00002D780000}"/>
    <cellStyle name="Note 9 4 2" xfId="20694" xr:uid="{00000000-0005-0000-0000-00002E780000}"/>
    <cellStyle name="Note 9 4 2 2" xfId="20695" xr:uid="{00000000-0005-0000-0000-00002F780000}"/>
    <cellStyle name="Note 9 4 2 2 2" xfId="20696" xr:uid="{00000000-0005-0000-0000-000030780000}"/>
    <cellStyle name="Note 9 4 2 2 3" xfId="20697" xr:uid="{00000000-0005-0000-0000-000031780000}"/>
    <cellStyle name="Note 9 4 2 3" xfId="20698" xr:uid="{00000000-0005-0000-0000-000032780000}"/>
    <cellStyle name="Note 9 4 2 3 2" xfId="20699" xr:uid="{00000000-0005-0000-0000-000033780000}"/>
    <cellStyle name="Note 9 4 2 3 3" xfId="20700" xr:uid="{00000000-0005-0000-0000-000034780000}"/>
    <cellStyle name="Note 9 4 2 4" xfId="20701" xr:uid="{00000000-0005-0000-0000-000035780000}"/>
    <cellStyle name="Note 9 4 2 5" xfId="20702" xr:uid="{00000000-0005-0000-0000-000036780000}"/>
    <cellStyle name="Note 9 4 3" xfId="20703" xr:uid="{00000000-0005-0000-0000-000037780000}"/>
    <cellStyle name="Note 9 4 3 2" xfId="20704" xr:uid="{00000000-0005-0000-0000-000038780000}"/>
    <cellStyle name="Note 9 4 3 3" xfId="20705" xr:uid="{00000000-0005-0000-0000-000039780000}"/>
    <cellStyle name="Note 9 4 4" xfId="20706" xr:uid="{00000000-0005-0000-0000-00003A780000}"/>
    <cellStyle name="Note 9 4 4 2" xfId="20707" xr:uid="{00000000-0005-0000-0000-00003B780000}"/>
    <cellStyle name="Note 9 4 4 3" xfId="20708" xr:uid="{00000000-0005-0000-0000-00003C780000}"/>
    <cellStyle name="Note 9 4 5" xfId="20709" xr:uid="{00000000-0005-0000-0000-00003D780000}"/>
    <cellStyle name="Note 9 4 6" xfId="20710" xr:uid="{00000000-0005-0000-0000-00003E780000}"/>
    <cellStyle name="Note 9 4_JE 5 2002.2 FED" xfId="20711" xr:uid="{00000000-0005-0000-0000-00003F780000}"/>
    <cellStyle name="Note 9 5" xfId="20712" xr:uid="{00000000-0005-0000-0000-000040780000}"/>
    <cellStyle name="Note 9 5 2" xfId="20713" xr:uid="{00000000-0005-0000-0000-000041780000}"/>
    <cellStyle name="Note 9 5 2 2" xfId="20714" xr:uid="{00000000-0005-0000-0000-000042780000}"/>
    <cellStyle name="Note 9 5 2 2 2" xfId="20715" xr:uid="{00000000-0005-0000-0000-000043780000}"/>
    <cellStyle name="Note 9 5 2 2 3" xfId="20716" xr:uid="{00000000-0005-0000-0000-000044780000}"/>
    <cellStyle name="Note 9 5 2 3" xfId="20717" xr:uid="{00000000-0005-0000-0000-000045780000}"/>
    <cellStyle name="Note 9 5 2 3 2" xfId="20718" xr:uid="{00000000-0005-0000-0000-000046780000}"/>
    <cellStyle name="Note 9 5 2 3 3" xfId="20719" xr:uid="{00000000-0005-0000-0000-000047780000}"/>
    <cellStyle name="Note 9 5 2 4" xfId="20720" xr:uid="{00000000-0005-0000-0000-000048780000}"/>
    <cellStyle name="Note 9 5 2 5" xfId="20721" xr:uid="{00000000-0005-0000-0000-000049780000}"/>
    <cellStyle name="Note 9 5 3" xfId="20722" xr:uid="{00000000-0005-0000-0000-00004A780000}"/>
    <cellStyle name="Note 9 5 3 2" xfId="20723" xr:uid="{00000000-0005-0000-0000-00004B780000}"/>
    <cellStyle name="Note 9 5 3 3" xfId="20724" xr:uid="{00000000-0005-0000-0000-00004C780000}"/>
    <cellStyle name="Note 9 5 4" xfId="20725" xr:uid="{00000000-0005-0000-0000-00004D780000}"/>
    <cellStyle name="Note 9 5 4 2" xfId="20726" xr:uid="{00000000-0005-0000-0000-00004E780000}"/>
    <cellStyle name="Note 9 5 4 3" xfId="20727" xr:uid="{00000000-0005-0000-0000-00004F780000}"/>
    <cellStyle name="Note 9 5 5" xfId="20728" xr:uid="{00000000-0005-0000-0000-000050780000}"/>
    <cellStyle name="Note 9 5 6" xfId="20729" xr:uid="{00000000-0005-0000-0000-000051780000}"/>
    <cellStyle name="Note 9 5_JE 5 2002.2 FED" xfId="20730" xr:uid="{00000000-0005-0000-0000-000052780000}"/>
    <cellStyle name="Note 9 6" xfId="20731" xr:uid="{00000000-0005-0000-0000-000053780000}"/>
    <cellStyle name="Note 9 6 2" xfId="20732" xr:uid="{00000000-0005-0000-0000-000054780000}"/>
    <cellStyle name="Note 9 6 2 2" xfId="20733" xr:uid="{00000000-0005-0000-0000-000055780000}"/>
    <cellStyle name="Note 9 6 2 3" xfId="20734" xr:uid="{00000000-0005-0000-0000-000056780000}"/>
    <cellStyle name="Note 9 6 3" xfId="20735" xr:uid="{00000000-0005-0000-0000-000057780000}"/>
    <cellStyle name="Note 9 6 3 2" xfId="20736" xr:uid="{00000000-0005-0000-0000-000058780000}"/>
    <cellStyle name="Note 9 6 3 3" xfId="20737" xr:uid="{00000000-0005-0000-0000-000059780000}"/>
    <cellStyle name="Note 9 6 4" xfId="20738" xr:uid="{00000000-0005-0000-0000-00005A780000}"/>
    <cellStyle name="Note 9 6 5" xfId="20739" xr:uid="{00000000-0005-0000-0000-00005B780000}"/>
    <cellStyle name="Note 9 7" xfId="20740" xr:uid="{00000000-0005-0000-0000-00005C780000}"/>
    <cellStyle name="Note 9 7 2" xfId="20741" xr:uid="{00000000-0005-0000-0000-00005D780000}"/>
    <cellStyle name="Note 9 7 3" xfId="20742" xr:uid="{00000000-0005-0000-0000-00005E780000}"/>
    <cellStyle name="Note 9 7 4" xfId="20743" xr:uid="{00000000-0005-0000-0000-00005F780000}"/>
    <cellStyle name="Note 9 7 5" xfId="20744" xr:uid="{00000000-0005-0000-0000-000060780000}"/>
    <cellStyle name="Note 9 8" xfId="20745" xr:uid="{00000000-0005-0000-0000-000061780000}"/>
    <cellStyle name="Note 9 8 2" xfId="20746" xr:uid="{00000000-0005-0000-0000-000062780000}"/>
    <cellStyle name="Note 9 8 3" xfId="20747" xr:uid="{00000000-0005-0000-0000-000063780000}"/>
    <cellStyle name="Note 9 9" xfId="20748" xr:uid="{00000000-0005-0000-0000-000064780000}"/>
    <cellStyle name="Note 9_JE 5 2002.2 FED" xfId="20749" xr:uid="{00000000-0005-0000-0000-000065780000}"/>
    <cellStyle name="Note 90" xfId="42918" xr:uid="{00000000-0005-0000-0000-000066780000}"/>
    <cellStyle name="Note 91" xfId="42919" xr:uid="{00000000-0005-0000-0000-000067780000}"/>
    <cellStyle name="Note 92" xfId="42920" xr:uid="{00000000-0005-0000-0000-000068780000}"/>
    <cellStyle name="Note 93" xfId="42921" xr:uid="{00000000-0005-0000-0000-000069780000}"/>
    <cellStyle name="Note 94" xfId="42922" xr:uid="{00000000-0005-0000-0000-00006A780000}"/>
    <cellStyle name="Note 95" xfId="42923" xr:uid="{00000000-0005-0000-0000-00006B780000}"/>
    <cellStyle name="Note 96" xfId="42924" xr:uid="{00000000-0005-0000-0000-00006C780000}"/>
    <cellStyle name="Note 97" xfId="42925" xr:uid="{00000000-0005-0000-0000-00006D780000}"/>
    <cellStyle name="Note 98" xfId="42926" xr:uid="{00000000-0005-0000-0000-00006E780000}"/>
    <cellStyle name="Note 99" xfId="42927" xr:uid="{00000000-0005-0000-0000-00006F780000}"/>
    <cellStyle name="Output" xfId="50" builtinId="21" customBuiltin="1"/>
    <cellStyle name="Output 10" xfId="20750" xr:uid="{00000000-0005-0000-0000-000071780000}"/>
    <cellStyle name="Output 10 2" xfId="20751" xr:uid="{00000000-0005-0000-0000-000072780000}"/>
    <cellStyle name="Output 10 2 2" xfId="20752" xr:uid="{00000000-0005-0000-0000-000073780000}"/>
    <cellStyle name="Output 10 2 2 2" xfId="20753" xr:uid="{00000000-0005-0000-0000-000074780000}"/>
    <cellStyle name="Output 10 2 2 3" xfId="20754" xr:uid="{00000000-0005-0000-0000-000075780000}"/>
    <cellStyle name="Output 10 2 3" xfId="20755" xr:uid="{00000000-0005-0000-0000-000076780000}"/>
    <cellStyle name="Output 10 2 3 2" xfId="20756" xr:uid="{00000000-0005-0000-0000-000077780000}"/>
    <cellStyle name="Output 10 2 3 3" xfId="20757" xr:uid="{00000000-0005-0000-0000-000078780000}"/>
    <cellStyle name="Output 10 2 4" xfId="20758" xr:uid="{00000000-0005-0000-0000-000079780000}"/>
    <cellStyle name="Output 10 2 5" xfId="20759" xr:uid="{00000000-0005-0000-0000-00007A780000}"/>
    <cellStyle name="Output 10 2 6" xfId="20760" xr:uid="{00000000-0005-0000-0000-00007B780000}"/>
    <cellStyle name="Output 10 2 7" xfId="20761" xr:uid="{00000000-0005-0000-0000-00007C780000}"/>
    <cellStyle name="Output 10 3" xfId="20762" xr:uid="{00000000-0005-0000-0000-00007D780000}"/>
    <cellStyle name="Output 10 3 2" xfId="20763" xr:uid="{00000000-0005-0000-0000-00007E780000}"/>
    <cellStyle name="Output 10 3 2 2" xfId="20764" xr:uid="{00000000-0005-0000-0000-00007F780000}"/>
    <cellStyle name="Output 10 3 2 3" xfId="20765" xr:uid="{00000000-0005-0000-0000-000080780000}"/>
    <cellStyle name="Output 10 3 3" xfId="20766" xr:uid="{00000000-0005-0000-0000-000081780000}"/>
    <cellStyle name="Output 10 3 4" xfId="20767" xr:uid="{00000000-0005-0000-0000-000082780000}"/>
    <cellStyle name="Output 10 4" xfId="20768" xr:uid="{00000000-0005-0000-0000-000083780000}"/>
    <cellStyle name="Output 10 4 2" xfId="20769" xr:uid="{00000000-0005-0000-0000-000084780000}"/>
    <cellStyle name="Output 10 4 3" xfId="20770" xr:uid="{00000000-0005-0000-0000-000085780000}"/>
    <cellStyle name="Output 10 5" xfId="20771" xr:uid="{00000000-0005-0000-0000-000086780000}"/>
    <cellStyle name="Output 10 6" xfId="20772" xr:uid="{00000000-0005-0000-0000-000087780000}"/>
    <cellStyle name="Output 10 7" xfId="20773" xr:uid="{00000000-0005-0000-0000-000088780000}"/>
    <cellStyle name="Output 10 8" xfId="20774" xr:uid="{00000000-0005-0000-0000-000089780000}"/>
    <cellStyle name="Output 11" xfId="20775" xr:uid="{00000000-0005-0000-0000-00008A780000}"/>
    <cellStyle name="Output 11 2" xfId="20776" xr:uid="{00000000-0005-0000-0000-00008B780000}"/>
    <cellStyle name="Output 11 2 2" xfId="20777" xr:uid="{00000000-0005-0000-0000-00008C780000}"/>
    <cellStyle name="Output 11 2 2 2" xfId="20778" xr:uid="{00000000-0005-0000-0000-00008D780000}"/>
    <cellStyle name="Output 11 2 2 3" xfId="20779" xr:uid="{00000000-0005-0000-0000-00008E780000}"/>
    <cellStyle name="Output 11 2 3" xfId="20780" xr:uid="{00000000-0005-0000-0000-00008F780000}"/>
    <cellStyle name="Output 11 2 3 2" xfId="20781" xr:uid="{00000000-0005-0000-0000-000090780000}"/>
    <cellStyle name="Output 11 2 3 3" xfId="20782" xr:uid="{00000000-0005-0000-0000-000091780000}"/>
    <cellStyle name="Output 11 2 4" xfId="20783" xr:uid="{00000000-0005-0000-0000-000092780000}"/>
    <cellStyle name="Output 11 2 5" xfId="20784" xr:uid="{00000000-0005-0000-0000-000093780000}"/>
    <cellStyle name="Output 11 2 6" xfId="20785" xr:uid="{00000000-0005-0000-0000-000094780000}"/>
    <cellStyle name="Output 11 2 7" xfId="20786" xr:uid="{00000000-0005-0000-0000-000095780000}"/>
    <cellStyle name="Output 11 3" xfId="20787" xr:uid="{00000000-0005-0000-0000-000096780000}"/>
    <cellStyle name="Output 11 3 2" xfId="20788" xr:uid="{00000000-0005-0000-0000-000097780000}"/>
    <cellStyle name="Output 11 3 2 2" xfId="20789" xr:uid="{00000000-0005-0000-0000-000098780000}"/>
    <cellStyle name="Output 11 3 2 3" xfId="20790" xr:uid="{00000000-0005-0000-0000-000099780000}"/>
    <cellStyle name="Output 11 3 3" xfId="20791" xr:uid="{00000000-0005-0000-0000-00009A780000}"/>
    <cellStyle name="Output 11 3 4" xfId="20792" xr:uid="{00000000-0005-0000-0000-00009B780000}"/>
    <cellStyle name="Output 11 4" xfId="20793" xr:uid="{00000000-0005-0000-0000-00009C780000}"/>
    <cellStyle name="Output 11 4 2" xfId="20794" xr:uid="{00000000-0005-0000-0000-00009D780000}"/>
    <cellStyle name="Output 11 4 3" xfId="20795" xr:uid="{00000000-0005-0000-0000-00009E780000}"/>
    <cellStyle name="Output 11 5" xfId="20796" xr:uid="{00000000-0005-0000-0000-00009F780000}"/>
    <cellStyle name="Output 11 6" xfId="20797" xr:uid="{00000000-0005-0000-0000-0000A0780000}"/>
    <cellStyle name="Output 11 7" xfId="20798" xr:uid="{00000000-0005-0000-0000-0000A1780000}"/>
    <cellStyle name="Output 11 8" xfId="20799" xr:uid="{00000000-0005-0000-0000-0000A2780000}"/>
    <cellStyle name="Output 12" xfId="20800" xr:uid="{00000000-0005-0000-0000-0000A3780000}"/>
    <cellStyle name="Output 12 2" xfId="20801" xr:uid="{00000000-0005-0000-0000-0000A4780000}"/>
    <cellStyle name="Output 12 2 2" xfId="20802" xr:uid="{00000000-0005-0000-0000-0000A5780000}"/>
    <cellStyle name="Output 12 2 2 2" xfId="20803" xr:uid="{00000000-0005-0000-0000-0000A6780000}"/>
    <cellStyle name="Output 12 2 2 3" xfId="20804" xr:uid="{00000000-0005-0000-0000-0000A7780000}"/>
    <cellStyle name="Output 12 2 3" xfId="20805" xr:uid="{00000000-0005-0000-0000-0000A8780000}"/>
    <cellStyle name="Output 12 2 3 2" xfId="20806" xr:uid="{00000000-0005-0000-0000-0000A9780000}"/>
    <cellStyle name="Output 12 2 3 3" xfId="20807" xr:uid="{00000000-0005-0000-0000-0000AA780000}"/>
    <cellStyle name="Output 12 2 4" xfId="20808" xr:uid="{00000000-0005-0000-0000-0000AB780000}"/>
    <cellStyle name="Output 12 2 5" xfId="20809" xr:uid="{00000000-0005-0000-0000-0000AC780000}"/>
    <cellStyle name="Output 12 2 6" xfId="20810" xr:uid="{00000000-0005-0000-0000-0000AD780000}"/>
    <cellStyle name="Output 12 2 7" xfId="20811" xr:uid="{00000000-0005-0000-0000-0000AE780000}"/>
    <cellStyle name="Output 12 3" xfId="20812" xr:uid="{00000000-0005-0000-0000-0000AF780000}"/>
    <cellStyle name="Output 12 3 2" xfId="20813" xr:uid="{00000000-0005-0000-0000-0000B0780000}"/>
    <cellStyle name="Output 12 3 3" xfId="20814" xr:uid="{00000000-0005-0000-0000-0000B1780000}"/>
    <cellStyle name="Output 12 4" xfId="20815" xr:uid="{00000000-0005-0000-0000-0000B2780000}"/>
    <cellStyle name="Output 12 4 2" xfId="20816" xr:uid="{00000000-0005-0000-0000-0000B3780000}"/>
    <cellStyle name="Output 12 4 3" xfId="20817" xr:uid="{00000000-0005-0000-0000-0000B4780000}"/>
    <cellStyle name="Output 12 5" xfId="20818" xr:uid="{00000000-0005-0000-0000-0000B5780000}"/>
    <cellStyle name="Output 12 6" xfId="20819" xr:uid="{00000000-0005-0000-0000-0000B6780000}"/>
    <cellStyle name="Output 12 7" xfId="20820" xr:uid="{00000000-0005-0000-0000-0000B7780000}"/>
    <cellStyle name="Output 12 8" xfId="20821" xr:uid="{00000000-0005-0000-0000-0000B8780000}"/>
    <cellStyle name="Output 13" xfId="20822" xr:uid="{00000000-0005-0000-0000-0000B9780000}"/>
    <cellStyle name="Output 13 2" xfId="20823" xr:uid="{00000000-0005-0000-0000-0000BA780000}"/>
    <cellStyle name="Output 13 2 2" xfId="20824" xr:uid="{00000000-0005-0000-0000-0000BB780000}"/>
    <cellStyle name="Output 13 2 2 2" xfId="20825" xr:uid="{00000000-0005-0000-0000-0000BC780000}"/>
    <cellStyle name="Output 13 2 2 3" xfId="20826" xr:uid="{00000000-0005-0000-0000-0000BD780000}"/>
    <cellStyle name="Output 13 2 3" xfId="20827" xr:uid="{00000000-0005-0000-0000-0000BE780000}"/>
    <cellStyle name="Output 13 2 3 2" xfId="20828" xr:uid="{00000000-0005-0000-0000-0000BF780000}"/>
    <cellStyle name="Output 13 2 3 3" xfId="20829" xr:uid="{00000000-0005-0000-0000-0000C0780000}"/>
    <cellStyle name="Output 13 2 4" xfId="20830" xr:uid="{00000000-0005-0000-0000-0000C1780000}"/>
    <cellStyle name="Output 13 2 5" xfId="20831" xr:uid="{00000000-0005-0000-0000-0000C2780000}"/>
    <cellStyle name="Output 13 2 6" xfId="20832" xr:uid="{00000000-0005-0000-0000-0000C3780000}"/>
    <cellStyle name="Output 13 2 7" xfId="20833" xr:uid="{00000000-0005-0000-0000-0000C4780000}"/>
    <cellStyle name="Output 13 3" xfId="20834" xr:uid="{00000000-0005-0000-0000-0000C5780000}"/>
    <cellStyle name="Output 13 3 2" xfId="20835" xr:uid="{00000000-0005-0000-0000-0000C6780000}"/>
    <cellStyle name="Output 13 3 3" xfId="20836" xr:uid="{00000000-0005-0000-0000-0000C7780000}"/>
    <cellStyle name="Output 13 4" xfId="20837" xr:uid="{00000000-0005-0000-0000-0000C8780000}"/>
    <cellStyle name="Output 13 4 2" xfId="20838" xr:uid="{00000000-0005-0000-0000-0000C9780000}"/>
    <cellStyle name="Output 13 4 3" xfId="20839" xr:uid="{00000000-0005-0000-0000-0000CA780000}"/>
    <cellStyle name="Output 13 5" xfId="20840" xr:uid="{00000000-0005-0000-0000-0000CB780000}"/>
    <cellStyle name="Output 13 6" xfId="20841" xr:uid="{00000000-0005-0000-0000-0000CC780000}"/>
    <cellStyle name="Output 13 7" xfId="20842" xr:uid="{00000000-0005-0000-0000-0000CD780000}"/>
    <cellStyle name="Output 13 8" xfId="20843" xr:uid="{00000000-0005-0000-0000-0000CE780000}"/>
    <cellStyle name="Output 14" xfId="20844" xr:uid="{00000000-0005-0000-0000-0000CF780000}"/>
    <cellStyle name="Output 14 2" xfId="20845" xr:uid="{00000000-0005-0000-0000-0000D0780000}"/>
    <cellStyle name="Output 14 2 2" xfId="20846" xr:uid="{00000000-0005-0000-0000-0000D1780000}"/>
    <cellStyle name="Output 14 2 2 2" xfId="20847" xr:uid="{00000000-0005-0000-0000-0000D2780000}"/>
    <cellStyle name="Output 14 2 2 3" xfId="20848" xr:uid="{00000000-0005-0000-0000-0000D3780000}"/>
    <cellStyle name="Output 14 2 3" xfId="20849" xr:uid="{00000000-0005-0000-0000-0000D4780000}"/>
    <cellStyle name="Output 14 2 3 2" xfId="20850" xr:uid="{00000000-0005-0000-0000-0000D5780000}"/>
    <cellStyle name="Output 14 2 3 3" xfId="20851" xr:uid="{00000000-0005-0000-0000-0000D6780000}"/>
    <cellStyle name="Output 14 2 4" xfId="20852" xr:uid="{00000000-0005-0000-0000-0000D7780000}"/>
    <cellStyle name="Output 14 2 5" xfId="20853" xr:uid="{00000000-0005-0000-0000-0000D8780000}"/>
    <cellStyle name="Output 14 2 6" xfId="20854" xr:uid="{00000000-0005-0000-0000-0000D9780000}"/>
    <cellStyle name="Output 14 2 7" xfId="20855" xr:uid="{00000000-0005-0000-0000-0000DA780000}"/>
    <cellStyle name="Output 14 3" xfId="20856" xr:uid="{00000000-0005-0000-0000-0000DB780000}"/>
    <cellStyle name="Output 14 3 2" xfId="20857" xr:uid="{00000000-0005-0000-0000-0000DC780000}"/>
    <cellStyle name="Output 14 3 3" xfId="20858" xr:uid="{00000000-0005-0000-0000-0000DD780000}"/>
    <cellStyle name="Output 14 4" xfId="20859" xr:uid="{00000000-0005-0000-0000-0000DE780000}"/>
    <cellStyle name="Output 14 4 2" xfId="20860" xr:uid="{00000000-0005-0000-0000-0000DF780000}"/>
    <cellStyle name="Output 14 4 3" xfId="20861" xr:uid="{00000000-0005-0000-0000-0000E0780000}"/>
    <cellStyle name="Output 14 5" xfId="20862" xr:uid="{00000000-0005-0000-0000-0000E1780000}"/>
    <cellStyle name="Output 14 6" xfId="20863" xr:uid="{00000000-0005-0000-0000-0000E2780000}"/>
    <cellStyle name="Output 14 7" xfId="20864" xr:uid="{00000000-0005-0000-0000-0000E3780000}"/>
    <cellStyle name="Output 14 8" xfId="20865" xr:uid="{00000000-0005-0000-0000-0000E4780000}"/>
    <cellStyle name="Output 15" xfId="20866" xr:uid="{00000000-0005-0000-0000-0000E5780000}"/>
    <cellStyle name="Output 15 2" xfId="20867" xr:uid="{00000000-0005-0000-0000-0000E6780000}"/>
    <cellStyle name="Output 15 2 2" xfId="20868" xr:uid="{00000000-0005-0000-0000-0000E7780000}"/>
    <cellStyle name="Output 15 2 2 2" xfId="20869" xr:uid="{00000000-0005-0000-0000-0000E8780000}"/>
    <cellStyle name="Output 15 2 2 3" xfId="20870" xr:uid="{00000000-0005-0000-0000-0000E9780000}"/>
    <cellStyle name="Output 15 2 3" xfId="20871" xr:uid="{00000000-0005-0000-0000-0000EA780000}"/>
    <cellStyle name="Output 15 2 3 2" xfId="20872" xr:uid="{00000000-0005-0000-0000-0000EB780000}"/>
    <cellStyle name="Output 15 2 3 3" xfId="20873" xr:uid="{00000000-0005-0000-0000-0000EC780000}"/>
    <cellStyle name="Output 15 2 4" xfId="20874" xr:uid="{00000000-0005-0000-0000-0000ED780000}"/>
    <cellStyle name="Output 15 2 5" xfId="20875" xr:uid="{00000000-0005-0000-0000-0000EE780000}"/>
    <cellStyle name="Output 15 2 6" xfId="20876" xr:uid="{00000000-0005-0000-0000-0000EF780000}"/>
    <cellStyle name="Output 15 2 7" xfId="20877" xr:uid="{00000000-0005-0000-0000-0000F0780000}"/>
    <cellStyle name="Output 15 3" xfId="20878" xr:uid="{00000000-0005-0000-0000-0000F1780000}"/>
    <cellStyle name="Output 15 3 2" xfId="20879" xr:uid="{00000000-0005-0000-0000-0000F2780000}"/>
    <cellStyle name="Output 15 3 3" xfId="20880" xr:uid="{00000000-0005-0000-0000-0000F3780000}"/>
    <cellStyle name="Output 15 4" xfId="20881" xr:uid="{00000000-0005-0000-0000-0000F4780000}"/>
    <cellStyle name="Output 15 4 2" xfId="20882" xr:uid="{00000000-0005-0000-0000-0000F5780000}"/>
    <cellStyle name="Output 15 4 3" xfId="20883" xr:uid="{00000000-0005-0000-0000-0000F6780000}"/>
    <cellStyle name="Output 15 5" xfId="20884" xr:uid="{00000000-0005-0000-0000-0000F7780000}"/>
    <cellStyle name="Output 15 6" xfId="20885" xr:uid="{00000000-0005-0000-0000-0000F8780000}"/>
    <cellStyle name="Output 15 7" xfId="20886" xr:uid="{00000000-0005-0000-0000-0000F9780000}"/>
    <cellStyle name="Output 15 8" xfId="20887" xr:uid="{00000000-0005-0000-0000-0000FA780000}"/>
    <cellStyle name="Output 16" xfId="20888" xr:uid="{00000000-0005-0000-0000-0000FB780000}"/>
    <cellStyle name="Output 16 2" xfId="20889" xr:uid="{00000000-0005-0000-0000-0000FC780000}"/>
    <cellStyle name="Output 16 2 2" xfId="20890" xr:uid="{00000000-0005-0000-0000-0000FD780000}"/>
    <cellStyle name="Output 16 2 2 2" xfId="20891" xr:uid="{00000000-0005-0000-0000-0000FE780000}"/>
    <cellStyle name="Output 16 2 2 3" xfId="20892" xr:uid="{00000000-0005-0000-0000-0000FF780000}"/>
    <cellStyle name="Output 16 2 3" xfId="20893" xr:uid="{00000000-0005-0000-0000-000000790000}"/>
    <cellStyle name="Output 16 2 3 2" xfId="20894" xr:uid="{00000000-0005-0000-0000-000001790000}"/>
    <cellStyle name="Output 16 2 3 3" xfId="20895" xr:uid="{00000000-0005-0000-0000-000002790000}"/>
    <cellStyle name="Output 16 2 4" xfId="20896" xr:uid="{00000000-0005-0000-0000-000003790000}"/>
    <cellStyle name="Output 16 2 5" xfId="20897" xr:uid="{00000000-0005-0000-0000-000004790000}"/>
    <cellStyle name="Output 16 2 6" xfId="20898" xr:uid="{00000000-0005-0000-0000-000005790000}"/>
    <cellStyle name="Output 16 2 7" xfId="20899" xr:uid="{00000000-0005-0000-0000-000006790000}"/>
    <cellStyle name="Output 16 3" xfId="20900" xr:uid="{00000000-0005-0000-0000-000007790000}"/>
    <cellStyle name="Output 16 3 2" xfId="20901" xr:uid="{00000000-0005-0000-0000-000008790000}"/>
    <cellStyle name="Output 16 3 3" xfId="20902" xr:uid="{00000000-0005-0000-0000-000009790000}"/>
    <cellStyle name="Output 16 4" xfId="20903" xr:uid="{00000000-0005-0000-0000-00000A790000}"/>
    <cellStyle name="Output 16 4 2" xfId="20904" xr:uid="{00000000-0005-0000-0000-00000B790000}"/>
    <cellStyle name="Output 16 4 3" xfId="20905" xr:uid="{00000000-0005-0000-0000-00000C790000}"/>
    <cellStyle name="Output 16 5" xfId="20906" xr:uid="{00000000-0005-0000-0000-00000D790000}"/>
    <cellStyle name="Output 16 6" xfId="20907" xr:uid="{00000000-0005-0000-0000-00000E790000}"/>
    <cellStyle name="Output 16 7" xfId="20908" xr:uid="{00000000-0005-0000-0000-00000F790000}"/>
    <cellStyle name="Output 16 8" xfId="20909" xr:uid="{00000000-0005-0000-0000-000010790000}"/>
    <cellStyle name="Output 17" xfId="20910" xr:uid="{00000000-0005-0000-0000-000011790000}"/>
    <cellStyle name="Output 17 2" xfId="20911" xr:uid="{00000000-0005-0000-0000-000012790000}"/>
    <cellStyle name="Output 17 2 2" xfId="20912" xr:uid="{00000000-0005-0000-0000-000013790000}"/>
    <cellStyle name="Output 17 2 2 2" xfId="20913" xr:uid="{00000000-0005-0000-0000-000014790000}"/>
    <cellStyle name="Output 17 2 2 3" xfId="20914" xr:uid="{00000000-0005-0000-0000-000015790000}"/>
    <cellStyle name="Output 17 2 3" xfId="20915" xr:uid="{00000000-0005-0000-0000-000016790000}"/>
    <cellStyle name="Output 17 2 3 2" xfId="20916" xr:uid="{00000000-0005-0000-0000-000017790000}"/>
    <cellStyle name="Output 17 2 3 3" xfId="20917" xr:uid="{00000000-0005-0000-0000-000018790000}"/>
    <cellStyle name="Output 17 2 4" xfId="20918" xr:uid="{00000000-0005-0000-0000-000019790000}"/>
    <cellStyle name="Output 17 2 5" xfId="20919" xr:uid="{00000000-0005-0000-0000-00001A790000}"/>
    <cellStyle name="Output 17 2 6" xfId="20920" xr:uid="{00000000-0005-0000-0000-00001B790000}"/>
    <cellStyle name="Output 17 2 7" xfId="20921" xr:uid="{00000000-0005-0000-0000-00001C790000}"/>
    <cellStyle name="Output 17 3" xfId="20922" xr:uid="{00000000-0005-0000-0000-00001D790000}"/>
    <cellStyle name="Output 17 3 2" xfId="20923" xr:uid="{00000000-0005-0000-0000-00001E790000}"/>
    <cellStyle name="Output 17 3 3" xfId="20924" xr:uid="{00000000-0005-0000-0000-00001F790000}"/>
    <cellStyle name="Output 17 4" xfId="20925" xr:uid="{00000000-0005-0000-0000-000020790000}"/>
    <cellStyle name="Output 17 4 2" xfId="20926" xr:uid="{00000000-0005-0000-0000-000021790000}"/>
    <cellStyle name="Output 17 4 3" xfId="20927" xr:uid="{00000000-0005-0000-0000-000022790000}"/>
    <cellStyle name="Output 17 5" xfId="20928" xr:uid="{00000000-0005-0000-0000-000023790000}"/>
    <cellStyle name="Output 17 6" xfId="20929" xr:uid="{00000000-0005-0000-0000-000024790000}"/>
    <cellStyle name="Output 17 7" xfId="20930" xr:uid="{00000000-0005-0000-0000-000025790000}"/>
    <cellStyle name="Output 17 8" xfId="20931" xr:uid="{00000000-0005-0000-0000-000026790000}"/>
    <cellStyle name="Output 18" xfId="20932" xr:uid="{00000000-0005-0000-0000-000027790000}"/>
    <cellStyle name="Output 18 2" xfId="20933" xr:uid="{00000000-0005-0000-0000-000028790000}"/>
    <cellStyle name="Output 18 2 2" xfId="20934" xr:uid="{00000000-0005-0000-0000-000029790000}"/>
    <cellStyle name="Output 18 2 2 2" xfId="20935" xr:uid="{00000000-0005-0000-0000-00002A790000}"/>
    <cellStyle name="Output 18 2 2 3" xfId="20936" xr:uid="{00000000-0005-0000-0000-00002B790000}"/>
    <cellStyle name="Output 18 2 3" xfId="20937" xr:uid="{00000000-0005-0000-0000-00002C790000}"/>
    <cellStyle name="Output 18 2 3 2" xfId="20938" xr:uid="{00000000-0005-0000-0000-00002D790000}"/>
    <cellStyle name="Output 18 2 3 3" xfId="20939" xr:uid="{00000000-0005-0000-0000-00002E790000}"/>
    <cellStyle name="Output 18 2 4" xfId="20940" xr:uid="{00000000-0005-0000-0000-00002F790000}"/>
    <cellStyle name="Output 18 2 5" xfId="20941" xr:uid="{00000000-0005-0000-0000-000030790000}"/>
    <cellStyle name="Output 18 2 6" xfId="20942" xr:uid="{00000000-0005-0000-0000-000031790000}"/>
    <cellStyle name="Output 18 2 7" xfId="20943" xr:uid="{00000000-0005-0000-0000-000032790000}"/>
    <cellStyle name="Output 18 3" xfId="20944" xr:uid="{00000000-0005-0000-0000-000033790000}"/>
    <cellStyle name="Output 18 3 2" xfId="20945" xr:uid="{00000000-0005-0000-0000-000034790000}"/>
    <cellStyle name="Output 18 3 3" xfId="20946" xr:uid="{00000000-0005-0000-0000-000035790000}"/>
    <cellStyle name="Output 18 4" xfId="20947" xr:uid="{00000000-0005-0000-0000-000036790000}"/>
    <cellStyle name="Output 18 4 2" xfId="20948" xr:uid="{00000000-0005-0000-0000-000037790000}"/>
    <cellStyle name="Output 18 4 3" xfId="20949" xr:uid="{00000000-0005-0000-0000-000038790000}"/>
    <cellStyle name="Output 18 5" xfId="20950" xr:uid="{00000000-0005-0000-0000-000039790000}"/>
    <cellStyle name="Output 18 6" xfId="20951" xr:uid="{00000000-0005-0000-0000-00003A790000}"/>
    <cellStyle name="Output 18 7" xfId="20952" xr:uid="{00000000-0005-0000-0000-00003B790000}"/>
    <cellStyle name="Output 18 8" xfId="20953" xr:uid="{00000000-0005-0000-0000-00003C790000}"/>
    <cellStyle name="Output 19" xfId="20954" xr:uid="{00000000-0005-0000-0000-00003D790000}"/>
    <cellStyle name="Output 19 2" xfId="20955" xr:uid="{00000000-0005-0000-0000-00003E790000}"/>
    <cellStyle name="Output 19 2 2" xfId="20956" xr:uid="{00000000-0005-0000-0000-00003F790000}"/>
    <cellStyle name="Output 19 2 2 2" xfId="20957" xr:uid="{00000000-0005-0000-0000-000040790000}"/>
    <cellStyle name="Output 19 2 2 3" xfId="20958" xr:uid="{00000000-0005-0000-0000-000041790000}"/>
    <cellStyle name="Output 19 2 3" xfId="20959" xr:uid="{00000000-0005-0000-0000-000042790000}"/>
    <cellStyle name="Output 19 2 3 2" xfId="20960" xr:uid="{00000000-0005-0000-0000-000043790000}"/>
    <cellStyle name="Output 19 2 3 3" xfId="20961" xr:uid="{00000000-0005-0000-0000-000044790000}"/>
    <cellStyle name="Output 19 2 4" xfId="20962" xr:uid="{00000000-0005-0000-0000-000045790000}"/>
    <cellStyle name="Output 19 2 5" xfId="20963" xr:uid="{00000000-0005-0000-0000-000046790000}"/>
    <cellStyle name="Output 19 2 6" xfId="20964" xr:uid="{00000000-0005-0000-0000-000047790000}"/>
    <cellStyle name="Output 19 2 7" xfId="20965" xr:uid="{00000000-0005-0000-0000-000048790000}"/>
    <cellStyle name="Output 19 3" xfId="20966" xr:uid="{00000000-0005-0000-0000-000049790000}"/>
    <cellStyle name="Output 19 3 2" xfId="20967" xr:uid="{00000000-0005-0000-0000-00004A790000}"/>
    <cellStyle name="Output 19 3 3" xfId="20968" xr:uid="{00000000-0005-0000-0000-00004B790000}"/>
    <cellStyle name="Output 19 4" xfId="20969" xr:uid="{00000000-0005-0000-0000-00004C790000}"/>
    <cellStyle name="Output 19 4 2" xfId="20970" xr:uid="{00000000-0005-0000-0000-00004D790000}"/>
    <cellStyle name="Output 19 4 3" xfId="20971" xr:uid="{00000000-0005-0000-0000-00004E790000}"/>
    <cellStyle name="Output 19 5" xfId="20972" xr:uid="{00000000-0005-0000-0000-00004F790000}"/>
    <cellStyle name="Output 19 6" xfId="20973" xr:uid="{00000000-0005-0000-0000-000050790000}"/>
    <cellStyle name="Output 19 7" xfId="20974" xr:uid="{00000000-0005-0000-0000-000051790000}"/>
    <cellStyle name="Output 19 8" xfId="20975" xr:uid="{00000000-0005-0000-0000-000052790000}"/>
    <cellStyle name="Output 2" xfId="20976" xr:uid="{00000000-0005-0000-0000-000053790000}"/>
    <cellStyle name="Output 2 10" xfId="20977" xr:uid="{00000000-0005-0000-0000-000054790000}"/>
    <cellStyle name="Output 2 11" xfId="20978" xr:uid="{00000000-0005-0000-0000-000055790000}"/>
    <cellStyle name="Output 2 12" xfId="20979" xr:uid="{00000000-0005-0000-0000-000056790000}"/>
    <cellStyle name="Output 2 13" xfId="20980" xr:uid="{00000000-0005-0000-0000-000057790000}"/>
    <cellStyle name="Output 2 2" xfId="20981" xr:uid="{00000000-0005-0000-0000-000058790000}"/>
    <cellStyle name="Output 2 2 2" xfId="20982" xr:uid="{00000000-0005-0000-0000-000059790000}"/>
    <cellStyle name="Output 2 2 2 2" xfId="20983" xr:uid="{00000000-0005-0000-0000-00005A790000}"/>
    <cellStyle name="Output 2 2 2 3" xfId="20984" xr:uid="{00000000-0005-0000-0000-00005B790000}"/>
    <cellStyle name="Output 2 2 3" xfId="20985" xr:uid="{00000000-0005-0000-0000-00005C790000}"/>
    <cellStyle name="Output 2 2 3 2" xfId="20986" xr:uid="{00000000-0005-0000-0000-00005D790000}"/>
    <cellStyle name="Output 2 2 3 3" xfId="20987" xr:uid="{00000000-0005-0000-0000-00005E790000}"/>
    <cellStyle name="Output 2 2 4" xfId="20988" xr:uid="{00000000-0005-0000-0000-00005F790000}"/>
    <cellStyle name="Output 2 2 5" xfId="20989" xr:uid="{00000000-0005-0000-0000-000060790000}"/>
    <cellStyle name="Output 2 2 6" xfId="20990" xr:uid="{00000000-0005-0000-0000-000061790000}"/>
    <cellStyle name="Output 2 2 7" xfId="20991" xr:uid="{00000000-0005-0000-0000-000062790000}"/>
    <cellStyle name="Output 2 2 8" xfId="20992" xr:uid="{00000000-0005-0000-0000-000063790000}"/>
    <cellStyle name="Output 2 3" xfId="20993" xr:uid="{00000000-0005-0000-0000-000064790000}"/>
    <cellStyle name="Output 2 3 2" xfId="20994" xr:uid="{00000000-0005-0000-0000-000065790000}"/>
    <cellStyle name="Output 2 3 3" xfId="20995" xr:uid="{00000000-0005-0000-0000-000066790000}"/>
    <cellStyle name="Output 2 3 3 2" xfId="20996" xr:uid="{00000000-0005-0000-0000-000067790000}"/>
    <cellStyle name="Output 2 3 3 3" xfId="20997" xr:uid="{00000000-0005-0000-0000-000068790000}"/>
    <cellStyle name="Output 2 3 4" xfId="20998" xr:uid="{00000000-0005-0000-0000-000069790000}"/>
    <cellStyle name="Output 2 3 5" xfId="20999" xr:uid="{00000000-0005-0000-0000-00006A790000}"/>
    <cellStyle name="Output 2 4" xfId="21000" xr:uid="{00000000-0005-0000-0000-00006B790000}"/>
    <cellStyle name="Output 2 4 2" xfId="21001" xr:uid="{00000000-0005-0000-0000-00006C790000}"/>
    <cellStyle name="Output 2 4 3" xfId="21002" xr:uid="{00000000-0005-0000-0000-00006D790000}"/>
    <cellStyle name="Output 2 4 4" xfId="21003" xr:uid="{00000000-0005-0000-0000-00006E790000}"/>
    <cellStyle name="Output 2 5" xfId="21004" xr:uid="{00000000-0005-0000-0000-00006F790000}"/>
    <cellStyle name="Output 2 6" xfId="21005" xr:uid="{00000000-0005-0000-0000-000070790000}"/>
    <cellStyle name="Output 2 7" xfId="21006" xr:uid="{00000000-0005-0000-0000-000071790000}"/>
    <cellStyle name="Output 2 8" xfId="21007" xr:uid="{00000000-0005-0000-0000-000072790000}"/>
    <cellStyle name="Output 2 9" xfId="21008" xr:uid="{00000000-0005-0000-0000-000073790000}"/>
    <cellStyle name="Output 2_PwrTax 51040" xfId="21009" xr:uid="{00000000-0005-0000-0000-000074790000}"/>
    <cellStyle name="Output 20" xfId="21010" xr:uid="{00000000-0005-0000-0000-000075790000}"/>
    <cellStyle name="Output 20 2" xfId="21011" xr:uid="{00000000-0005-0000-0000-000076790000}"/>
    <cellStyle name="Output 20 2 2" xfId="21012" xr:uid="{00000000-0005-0000-0000-000077790000}"/>
    <cellStyle name="Output 20 2 3" xfId="21013" xr:uid="{00000000-0005-0000-0000-000078790000}"/>
    <cellStyle name="Output 20 3" xfId="21014" xr:uid="{00000000-0005-0000-0000-000079790000}"/>
    <cellStyle name="Output 20 3 2" xfId="21015" xr:uid="{00000000-0005-0000-0000-00007A790000}"/>
    <cellStyle name="Output 20 3 3" xfId="21016" xr:uid="{00000000-0005-0000-0000-00007B790000}"/>
    <cellStyle name="Output 20 4" xfId="21017" xr:uid="{00000000-0005-0000-0000-00007C790000}"/>
    <cellStyle name="Output 20 5" xfId="21018" xr:uid="{00000000-0005-0000-0000-00007D790000}"/>
    <cellStyle name="Output 20 6" xfId="21019" xr:uid="{00000000-0005-0000-0000-00007E790000}"/>
    <cellStyle name="Output 20 7" xfId="21020" xr:uid="{00000000-0005-0000-0000-00007F790000}"/>
    <cellStyle name="Output 21" xfId="21021" xr:uid="{00000000-0005-0000-0000-000080790000}"/>
    <cellStyle name="Output 21 2" xfId="21022" xr:uid="{00000000-0005-0000-0000-000081790000}"/>
    <cellStyle name="Output 21 2 2" xfId="21023" xr:uid="{00000000-0005-0000-0000-000082790000}"/>
    <cellStyle name="Output 21 2 3" xfId="21024" xr:uid="{00000000-0005-0000-0000-000083790000}"/>
    <cellStyle name="Output 21 3" xfId="21025" xr:uid="{00000000-0005-0000-0000-000084790000}"/>
    <cellStyle name="Output 21 3 2" xfId="21026" xr:uid="{00000000-0005-0000-0000-000085790000}"/>
    <cellStyle name="Output 21 3 3" xfId="21027" xr:uid="{00000000-0005-0000-0000-000086790000}"/>
    <cellStyle name="Output 21 4" xfId="21028" xr:uid="{00000000-0005-0000-0000-000087790000}"/>
    <cellStyle name="Output 21 5" xfId="21029" xr:uid="{00000000-0005-0000-0000-000088790000}"/>
    <cellStyle name="Output 21 6" xfId="21030" xr:uid="{00000000-0005-0000-0000-000089790000}"/>
    <cellStyle name="Output 21 7" xfId="21031" xr:uid="{00000000-0005-0000-0000-00008A790000}"/>
    <cellStyle name="Output 22" xfId="21032" xr:uid="{00000000-0005-0000-0000-00008B790000}"/>
    <cellStyle name="Output 22 2" xfId="21033" xr:uid="{00000000-0005-0000-0000-00008C790000}"/>
    <cellStyle name="Output 22 2 2" xfId="21034" xr:uid="{00000000-0005-0000-0000-00008D790000}"/>
    <cellStyle name="Output 22 2 3" xfId="21035" xr:uid="{00000000-0005-0000-0000-00008E790000}"/>
    <cellStyle name="Output 22 3" xfId="21036" xr:uid="{00000000-0005-0000-0000-00008F790000}"/>
    <cellStyle name="Output 22 3 2" xfId="21037" xr:uid="{00000000-0005-0000-0000-000090790000}"/>
    <cellStyle name="Output 22 3 3" xfId="21038" xr:uid="{00000000-0005-0000-0000-000091790000}"/>
    <cellStyle name="Output 22 4" xfId="21039" xr:uid="{00000000-0005-0000-0000-000092790000}"/>
    <cellStyle name="Output 22 5" xfId="21040" xr:uid="{00000000-0005-0000-0000-000093790000}"/>
    <cellStyle name="Output 22 6" xfId="21041" xr:uid="{00000000-0005-0000-0000-000094790000}"/>
    <cellStyle name="Output 22 7" xfId="21042" xr:uid="{00000000-0005-0000-0000-000095790000}"/>
    <cellStyle name="Output 23" xfId="21043" xr:uid="{00000000-0005-0000-0000-000096790000}"/>
    <cellStyle name="Output 23 2" xfId="21044" xr:uid="{00000000-0005-0000-0000-000097790000}"/>
    <cellStyle name="Output 23 2 2" xfId="21045" xr:uid="{00000000-0005-0000-0000-000098790000}"/>
    <cellStyle name="Output 23 2 3" xfId="21046" xr:uid="{00000000-0005-0000-0000-000099790000}"/>
    <cellStyle name="Output 23 3" xfId="21047" xr:uid="{00000000-0005-0000-0000-00009A790000}"/>
    <cellStyle name="Output 23 3 2" xfId="21048" xr:uid="{00000000-0005-0000-0000-00009B790000}"/>
    <cellStyle name="Output 23 3 3" xfId="21049" xr:uid="{00000000-0005-0000-0000-00009C790000}"/>
    <cellStyle name="Output 23 4" xfId="21050" xr:uid="{00000000-0005-0000-0000-00009D790000}"/>
    <cellStyle name="Output 23 5" xfId="21051" xr:uid="{00000000-0005-0000-0000-00009E790000}"/>
    <cellStyle name="Output 23 6" xfId="21052" xr:uid="{00000000-0005-0000-0000-00009F790000}"/>
    <cellStyle name="Output 23 7" xfId="21053" xr:uid="{00000000-0005-0000-0000-0000A0790000}"/>
    <cellStyle name="Output 24" xfId="21054" xr:uid="{00000000-0005-0000-0000-0000A1790000}"/>
    <cellStyle name="Output 24 2" xfId="21055" xr:uid="{00000000-0005-0000-0000-0000A2790000}"/>
    <cellStyle name="Output 24 2 2" xfId="21056" xr:uid="{00000000-0005-0000-0000-0000A3790000}"/>
    <cellStyle name="Output 24 2 3" xfId="21057" xr:uid="{00000000-0005-0000-0000-0000A4790000}"/>
    <cellStyle name="Output 24 3" xfId="21058" xr:uid="{00000000-0005-0000-0000-0000A5790000}"/>
    <cellStyle name="Output 24 3 2" xfId="21059" xr:uid="{00000000-0005-0000-0000-0000A6790000}"/>
    <cellStyle name="Output 24 3 3" xfId="21060" xr:uid="{00000000-0005-0000-0000-0000A7790000}"/>
    <cellStyle name="Output 24 4" xfId="21061" xr:uid="{00000000-0005-0000-0000-0000A8790000}"/>
    <cellStyle name="Output 24 5" xfId="21062" xr:uid="{00000000-0005-0000-0000-0000A9790000}"/>
    <cellStyle name="Output 24 6" xfId="21063" xr:uid="{00000000-0005-0000-0000-0000AA790000}"/>
    <cellStyle name="Output 24 7" xfId="21064" xr:uid="{00000000-0005-0000-0000-0000AB790000}"/>
    <cellStyle name="Output 25" xfId="21065" xr:uid="{00000000-0005-0000-0000-0000AC790000}"/>
    <cellStyle name="Output 25 2" xfId="21066" xr:uid="{00000000-0005-0000-0000-0000AD790000}"/>
    <cellStyle name="Output 25 2 2" xfId="21067" xr:uid="{00000000-0005-0000-0000-0000AE790000}"/>
    <cellStyle name="Output 25 2 3" xfId="21068" xr:uid="{00000000-0005-0000-0000-0000AF790000}"/>
    <cellStyle name="Output 25 3" xfId="21069" xr:uid="{00000000-0005-0000-0000-0000B0790000}"/>
    <cellStyle name="Output 25 3 2" xfId="21070" xr:uid="{00000000-0005-0000-0000-0000B1790000}"/>
    <cellStyle name="Output 25 3 3" xfId="21071" xr:uid="{00000000-0005-0000-0000-0000B2790000}"/>
    <cellStyle name="Output 25 4" xfId="21072" xr:uid="{00000000-0005-0000-0000-0000B3790000}"/>
    <cellStyle name="Output 25 5" xfId="21073" xr:uid="{00000000-0005-0000-0000-0000B4790000}"/>
    <cellStyle name="Output 25 6" xfId="21074" xr:uid="{00000000-0005-0000-0000-0000B5790000}"/>
    <cellStyle name="Output 25 7" xfId="21075" xr:uid="{00000000-0005-0000-0000-0000B6790000}"/>
    <cellStyle name="Output 26" xfId="21076" xr:uid="{00000000-0005-0000-0000-0000B7790000}"/>
    <cellStyle name="Output 26 2" xfId="21077" xr:uid="{00000000-0005-0000-0000-0000B8790000}"/>
    <cellStyle name="Output 26 2 2" xfId="21078" xr:uid="{00000000-0005-0000-0000-0000B9790000}"/>
    <cellStyle name="Output 26 2 3" xfId="21079" xr:uid="{00000000-0005-0000-0000-0000BA790000}"/>
    <cellStyle name="Output 26 3" xfId="21080" xr:uid="{00000000-0005-0000-0000-0000BB790000}"/>
    <cellStyle name="Output 26 3 2" xfId="21081" xr:uid="{00000000-0005-0000-0000-0000BC790000}"/>
    <cellStyle name="Output 26 3 3" xfId="21082" xr:uid="{00000000-0005-0000-0000-0000BD790000}"/>
    <cellStyle name="Output 26 4" xfId="21083" xr:uid="{00000000-0005-0000-0000-0000BE790000}"/>
    <cellStyle name="Output 26 5" xfId="21084" xr:uid="{00000000-0005-0000-0000-0000BF790000}"/>
    <cellStyle name="Output 26 6" xfId="21085" xr:uid="{00000000-0005-0000-0000-0000C0790000}"/>
    <cellStyle name="Output 26 7" xfId="21086" xr:uid="{00000000-0005-0000-0000-0000C1790000}"/>
    <cellStyle name="Output 27" xfId="21087" xr:uid="{00000000-0005-0000-0000-0000C2790000}"/>
    <cellStyle name="Output 27 2" xfId="21088" xr:uid="{00000000-0005-0000-0000-0000C3790000}"/>
    <cellStyle name="Output 27 2 2" xfId="21089" xr:uid="{00000000-0005-0000-0000-0000C4790000}"/>
    <cellStyle name="Output 27 2 3" xfId="21090" xr:uid="{00000000-0005-0000-0000-0000C5790000}"/>
    <cellStyle name="Output 27 3" xfId="21091" xr:uid="{00000000-0005-0000-0000-0000C6790000}"/>
    <cellStyle name="Output 27 3 2" xfId="21092" xr:uid="{00000000-0005-0000-0000-0000C7790000}"/>
    <cellStyle name="Output 27 3 3" xfId="21093" xr:uid="{00000000-0005-0000-0000-0000C8790000}"/>
    <cellStyle name="Output 27 4" xfId="21094" xr:uid="{00000000-0005-0000-0000-0000C9790000}"/>
    <cellStyle name="Output 27 5" xfId="21095" xr:uid="{00000000-0005-0000-0000-0000CA790000}"/>
    <cellStyle name="Output 27 6" xfId="21096" xr:uid="{00000000-0005-0000-0000-0000CB790000}"/>
    <cellStyle name="Output 27 7" xfId="21097" xr:uid="{00000000-0005-0000-0000-0000CC790000}"/>
    <cellStyle name="Output 28" xfId="21098" xr:uid="{00000000-0005-0000-0000-0000CD790000}"/>
    <cellStyle name="Output 28 2" xfId="21099" xr:uid="{00000000-0005-0000-0000-0000CE790000}"/>
    <cellStyle name="Output 28 2 2" xfId="21100" xr:uid="{00000000-0005-0000-0000-0000CF790000}"/>
    <cellStyle name="Output 28 2 3" xfId="21101" xr:uid="{00000000-0005-0000-0000-0000D0790000}"/>
    <cellStyle name="Output 28 3" xfId="21102" xr:uid="{00000000-0005-0000-0000-0000D1790000}"/>
    <cellStyle name="Output 28 3 2" xfId="21103" xr:uid="{00000000-0005-0000-0000-0000D2790000}"/>
    <cellStyle name="Output 28 3 3" xfId="21104" xr:uid="{00000000-0005-0000-0000-0000D3790000}"/>
    <cellStyle name="Output 28 4" xfId="21105" xr:uid="{00000000-0005-0000-0000-0000D4790000}"/>
    <cellStyle name="Output 28 5" xfId="21106" xr:uid="{00000000-0005-0000-0000-0000D5790000}"/>
    <cellStyle name="Output 28 6" xfId="21107" xr:uid="{00000000-0005-0000-0000-0000D6790000}"/>
    <cellStyle name="Output 28 7" xfId="21108" xr:uid="{00000000-0005-0000-0000-0000D7790000}"/>
    <cellStyle name="Output 29" xfId="21109" xr:uid="{00000000-0005-0000-0000-0000D8790000}"/>
    <cellStyle name="Output 29 2" xfId="21110" xr:uid="{00000000-0005-0000-0000-0000D9790000}"/>
    <cellStyle name="Output 29 2 2" xfId="21111" xr:uid="{00000000-0005-0000-0000-0000DA790000}"/>
    <cellStyle name="Output 29 2 3" xfId="21112" xr:uid="{00000000-0005-0000-0000-0000DB790000}"/>
    <cellStyle name="Output 29 3" xfId="21113" xr:uid="{00000000-0005-0000-0000-0000DC790000}"/>
    <cellStyle name="Output 29 3 2" xfId="21114" xr:uid="{00000000-0005-0000-0000-0000DD790000}"/>
    <cellStyle name="Output 29 3 3" xfId="21115" xr:uid="{00000000-0005-0000-0000-0000DE790000}"/>
    <cellStyle name="Output 29 4" xfId="21116" xr:uid="{00000000-0005-0000-0000-0000DF790000}"/>
    <cellStyle name="Output 29 5" xfId="21117" xr:uid="{00000000-0005-0000-0000-0000E0790000}"/>
    <cellStyle name="Output 29 6" xfId="21118" xr:uid="{00000000-0005-0000-0000-0000E1790000}"/>
    <cellStyle name="Output 29 7" xfId="21119" xr:uid="{00000000-0005-0000-0000-0000E2790000}"/>
    <cellStyle name="Output 3" xfId="21120" xr:uid="{00000000-0005-0000-0000-0000E3790000}"/>
    <cellStyle name="Output 3 2" xfId="21121" xr:uid="{00000000-0005-0000-0000-0000E4790000}"/>
    <cellStyle name="Output 3 2 2" xfId="21122" xr:uid="{00000000-0005-0000-0000-0000E5790000}"/>
    <cellStyle name="Output 3 2 2 2" xfId="21123" xr:uid="{00000000-0005-0000-0000-0000E6790000}"/>
    <cellStyle name="Output 3 2 2 3" xfId="21124" xr:uid="{00000000-0005-0000-0000-0000E7790000}"/>
    <cellStyle name="Output 3 2 3" xfId="21125" xr:uid="{00000000-0005-0000-0000-0000E8790000}"/>
    <cellStyle name="Output 3 2 3 2" xfId="21126" xr:uid="{00000000-0005-0000-0000-0000E9790000}"/>
    <cellStyle name="Output 3 2 3 3" xfId="21127" xr:uid="{00000000-0005-0000-0000-0000EA790000}"/>
    <cellStyle name="Output 3 2 4" xfId="21128" xr:uid="{00000000-0005-0000-0000-0000EB790000}"/>
    <cellStyle name="Output 3 2 5" xfId="21129" xr:uid="{00000000-0005-0000-0000-0000EC790000}"/>
    <cellStyle name="Output 3 2 6" xfId="21130" xr:uid="{00000000-0005-0000-0000-0000ED790000}"/>
    <cellStyle name="Output 3 2 7" xfId="21131" xr:uid="{00000000-0005-0000-0000-0000EE790000}"/>
    <cellStyle name="Output 3 3" xfId="21132" xr:uid="{00000000-0005-0000-0000-0000EF790000}"/>
    <cellStyle name="Output 3 3 2" xfId="21133" xr:uid="{00000000-0005-0000-0000-0000F0790000}"/>
    <cellStyle name="Output 3 3 2 2" xfId="21134" xr:uid="{00000000-0005-0000-0000-0000F1790000}"/>
    <cellStyle name="Output 3 3 2 3" xfId="21135" xr:uid="{00000000-0005-0000-0000-0000F2790000}"/>
    <cellStyle name="Output 3 3 3" xfId="21136" xr:uid="{00000000-0005-0000-0000-0000F3790000}"/>
    <cellStyle name="Output 3 3 4" xfId="21137" xr:uid="{00000000-0005-0000-0000-0000F4790000}"/>
    <cellStyle name="Output 3 3 5" xfId="21138" xr:uid="{00000000-0005-0000-0000-0000F5790000}"/>
    <cellStyle name="Output 3 3 6" xfId="21139" xr:uid="{00000000-0005-0000-0000-0000F6790000}"/>
    <cellStyle name="Output 3 4" xfId="21140" xr:uid="{00000000-0005-0000-0000-0000F7790000}"/>
    <cellStyle name="Output 3 4 2" xfId="21141" xr:uid="{00000000-0005-0000-0000-0000F8790000}"/>
    <cellStyle name="Output 3 4 3" xfId="21142" xr:uid="{00000000-0005-0000-0000-0000F9790000}"/>
    <cellStyle name="Output 3 5" xfId="21143" xr:uid="{00000000-0005-0000-0000-0000FA790000}"/>
    <cellStyle name="Output 3 6" xfId="21144" xr:uid="{00000000-0005-0000-0000-0000FB790000}"/>
    <cellStyle name="Output 3 7" xfId="21145" xr:uid="{00000000-0005-0000-0000-0000FC790000}"/>
    <cellStyle name="Output 3 8" xfId="21146" xr:uid="{00000000-0005-0000-0000-0000FD790000}"/>
    <cellStyle name="Output 30" xfId="21147" xr:uid="{00000000-0005-0000-0000-0000FE790000}"/>
    <cellStyle name="Output 30 2" xfId="21148" xr:uid="{00000000-0005-0000-0000-0000FF790000}"/>
    <cellStyle name="Output 30 2 2" xfId="21149" xr:uid="{00000000-0005-0000-0000-0000007A0000}"/>
    <cellStyle name="Output 30 2 3" xfId="21150" xr:uid="{00000000-0005-0000-0000-0000017A0000}"/>
    <cellStyle name="Output 30 3" xfId="21151" xr:uid="{00000000-0005-0000-0000-0000027A0000}"/>
    <cellStyle name="Output 30 3 2" xfId="21152" xr:uid="{00000000-0005-0000-0000-0000037A0000}"/>
    <cellStyle name="Output 30 3 3" xfId="21153" xr:uid="{00000000-0005-0000-0000-0000047A0000}"/>
    <cellStyle name="Output 30 4" xfId="21154" xr:uid="{00000000-0005-0000-0000-0000057A0000}"/>
    <cellStyle name="Output 30 5" xfId="21155" xr:uid="{00000000-0005-0000-0000-0000067A0000}"/>
    <cellStyle name="Output 30 6" xfId="21156" xr:uid="{00000000-0005-0000-0000-0000077A0000}"/>
    <cellStyle name="Output 30 7" xfId="21157" xr:uid="{00000000-0005-0000-0000-0000087A0000}"/>
    <cellStyle name="Output 31" xfId="21158" xr:uid="{00000000-0005-0000-0000-0000097A0000}"/>
    <cellStyle name="Output 31 2" xfId="21159" xr:uid="{00000000-0005-0000-0000-00000A7A0000}"/>
    <cellStyle name="Output 31 2 2" xfId="21160" xr:uid="{00000000-0005-0000-0000-00000B7A0000}"/>
    <cellStyle name="Output 31 2 3" xfId="21161" xr:uid="{00000000-0005-0000-0000-00000C7A0000}"/>
    <cellStyle name="Output 31 3" xfId="21162" xr:uid="{00000000-0005-0000-0000-00000D7A0000}"/>
    <cellStyle name="Output 31 3 2" xfId="21163" xr:uid="{00000000-0005-0000-0000-00000E7A0000}"/>
    <cellStyle name="Output 31 3 3" xfId="21164" xr:uid="{00000000-0005-0000-0000-00000F7A0000}"/>
    <cellStyle name="Output 31 4" xfId="21165" xr:uid="{00000000-0005-0000-0000-0000107A0000}"/>
    <cellStyle name="Output 31 5" xfId="21166" xr:uid="{00000000-0005-0000-0000-0000117A0000}"/>
    <cellStyle name="Output 31 6" xfId="21167" xr:uid="{00000000-0005-0000-0000-0000127A0000}"/>
    <cellStyle name="Output 31 7" xfId="21168" xr:uid="{00000000-0005-0000-0000-0000137A0000}"/>
    <cellStyle name="Output 32" xfId="21169" xr:uid="{00000000-0005-0000-0000-0000147A0000}"/>
    <cellStyle name="Output 32 2" xfId="21170" xr:uid="{00000000-0005-0000-0000-0000157A0000}"/>
    <cellStyle name="Output 32 2 2" xfId="21171" xr:uid="{00000000-0005-0000-0000-0000167A0000}"/>
    <cellStyle name="Output 32 2 3" xfId="21172" xr:uid="{00000000-0005-0000-0000-0000177A0000}"/>
    <cellStyle name="Output 32 3" xfId="21173" xr:uid="{00000000-0005-0000-0000-0000187A0000}"/>
    <cellStyle name="Output 32 3 2" xfId="21174" xr:uid="{00000000-0005-0000-0000-0000197A0000}"/>
    <cellStyle name="Output 32 3 3" xfId="21175" xr:uid="{00000000-0005-0000-0000-00001A7A0000}"/>
    <cellStyle name="Output 32 4" xfId="21176" xr:uid="{00000000-0005-0000-0000-00001B7A0000}"/>
    <cellStyle name="Output 32 5" xfId="21177" xr:uid="{00000000-0005-0000-0000-00001C7A0000}"/>
    <cellStyle name="Output 32 6" xfId="21178" xr:uid="{00000000-0005-0000-0000-00001D7A0000}"/>
    <cellStyle name="Output 32 7" xfId="21179" xr:uid="{00000000-0005-0000-0000-00001E7A0000}"/>
    <cellStyle name="Output 33" xfId="21180" xr:uid="{00000000-0005-0000-0000-00001F7A0000}"/>
    <cellStyle name="Output 33 2" xfId="21181" xr:uid="{00000000-0005-0000-0000-0000207A0000}"/>
    <cellStyle name="Output 33 2 2" xfId="21182" xr:uid="{00000000-0005-0000-0000-0000217A0000}"/>
    <cellStyle name="Output 33 2 3" xfId="21183" xr:uid="{00000000-0005-0000-0000-0000227A0000}"/>
    <cellStyle name="Output 33 3" xfId="21184" xr:uid="{00000000-0005-0000-0000-0000237A0000}"/>
    <cellStyle name="Output 33 3 2" xfId="21185" xr:uid="{00000000-0005-0000-0000-0000247A0000}"/>
    <cellStyle name="Output 33 3 3" xfId="21186" xr:uid="{00000000-0005-0000-0000-0000257A0000}"/>
    <cellStyle name="Output 33 4" xfId="21187" xr:uid="{00000000-0005-0000-0000-0000267A0000}"/>
    <cellStyle name="Output 33 5" xfId="21188" xr:uid="{00000000-0005-0000-0000-0000277A0000}"/>
    <cellStyle name="Output 33 6" xfId="21189" xr:uid="{00000000-0005-0000-0000-0000287A0000}"/>
    <cellStyle name="Output 33 7" xfId="21190" xr:uid="{00000000-0005-0000-0000-0000297A0000}"/>
    <cellStyle name="Output 34" xfId="21191" xr:uid="{00000000-0005-0000-0000-00002A7A0000}"/>
    <cellStyle name="Output 34 2" xfId="21192" xr:uid="{00000000-0005-0000-0000-00002B7A0000}"/>
    <cellStyle name="Output 34 2 2" xfId="21193" xr:uid="{00000000-0005-0000-0000-00002C7A0000}"/>
    <cellStyle name="Output 34 2 3" xfId="21194" xr:uid="{00000000-0005-0000-0000-00002D7A0000}"/>
    <cellStyle name="Output 34 3" xfId="21195" xr:uid="{00000000-0005-0000-0000-00002E7A0000}"/>
    <cellStyle name="Output 34 3 2" xfId="21196" xr:uid="{00000000-0005-0000-0000-00002F7A0000}"/>
    <cellStyle name="Output 34 3 3" xfId="21197" xr:uid="{00000000-0005-0000-0000-0000307A0000}"/>
    <cellStyle name="Output 34 4" xfId="21198" xr:uid="{00000000-0005-0000-0000-0000317A0000}"/>
    <cellStyle name="Output 34 5" xfId="21199" xr:uid="{00000000-0005-0000-0000-0000327A0000}"/>
    <cellStyle name="Output 34 6" xfId="21200" xr:uid="{00000000-0005-0000-0000-0000337A0000}"/>
    <cellStyle name="Output 34 7" xfId="21201" xr:uid="{00000000-0005-0000-0000-0000347A0000}"/>
    <cellStyle name="Output 35" xfId="21202" xr:uid="{00000000-0005-0000-0000-0000357A0000}"/>
    <cellStyle name="Output 35 2" xfId="21203" xr:uid="{00000000-0005-0000-0000-0000367A0000}"/>
    <cellStyle name="Output 35 2 2" xfId="21204" xr:uid="{00000000-0005-0000-0000-0000377A0000}"/>
    <cellStyle name="Output 35 2 3" xfId="21205" xr:uid="{00000000-0005-0000-0000-0000387A0000}"/>
    <cellStyle name="Output 35 3" xfId="21206" xr:uid="{00000000-0005-0000-0000-0000397A0000}"/>
    <cellStyle name="Output 35 3 2" xfId="21207" xr:uid="{00000000-0005-0000-0000-00003A7A0000}"/>
    <cellStyle name="Output 35 3 3" xfId="21208" xr:uid="{00000000-0005-0000-0000-00003B7A0000}"/>
    <cellStyle name="Output 35 4" xfId="21209" xr:uid="{00000000-0005-0000-0000-00003C7A0000}"/>
    <cellStyle name="Output 35 5" xfId="21210" xr:uid="{00000000-0005-0000-0000-00003D7A0000}"/>
    <cellStyle name="Output 35 6" xfId="21211" xr:uid="{00000000-0005-0000-0000-00003E7A0000}"/>
    <cellStyle name="Output 35 7" xfId="21212" xr:uid="{00000000-0005-0000-0000-00003F7A0000}"/>
    <cellStyle name="Output 36" xfId="21213" xr:uid="{00000000-0005-0000-0000-0000407A0000}"/>
    <cellStyle name="Output 36 2" xfId="21214" xr:uid="{00000000-0005-0000-0000-0000417A0000}"/>
    <cellStyle name="Output 36 2 2" xfId="21215" xr:uid="{00000000-0005-0000-0000-0000427A0000}"/>
    <cellStyle name="Output 36 2 3" xfId="21216" xr:uid="{00000000-0005-0000-0000-0000437A0000}"/>
    <cellStyle name="Output 36 3" xfId="21217" xr:uid="{00000000-0005-0000-0000-0000447A0000}"/>
    <cellStyle name="Output 36 4" xfId="21218" xr:uid="{00000000-0005-0000-0000-0000457A0000}"/>
    <cellStyle name="Output 36 5" xfId="21219" xr:uid="{00000000-0005-0000-0000-0000467A0000}"/>
    <cellStyle name="Output 36 6" xfId="21220" xr:uid="{00000000-0005-0000-0000-0000477A0000}"/>
    <cellStyle name="Output 37" xfId="21221" xr:uid="{00000000-0005-0000-0000-0000487A0000}"/>
    <cellStyle name="Output 4" xfId="21222" xr:uid="{00000000-0005-0000-0000-0000497A0000}"/>
    <cellStyle name="Output 4 2" xfId="21223" xr:uid="{00000000-0005-0000-0000-00004A7A0000}"/>
    <cellStyle name="Output 4 2 2" xfId="21224" xr:uid="{00000000-0005-0000-0000-00004B7A0000}"/>
    <cellStyle name="Output 4 2 2 2" xfId="21225" xr:uid="{00000000-0005-0000-0000-00004C7A0000}"/>
    <cellStyle name="Output 4 2 2 3" xfId="21226" xr:uid="{00000000-0005-0000-0000-00004D7A0000}"/>
    <cellStyle name="Output 4 2 3" xfId="21227" xr:uid="{00000000-0005-0000-0000-00004E7A0000}"/>
    <cellStyle name="Output 4 2 3 2" xfId="21228" xr:uid="{00000000-0005-0000-0000-00004F7A0000}"/>
    <cellStyle name="Output 4 2 3 3" xfId="21229" xr:uid="{00000000-0005-0000-0000-0000507A0000}"/>
    <cellStyle name="Output 4 2 4" xfId="21230" xr:uid="{00000000-0005-0000-0000-0000517A0000}"/>
    <cellStyle name="Output 4 2 5" xfId="21231" xr:uid="{00000000-0005-0000-0000-0000527A0000}"/>
    <cellStyle name="Output 4 2 6" xfId="21232" xr:uid="{00000000-0005-0000-0000-0000537A0000}"/>
    <cellStyle name="Output 4 2 7" xfId="21233" xr:uid="{00000000-0005-0000-0000-0000547A0000}"/>
    <cellStyle name="Output 4 3" xfId="21234" xr:uid="{00000000-0005-0000-0000-0000557A0000}"/>
    <cellStyle name="Output 4 3 2" xfId="21235" xr:uid="{00000000-0005-0000-0000-0000567A0000}"/>
    <cellStyle name="Output 4 3 2 2" xfId="21236" xr:uid="{00000000-0005-0000-0000-0000577A0000}"/>
    <cellStyle name="Output 4 3 2 3" xfId="21237" xr:uid="{00000000-0005-0000-0000-0000587A0000}"/>
    <cellStyle name="Output 4 3 3" xfId="21238" xr:uid="{00000000-0005-0000-0000-0000597A0000}"/>
    <cellStyle name="Output 4 3 4" xfId="21239" xr:uid="{00000000-0005-0000-0000-00005A7A0000}"/>
    <cellStyle name="Output 4 4" xfId="21240" xr:uid="{00000000-0005-0000-0000-00005B7A0000}"/>
    <cellStyle name="Output 4 4 2" xfId="21241" xr:uid="{00000000-0005-0000-0000-00005C7A0000}"/>
    <cellStyle name="Output 4 4 3" xfId="21242" xr:uid="{00000000-0005-0000-0000-00005D7A0000}"/>
    <cellStyle name="Output 4 5" xfId="21243" xr:uid="{00000000-0005-0000-0000-00005E7A0000}"/>
    <cellStyle name="Output 4 6" xfId="21244" xr:uid="{00000000-0005-0000-0000-00005F7A0000}"/>
    <cellStyle name="Output 4 7" xfId="21245" xr:uid="{00000000-0005-0000-0000-0000607A0000}"/>
    <cellStyle name="Output 4 8" xfId="21246" xr:uid="{00000000-0005-0000-0000-0000617A0000}"/>
    <cellStyle name="Output 5" xfId="21247" xr:uid="{00000000-0005-0000-0000-0000627A0000}"/>
    <cellStyle name="Output 5 2" xfId="21248" xr:uid="{00000000-0005-0000-0000-0000637A0000}"/>
    <cellStyle name="Output 5 2 2" xfId="21249" xr:uid="{00000000-0005-0000-0000-0000647A0000}"/>
    <cellStyle name="Output 5 2 2 2" xfId="21250" xr:uid="{00000000-0005-0000-0000-0000657A0000}"/>
    <cellStyle name="Output 5 2 2 3" xfId="21251" xr:uid="{00000000-0005-0000-0000-0000667A0000}"/>
    <cellStyle name="Output 5 2 3" xfId="21252" xr:uid="{00000000-0005-0000-0000-0000677A0000}"/>
    <cellStyle name="Output 5 2 3 2" xfId="21253" xr:uid="{00000000-0005-0000-0000-0000687A0000}"/>
    <cellStyle name="Output 5 2 3 3" xfId="21254" xr:uid="{00000000-0005-0000-0000-0000697A0000}"/>
    <cellStyle name="Output 5 2 4" xfId="21255" xr:uid="{00000000-0005-0000-0000-00006A7A0000}"/>
    <cellStyle name="Output 5 2 5" xfId="21256" xr:uid="{00000000-0005-0000-0000-00006B7A0000}"/>
    <cellStyle name="Output 5 2 6" xfId="21257" xr:uid="{00000000-0005-0000-0000-00006C7A0000}"/>
    <cellStyle name="Output 5 2 7" xfId="21258" xr:uid="{00000000-0005-0000-0000-00006D7A0000}"/>
    <cellStyle name="Output 5 3" xfId="21259" xr:uid="{00000000-0005-0000-0000-00006E7A0000}"/>
    <cellStyle name="Output 5 3 2" xfId="21260" xr:uid="{00000000-0005-0000-0000-00006F7A0000}"/>
    <cellStyle name="Output 5 3 2 2" xfId="21261" xr:uid="{00000000-0005-0000-0000-0000707A0000}"/>
    <cellStyle name="Output 5 3 2 3" xfId="21262" xr:uid="{00000000-0005-0000-0000-0000717A0000}"/>
    <cellStyle name="Output 5 3 3" xfId="21263" xr:uid="{00000000-0005-0000-0000-0000727A0000}"/>
    <cellStyle name="Output 5 3 4" xfId="21264" xr:uid="{00000000-0005-0000-0000-0000737A0000}"/>
    <cellStyle name="Output 5 4" xfId="21265" xr:uid="{00000000-0005-0000-0000-0000747A0000}"/>
    <cellStyle name="Output 5 4 2" xfId="21266" xr:uid="{00000000-0005-0000-0000-0000757A0000}"/>
    <cellStyle name="Output 5 4 3" xfId="21267" xr:uid="{00000000-0005-0000-0000-0000767A0000}"/>
    <cellStyle name="Output 5 5" xfId="21268" xr:uid="{00000000-0005-0000-0000-0000777A0000}"/>
    <cellStyle name="Output 5 6" xfId="21269" xr:uid="{00000000-0005-0000-0000-0000787A0000}"/>
    <cellStyle name="Output 5 7" xfId="21270" xr:uid="{00000000-0005-0000-0000-0000797A0000}"/>
    <cellStyle name="Output 5 8" xfId="21271" xr:uid="{00000000-0005-0000-0000-00007A7A0000}"/>
    <cellStyle name="Output 6" xfId="21272" xr:uid="{00000000-0005-0000-0000-00007B7A0000}"/>
    <cellStyle name="Output 6 2" xfId="21273" xr:uid="{00000000-0005-0000-0000-00007C7A0000}"/>
    <cellStyle name="Output 6 2 2" xfId="21274" xr:uid="{00000000-0005-0000-0000-00007D7A0000}"/>
    <cellStyle name="Output 6 2 2 2" xfId="21275" xr:uid="{00000000-0005-0000-0000-00007E7A0000}"/>
    <cellStyle name="Output 6 2 2 3" xfId="21276" xr:uid="{00000000-0005-0000-0000-00007F7A0000}"/>
    <cellStyle name="Output 6 2 3" xfId="21277" xr:uid="{00000000-0005-0000-0000-0000807A0000}"/>
    <cellStyle name="Output 6 2 3 2" xfId="21278" xr:uid="{00000000-0005-0000-0000-0000817A0000}"/>
    <cellStyle name="Output 6 2 3 3" xfId="21279" xr:uid="{00000000-0005-0000-0000-0000827A0000}"/>
    <cellStyle name="Output 6 2 4" xfId="21280" xr:uid="{00000000-0005-0000-0000-0000837A0000}"/>
    <cellStyle name="Output 6 2 5" xfId="21281" xr:uid="{00000000-0005-0000-0000-0000847A0000}"/>
    <cellStyle name="Output 6 2 6" xfId="21282" xr:uid="{00000000-0005-0000-0000-0000857A0000}"/>
    <cellStyle name="Output 6 2 7" xfId="21283" xr:uid="{00000000-0005-0000-0000-0000867A0000}"/>
    <cellStyle name="Output 6 3" xfId="21284" xr:uid="{00000000-0005-0000-0000-0000877A0000}"/>
    <cellStyle name="Output 6 3 2" xfId="21285" xr:uid="{00000000-0005-0000-0000-0000887A0000}"/>
    <cellStyle name="Output 6 3 2 2" xfId="21286" xr:uid="{00000000-0005-0000-0000-0000897A0000}"/>
    <cellStyle name="Output 6 3 2 3" xfId="21287" xr:uid="{00000000-0005-0000-0000-00008A7A0000}"/>
    <cellStyle name="Output 6 3 3" xfId="21288" xr:uid="{00000000-0005-0000-0000-00008B7A0000}"/>
    <cellStyle name="Output 6 3 4" xfId="21289" xr:uid="{00000000-0005-0000-0000-00008C7A0000}"/>
    <cellStyle name="Output 6 4" xfId="21290" xr:uid="{00000000-0005-0000-0000-00008D7A0000}"/>
    <cellStyle name="Output 6 4 2" xfId="21291" xr:uid="{00000000-0005-0000-0000-00008E7A0000}"/>
    <cellStyle name="Output 6 4 3" xfId="21292" xr:uid="{00000000-0005-0000-0000-00008F7A0000}"/>
    <cellStyle name="Output 6 5" xfId="21293" xr:uid="{00000000-0005-0000-0000-0000907A0000}"/>
    <cellStyle name="Output 6 6" xfId="21294" xr:uid="{00000000-0005-0000-0000-0000917A0000}"/>
    <cellStyle name="Output 6 7" xfId="21295" xr:uid="{00000000-0005-0000-0000-0000927A0000}"/>
    <cellStyle name="Output 6 8" xfId="21296" xr:uid="{00000000-0005-0000-0000-0000937A0000}"/>
    <cellStyle name="Output 7" xfId="21297" xr:uid="{00000000-0005-0000-0000-0000947A0000}"/>
    <cellStyle name="Output 7 2" xfId="21298" xr:uid="{00000000-0005-0000-0000-0000957A0000}"/>
    <cellStyle name="Output 7 2 2" xfId="21299" xr:uid="{00000000-0005-0000-0000-0000967A0000}"/>
    <cellStyle name="Output 7 2 2 2" xfId="21300" xr:uid="{00000000-0005-0000-0000-0000977A0000}"/>
    <cellStyle name="Output 7 2 2 3" xfId="21301" xr:uid="{00000000-0005-0000-0000-0000987A0000}"/>
    <cellStyle name="Output 7 2 3" xfId="21302" xr:uid="{00000000-0005-0000-0000-0000997A0000}"/>
    <cellStyle name="Output 7 2 3 2" xfId="21303" xr:uid="{00000000-0005-0000-0000-00009A7A0000}"/>
    <cellStyle name="Output 7 2 3 3" xfId="21304" xr:uid="{00000000-0005-0000-0000-00009B7A0000}"/>
    <cellStyle name="Output 7 2 4" xfId="21305" xr:uid="{00000000-0005-0000-0000-00009C7A0000}"/>
    <cellStyle name="Output 7 2 5" xfId="21306" xr:uid="{00000000-0005-0000-0000-00009D7A0000}"/>
    <cellStyle name="Output 7 2 6" xfId="21307" xr:uid="{00000000-0005-0000-0000-00009E7A0000}"/>
    <cellStyle name="Output 7 2 7" xfId="21308" xr:uid="{00000000-0005-0000-0000-00009F7A0000}"/>
    <cellStyle name="Output 7 3" xfId="21309" xr:uid="{00000000-0005-0000-0000-0000A07A0000}"/>
    <cellStyle name="Output 7 3 2" xfId="21310" xr:uid="{00000000-0005-0000-0000-0000A17A0000}"/>
    <cellStyle name="Output 7 3 2 2" xfId="21311" xr:uid="{00000000-0005-0000-0000-0000A27A0000}"/>
    <cellStyle name="Output 7 3 2 3" xfId="21312" xr:uid="{00000000-0005-0000-0000-0000A37A0000}"/>
    <cellStyle name="Output 7 3 3" xfId="21313" xr:uid="{00000000-0005-0000-0000-0000A47A0000}"/>
    <cellStyle name="Output 7 3 4" xfId="21314" xr:uid="{00000000-0005-0000-0000-0000A57A0000}"/>
    <cellStyle name="Output 7 4" xfId="21315" xr:uid="{00000000-0005-0000-0000-0000A67A0000}"/>
    <cellStyle name="Output 7 4 2" xfId="21316" xr:uid="{00000000-0005-0000-0000-0000A77A0000}"/>
    <cellStyle name="Output 7 4 3" xfId="21317" xr:uid="{00000000-0005-0000-0000-0000A87A0000}"/>
    <cellStyle name="Output 7 5" xfId="21318" xr:uid="{00000000-0005-0000-0000-0000A97A0000}"/>
    <cellStyle name="Output 7 6" xfId="21319" xr:uid="{00000000-0005-0000-0000-0000AA7A0000}"/>
    <cellStyle name="Output 7 7" xfId="21320" xr:uid="{00000000-0005-0000-0000-0000AB7A0000}"/>
    <cellStyle name="Output 7 8" xfId="21321" xr:uid="{00000000-0005-0000-0000-0000AC7A0000}"/>
    <cellStyle name="Output 8" xfId="21322" xr:uid="{00000000-0005-0000-0000-0000AD7A0000}"/>
    <cellStyle name="Output 8 2" xfId="21323" xr:uid="{00000000-0005-0000-0000-0000AE7A0000}"/>
    <cellStyle name="Output 8 2 2" xfId="21324" xr:uid="{00000000-0005-0000-0000-0000AF7A0000}"/>
    <cellStyle name="Output 8 2 2 2" xfId="21325" xr:uid="{00000000-0005-0000-0000-0000B07A0000}"/>
    <cellStyle name="Output 8 2 2 3" xfId="21326" xr:uid="{00000000-0005-0000-0000-0000B17A0000}"/>
    <cellStyle name="Output 8 2 3" xfId="21327" xr:uid="{00000000-0005-0000-0000-0000B27A0000}"/>
    <cellStyle name="Output 8 2 3 2" xfId="21328" xr:uid="{00000000-0005-0000-0000-0000B37A0000}"/>
    <cellStyle name="Output 8 2 3 3" xfId="21329" xr:uid="{00000000-0005-0000-0000-0000B47A0000}"/>
    <cellStyle name="Output 8 2 4" xfId="21330" xr:uid="{00000000-0005-0000-0000-0000B57A0000}"/>
    <cellStyle name="Output 8 2 5" xfId="21331" xr:uid="{00000000-0005-0000-0000-0000B67A0000}"/>
    <cellStyle name="Output 8 2 6" xfId="21332" xr:uid="{00000000-0005-0000-0000-0000B77A0000}"/>
    <cellStyle name="Output 8 2 7" xfId="21333" xr:uid="{00000000-0005-0000-0000-0000B87A0000}"/>
    <cellStyle name="Output 8 3" xfId="21334" xr:uid="{00000000-0005-0000-0000-0000B97A0000}"/>
    <cellStyle name="Output 8 3 2" xfId="21335" xr:uid="{00000000-0005-0000-0000-0000BA7A0000}"/>
    <cellStyle name="Output 8 3 2 2" xfId="21336" xr:uid="{00000000-0005-0000-0000-0000BB7A0000}"/>
    <cellStyle name="Output 8 3 2 3" xfId="21337" xr:uid="{00000000-0005-0000-0000-0000BC7A0000}"/>
    <cellStyle name="Output 8 3 3" xfId="21338" xr:uid="{00000000-0005-0000-0000-0000BD7A0000}"/>
    <cellStyle name="Output 8 3 4" xfId="21339" xr:uid="{00000000-0005-0000-0000-0000BE7A0000}"/>
    <cellStyle name="Output 8 4" xfId="21340" xr:uid="{00000000-0005-0000-0000-0000BF7A0000}"/>
    <cellStyle name="Output 8 4 2" xfId="21341" xr:uid="{00000000-0005-0000-0000-0000C07A0000}"/>
    <cellStyle name="Output 8 4 3" xfId="21342" xr:uid="{00000000-0005-0000-0000-0000C17A0000}"/>
    <cellStyle name="Output 8 5" xfId="21343" xr:uid="{00000000-0005-0000-0000-0000C27A0000}"/>
    <cellStyle name="Output 8 6" xfId="21344" xr:uid="{00000000-0005-0000-0000-0000C37A0000}"/>
    <cellStyle name="Output 8 7" xfId="21345" xr:uid="{00000000-0005-0000-0000-0000C47A0000}"/>
    <cellStyle name="Output 8 8" xfId="21346" xr:uid="{00000000-0005-0000-0000-0000C57A0000}"/>
    <cellStyle name="Output 9" xfId="21347" xr:uid="{00000000-0005-0000-0000-0000C67A0000}"/>
    <cellStyle name="Output 9 2" xfId="21348" xr:uid="{00000000-0005-0000-0000-0000C77A0000}"/>
    <cellStyle name="Output 9 2 2" xfId="21349" xr:uid="{00000000-0005-0000-0000-0000C87A0000}"/>
    <cellStyle name="Output 9 2 2 2" xfId="21350" xr:uid="{00000000-0005-0000-0000-0000C97A0000}"/>
    <cellStyle name="Output 9 2 2 3" xfId="21351" xr:uid="{00000000-0005-0000-0000-0000CA7A0000}"/>
    <cellStyle name="Output 9 2 3" xfId="21352" xr:uid="{00000000-0005-0000-0000-0000CB7A0000}"/>
    <cellStyle name="Output 9 2 3 2" xfId="21353" xr:uid="{00000000-0005-0000-0000-0000CC7A0000}"/>
    <cellStyle name="Output 9 2 3 3" xfId="21354" xr:uid="{00000000-0005-0000-0000-0000CD7A0000}"/>
    <cellStyle name="Output 9 2 4" xfId="21355" xr:uid="{00000000-0005-0000-0000-0000CE7A0000}"/>
    <cellStyle name="Output 9 2 5" xfId="21356" xr:uid="{00000000-0005-0000-0000-0000CF7A0000}"/>
    <cellStyle name="Output 9 2 6" xfId="21357" xr:uid="{00000000-0005-0000-0000-0000D07A0000}"/>
    <cellStyle name="Output 9 2 7" xfId="21358" xr:uid="{00000000-0005-0000-0000-0000D17A0000}"/>
    <cellStyle name="Output 9 3" xfId="21359" xr:uid="{00000000-0005-0000-0000-0000D27A0000}"/>
    <cellStyle name="Output 9 3 2" xfId="21360" xr:uid="{00000000-0005-0000-0000-0000D37A0000}"/>
    <cellStyle name="Output 9 3 2 2" xfId="21361" xr:uid="{00000000-0005-0000-0000-0000D47A0000}"/>
    <cellStyle name="Output 9 3 2 3" xfId="21362" xr:uid="{00000000-0005-0000-0000-0000D57A0000}"/>
    <cellStyle name="Output 9 3 3" xfId="21363" xr:uid="{00000000-0005-0000-0000-0000D67A0000}"/>
    <cellStyle name="Output 9 3 4" xfId="21364" xr:uid="{00000000-0005-0000-0000-0000D77A0000}"/>
    <cellStyle name="Output 9 4" xfId="21365" xr:uid="{00000000-0005-0000-0000-0000D87A0000}"/>
    <cellStyle name="Output 9 4 2" xfId="21366" xr:uid="{00000000-0005-0000-0000-0000D97A0000}"/>
    <cellStyle name="Output 9 4 3" xfId="21367" xr:uid="{00000000-0005-0000-0000-0000DA7A0000}"/>
    <cellStyle name="Output 9 5" xfId="21368" xr:uid="{00000000-0005-0000-0000-0000DB7A0000}"/>
    <cellStyle name="Output 9 6" xfId="21369" xr:uid="{00000000-0005-0000-0000-0000DC7A0000}"/>
    <cellStyle name="Output 9 7" xfId="21370" xr:uid="{00000000-0005-0000-0000-0000DD7A0000}"/>
    <cellStyle name="Output 9 8" xfId="21371" xr:uid="{00000000-0005-0000-0000-0000DE7A0000}"/>
    <cellStyle name="Percent" xfId="51" builtinId="5"/>
    <cellStyle name="Percent [0]" xfId="21372" xr:uid="{00000000-0005-0000-0000-0000E07A0000}"/>
    <cellStyle name="Percent [0] 2" xfId="21373" xr:uid="{00000000-0005-0000-0000-0000E17A0000}"/>
    <cellStyle name="Percent [0] 2 10" xfId="21374" xr:uid="{00000000-0005-0000-0000-0000E27A0000}"/>
    <cellStyle name="Percent [0] 2 11" xfId="21375" xr:uid="{00000000-0005-0000-0000-0000E37A0000}"/>
    <cellStyle name="Percent [0] 2 12" xfId="21376" xr:uid="{00000000-0005-0000-0000-0000E47A0000}"/>
    <cellStyle name="Percent [0] 2 13" xfId="21377" xr:uid="{00000000-0005-0000-0000-0000E57A0000}"/>
    <cellStyle name="Percent [0] 2 14" xfId="21378" xr:uid="{00000000-0005-0000-0000-0000E67A0000}"/>
    <cellStyle name="Percent [0] 2 15" xfId="21379" xr:uid="{00000000-0005-0000-0000-0000E77A0000}"/>
    <cellStyle name="Percent [0] 2 16" xfId="21380" xr:uid="{00000000-0005-0000-0000-0000E87A0000}"/>
    <cellStyle name="Percent [0] 2 17" xfId="21381" xr:uid="{00000000-0005-0000-0000-0000E97A0000}"/>
    <cellStyle name="Percent [0] 2 18" xfId="21382" xr:uid="{00000000-0005-0000-0000-0000EA7A0000}"/>
    <cellStyle name="Percent [0] 2 19" xfId="21383" xr:uid="{00000000-0005-0000-0000-0000EB7A0000}"/>
    <cellStyle name="Percent [0] 2 2" xfId="21384" xr:uid="{00000000-0005-0000-0000-0000EC7A0000}"/>
    <cellStyle name="Percent [0] 2 2 2" xfId="21385" xr:uid="{00000000-0005-0000-0000-0000ED7A0000}"/>
    <cellStyle name="Percent [0] 2 2 3" xfId="21386" xr:uid="{00000000-0005-0000-0000-0000EE7A0000}"/>
    <cellStyle name="Percent [0] 2 2 4" xfId="21387" xr:uid="{00000000-0005-0000-0000-0000EF7A0000}"/>
    <cellStyle name="Percent [0] 2 20" xfId="21388" xr:uid="{00000000-0005-0000-0000-0000F07A0000}"/>
    <cellStyle name="Percent [0] 2 21" xfId="21389" xr:uid="{00000000-0005-0000-0000-0000F17A0000}"/>
    <cellStyle name="Percent [0] 2 22" xfId="21390" xr:uid="{00000000-0005-0000-0000-0000F27A0000}"/>
    <cellStyle name="Percent [0] 2 23" xfId="21391" xr:uid="{00000000-0005-0000-0000-0000F37A0000}"/>
    <cellStyle name="Percent [0] 2 24" xfId="21392" xr:uid="{00000000-0005-0000-0000-0000F47A0000}"/>
    <cellStyle name="Percent [0] 2 25" xfId="21393" xr:uid="{00000000-0005-0000-0000-0000F57A0000}"/>
    <cellStyle name="Percent [0] 2 26" xfId="21394" xr:uid="{00000000-0005-0000-0000-0000F67A0000}"/>
    <cellStyle name="Percent [0] 2 27" xfId="21395" xr:uid="{00000000-0005-0000-0000-0000F77A0000}"/>
    <cellStyle name="Percent [0] 2 3" xfId="21396" xr:uid="{00000000-0005-0000-0000-0000F87A0000}"/>
    <cellStyle name="Percent [0] 2 3 2" xfId="21397" xr:uid="{00000000-0005-0000-0000-0000F97A0000}"/>
    <cellStyle name="Percent [0] 2 3 3" xfId="21398" xr:uid="{00000000-0005-0000-0000-0000FA7A0000}"/>
    <cellStyle name="Percent [0] 2 3 4" xfId="21399" xr:uid="{00000000-0005-0000-0000-0000FB7A0000}"/>
    <cellStyle name="Percent [0] 2 4" xfId="21400" xr:uid="{00000000-0005-0000-0000-0000FC7A0000}"/>
    <cellStyle name="Percent [0] 2 4 2" xfId="21401" xr:uid="{00000000-0005-0000-0000-0000FD7A0000}"/>
    <cellStyle name="Percent [0] 2 4 3" xfId="21402" xr:uid="{00000000-0005-0000-0000-0000FE7A0000}"/>
    <cellStyle name="Percent [0] 2 4 4" xfId="21403" xr:uid="{00000000-0005-0000-0000-0000FF7A0000}"/>
    <cellStyle name="Percent [0] 2 5" xfId="21404" xr:uid="{00000000-0005-0000-0000-0000007B0000}"/>
    <cellStyle name="Percent [0] 2 5 2" xfId="21405" xr:uid="{00000000-0005-0000-0000-0000017B0000}"/>
    <cellStyle name="Percent [0] 2 5 3" xfId="21406" xr:uid="{00000000-0005-0000-0000-0000027B0000}"/>
    <cellStyle name="Percent [0] 2 5 4" xfId="21407" xr:uid="{00000000-0005-0000-0000-0000037B0000}"/>
    <cellStyle name="Percent [0] 2 6" xfId="21408" xr:uid="{00000000-0005-0000-0000-0000047B0000}"/>
    <cellStyle name="Percent [0] 2 7" xfId="21409" xr:uid="{00000000-0005-0000-0000-0000057B0000}"/>
    <cellStyle name="Percent [0] 2 8" xfId="21410" xr:uid="{00000000-0005-0000-0000-0000067B0000}"/>
    <cellStyle name="Percent [0] 2 9" xfId="21411" xr:uid="{00000000-0005-0000-0000-0000077B0000}"/>
    <cellStyle name="Percent [0] 3" xfId="21412" xr:uid="{00000000-0005-0000-0000-0000087B0000}"/>
    <cellStyle name="Percent [0] 4" xfId="21413" xr:uid="{00000000-0005-0000-0000-0000097B0000}"/>
    <cellStyle name="Percent [1]" xfId="114" xr:uid="{00000000-0005-0000-0000-00000A7B0000}"/>
    <cellStyle name="Percent [1] 2" xfId="21414" xr:uid="{00000000-0005-0000-0000-00000B7B0000}"/>
    <cellStyle name="Percent [1] 2 2" xfId="21415" xr:uid="{00000000-0005-0000-0000-00000C7B0000}"/>
    <cellStyle name="Percent [1] 2 2 2" xfId="21416" xr:uid="{00000000-0005-0000-0000-00000D7B0000}"/>
    <cellStyle name="Percent [1] 2 2 2 2" xfId="42928" xr:uid="{00000000-0005-0000-0000-00000E7B0000}"/>
    <cellStyle name="Percent [1] 2 2 3" xfId="42929" xr:uid="{00000000-0005-0000-0000-00000F7B0000}"/>
    <cellStyle name="Percent [1] 2 3" xfId="21417" xr:uid="{00000000-0005-0000-0000-0000107B0000}"/>
    <cellStyle name="Percent [1] 2 3 2" xfId="42930" xr:uid="{00000000-0005-0000-0000-0000117B0000}"/>
    <cellStyle name="Percent [1] 2 4" xfId="42931" xr:uid="{00000000-0005-0000-0000-0000127B0000}"/>
    <cellStyle name="Percent [1] 3" xfId="21418" xr:uid="{00000000-0005-0000-0000-0000137B0000}"/>
    <cellStyle name="Percent [1] 3 2" xfId="42932" xr:uid="{00000000-0005-0000-0000-0000147B0000}"/>
    <cellStyle name="Percent [1] 4" xfId="42933" xr:uid="{00000000-0005-0000-0000-0000157B0000}"/>
    <cellStyle name="Percent [1] 4 2" xfId="42934" xr:uid="{00000000-0005-0000-0000-0000167B0000}"/>
    <cellStyle name="Percent [1] 5" xfId="42935" xr:uid="{00000000-0005-0000-0000-0000177B0000}"/>
    <cellStyle name="Percent [1] 5 2" xfId="42936" xr:uid="{00000000-0005-0000-0000-0000187B0000}"/>
    <cellStyle name="Percent [1] 6" xfId="42937" xr:uid="{00000000-0005-0000-0000-0000197B0000}"/>
    <cellStyle name="Percent [1] 7" xfId="42938" xr:uid="{00000000-0005-0000-0000-00001A7B0000}"/>
    <cellStyle name="Percent [2]" xfId="115" xr:uid="{00000000-0005-0000-0000-00001B7B0000}"/>
    <cellStyle name="Percent [2] 10" xfId="21419" xr:uid="{00000000-0005-0000-0000-00001C7B0000}"/>
    <cellStyle name="Percent [2] 10 10" xfId="21420" xr:uid="{00000000-0005-0000-0000-00001D7B0000}"/>
    <cellStyle name="Percent [2] 10 11" xfId="21421" xr:uid="{00000000-0005-0000-0000-00001E7B0000}"/>
    <cellStyle name="Percent [2] 10 12" xfId="21422" xr:uid="{00000000-0005-0000-0000-00001F7B0000}"/>
    <cellStyle name="Percent [2] 10 13" xfId="21423" xr:uid="{00000000-0005-0000-0000-0000207B0000}"/>
    <cellStyle name="Percent [2] 10 14" xfId="21424" xr:uid="{00000000-0005-0000-0000-0000217B0000}"/>
    <cellStyle name="Percent [2] 10 15" xfId="21425" xr:uid="{00000000-0005-0000-0000-0000227B0000}"/>
    <cellStyle name="Percent [2] 10 16" xfId="21426" xr:uid="{00000000-0005-0000-0000-0000237B0000}"/>
    <cellStyle name="Percent [2] 10 17" xfId="21427" xr:uid="{00000000-0005-0000-0000-0000247B0000}"/>
    <cellStyle name="Percent [2] 10 18" xfId="21428" xr:uid="{00000000-0005-0000-0000-0000257B0000}"/>
    <cellStyle name="Percent [2] 10 19" xfId="21429" xr:uid="{00000000-0005-0000-0000-0000267B0000}"/>
    <cellStyle name="Percent [2] 10 2" xfId="21430" xr:uid="{00000000-0005-0000-0000-0000277B0000}"/>
    <cellStyle name="Percent [2] 10 20" xfId="21431" xr:uid="{00000000-0005-0000-0000-0000287B0000}"/>
    <cellStyle name="Percent [2] 10 21" xfId="21432" xr:uid="{00000000-0005-0000-0000-0000297B0000}"/>
    <cellStyle name="Percent [2] 10 22" xfId="21433" xr:uid="{00000000-0005-0000-0000-00002A7B0000}"/>
    <cellStyle name="Percent [2] 10 23" xfId="21434" xr:uid="{00000000-0005-0000-0000-00002B7B0000}"/>
    <cellStyle name="Percent [2] 10 3" xfId="21435" xr:uid="{00000000-0005-0000-0000-00002C7B0000}"/>
    <cellStyle name="Percent [2] 10 4" xfId="21436" xr:uid="{00000000-0005-0000-0000-00002D7B0000}"/>
    <cellStyle name="Percent [2] 10 5" xfId="21437" xr:uid="{00000000-0005-0000-0000-00002E7B0000}"/>
    <cellStyle name="Percent [2] 10 6" xfId="21438" xr:uid="{00000000-0005-0000-0000-00002F7B0000}"/>
    <cellStyle name="Percent [2] 10 7" xfId="21439" xr:uid="{00000000-0005-0000-0000-0000307B0000}"/>
    <cellStyle name="Percent [2] 10 8" xfId="21440" xr:uid="{00000000-0005-0000-0000-0000317B0000}"/>
    <cellStyle name="Percent [2] 10 9" xfId="21441" xr:uid="{00000000-0005-0000-0000-0000327B0000}"/>
    <cellStyle name="Percent [2] 11" xfId="21442" xr:uid="{00000000-0005-0000-0000-0000337B0000}"/>
    <cellStyle name="Percent [2] 11 10" xfId="21443" xr:uid="{00000000-0005-0000-0000-0000347B0000}"/>
    <cellStyle name="Percent [2] 11 11" xfId="21444" xr:uid="{00000000-0005-0000-0000-0000357B0000}"/>
    <cellStyle name="Percent [2] 11 12" xfId="21445" xr:uid="{00000000-0005-0000-0000-0000367B0000}"/>
    <cellStyle name="Percent [2] 11 13" xfId="21446" xr:uid="{00000000-0005-0000-0000-0000377B0000}"/>
    <cellStyle name="Percent [2] 11 14" xfId="21447" xr:uid="{00000000-0005-0000-0000-0000387B0000}"/>
    <cellStyle name="Percent [2] 11 15" xfId="21448" xr:uid="{00000000-0005-0000-0000-0000397B0000}"/>
    <cellStyle name="Percent [2] 11 16" xfId="21449" xr:uid="{00000000-0005-0000-0000-00003A7B0000}"/>
    <cellStyle name="Percent [2] 11 17" xfId="21450" xr:uid="{00000000-0005-0000-0000-00003B7B0000}"/>
    <cellStyle name="Percent [2] 11 18" xfId="21451" xr:uid="{00000000-0005-0000-0000-00003C7B0000}"/>
    <cellStyle name="Percent [2] 11 19" xfId="21452" xr:uid="{00000000-0005-0000-0000-00003D7B0000}"/>
    <cellStyle name="Percent [2] 11 2" xfId="21453" xr:uid="{00000000-0005-0000-0000-00003E7B0000}"/>
    <cellStyle name="Percent [2] 11 20" xfId="21454" xr:uid="{00000000-0005-0000-0000-00003F7B0000}"/>
    <cellStyle name="Percent [2] 11 21" xfId="21455" xr:uid="{00000000-0005-0000-0000-0000407B0000}"/>
    <cellStyle name="Percent [2] 11 22" xfId="21456" xr:uid="{00000000-0005-0000-0000-0000417B0000}"/>
    <cellStyle name="Percent [2] 11 23" xfId="21457" xr:uid="{00000000-0005-0000-0000-0000427B0000}"/>
    <cellStyle name="Percent [2] 11 3" xfId="21458" xr:uid="{00000000-0005-0000-0000-0000437B0000}"/>
    <cellStyle name="Percent [2] 11 4" xfId="21459" xr:uid="{00000000-0005-0000-0000-0000447B0000}"/>
    <cellStyle name="Percent [2] 11 5" xfId="21460" xr:uid="{00000000-0005-0000-0000-0000457B0000}"/>
    <cellStyle name="Percent [2] 11 6" xfId="21461" xr:uid="{00000000-0005-0000-0000-0000467B0000}"/>
    <cellStyle name="Percent [2] 11 7" xfId="21462" xr:uid="{00000000-0005-0000-0000-0000477B0000}"/>
    <cellStyle name="Percent [2] 11 8" xfId="21463" xr:uid="{00000000-0005-0000-0000-0000487B0000}"/>
    <cellStyle name="Percent [2] 11 9" xfId="21464" xr:uid="{00000000-0005-0000-0000-0000497B0000}"/>
    <cellStyle name="Percent [2] 12" xfId="21465" xr:uid="{00000000-0005-0000-0000-00004A7B0000}"/>
    <cellStyle name="Percent [2] 12 2" xfId="21466" xr:uid="{00000000-0005-0000-0000-00004B7B0000}"/>
    <cellStyle name="Percent [2] 12 3" xfId="21467" xr:uid="{00000000-0005-0000-0000-00004C7B0000}"/>
    <cellStyle name="Percent [2] 12 4" xfId="21468" xr:uid="{00000000-0005-0000-0000-00004D7B0000}"/>
    <cellStyle name="Percent [2] 13" xfId="21469" xr:uid="{00000000-0005-0000-0000-00004E7B0000}"/>
    <cellStyle name="Percent [2] 14" xfId="21470" xr:uid="{00000000-0005-0000-0000-00004F7B0000}"/>
    <cellStyle name="Percent [2] 15" xfId="21471" xr:uid="{00000000-0005-0000-0000-0000507B0000}"/>
    <cellStyle name="Percent [2] 16" xfId="21472" xr:uid="{00000000-0005-0000-0000-0000517B0000}"/>
    <cellStyle name="Percent [2] 2" xfId="21473" xr:uid="{00000000-0005-0000-0000-0000527B0000}"/>
    <cellStyle name="Percent [2] 2 10" xfId="21474" xr:uid="{00000000-0005-0000-0000-0000537B0000}"/>
    <cellStyle name="Percent [2] 2 11" xfId="21475" xr:uid="{00000000-0005-0000-0000-0000547B0000}"/>
    <cellStyle name="Percent [2] 2 12" xfId="21476" xr:uid="{00000000-0005-0000-0000-0000557B0000}"/>
    <cellStyle name="Percent [2] 2 13" xfId="21477" xr:uid="{00000000-0005-0000-0000-0000567B0000}"/>
    <cellStyle name="Percent [2] 2 14" xfId="21478" xr:uid="{00000000-0005-0000-0000-0000577B0000}"/>
    <cellStyle name="Percent [2] 2 15" xfId="21479" xr:uid="{00000000-0005-0000-0000-0000587B0000}"/>
    <cellStyle name="Percent [2] 2 16" xfId="21480" xr:uid="{00000000-0005-0000-0000-0000597B0000}"/>
    <cellStyle name="Percent [2] 2 17" xfId="21481" xr:uid="{00000000-0005-0000-0000-00005A7B0000}"/>
    <cellStyle name="Percent [2] 2 18" xfId="21482" xr:uid="{00000000-0005-0000-0000-00005B7B0000}"/>
    <cellStyle name="Percent [2] 2 19" xfId="21483" xr:uid="{00000000-0005-0000-0000-00005C7B0000}"/>
    <cellStyle name="Percent [2] 2 2" xfId="21484" xr:uid="{00000000-0005-0000-0000-00005D7B0000}"/>
    <cellStyle name="Percent [2] 2 2 10" xfId="21485" xr:uid="{00000000-0005-0000-0000-00005E7B0000}"/>
    <cellStyle name="Percent [2] 2 2 11" xfId="21486" xr:uid="{00000000-0005-0000-0000-00005F7B0000}"/>
    <cellStyle name="Percent [2] 2 2 12" xfId="21487" xr:uid="{00000000-0005-0000-0000-0000607B0000}"/>
    <cellStyle name="Percent [2] 2 2 13" xfId="21488" xr:uid="{00000000-0005-0000-0000-0000617B0000}"/>
    <cellStyle name="Percent [2] 2 2 14" xfId="21489" xr:uid="{00000000-0005-0000-0000-0000627B0000}"/>
    <cellStyle name="Percent [2] 2 2 15" xfId="21490" xr:uid="{00000000-0005-0000-0000-0000637B0000}"/>
    <cellStyle name="Percent [2] 2 2 16" xfId="21491" xr:uid="{00000000-0005-0000-0000-0000647B0000}"/>
    <cellStyle name="Percent [2] 2 2 17" xfId="21492" xr:uid="{00000000-0005-0000-0000-0000657B0000}"/>
    <cellStyle name="Percent [2] 2 2 18" xfId="21493" xr:uid="{00000000-0005-0000-0000-0000667B0000}"/>
    <cellStyle name="Percent [2] 2 2 19" xfId="21494" xr:uid="{00000000-0005-0000-0000-0000677B0000}"/>
    <cellStyle name="Percent [2] 2 2 2" xfId="21495" xr:uid="{00000000-0005-0000-0000-0000687B0000}"/>
    <cellStyle name="Percent [2] 2 2 2 2" xfId="42939" xr:uid="{00000000-0005-0000-0000-0000697B0000}"/>
    <cellStyle name="Percent [2] 2 2 20" xfId="21496" xr:uid="{00000000-0005-0000-0000-00006A7B0000}"/>
    <cellStyle name="Percent [2] 2 2 21" xfId="21497" xr:uid="{00000000-0005-0000-0000-00006B7B0000}"/>
    <cellStyle name="Percent [2] 2 2 22" xfId="21498" xr:uid="{00000000-0005-0000-0000-00006C7B0000}"/>
    <cellStyle name="Percent [2] 2 2 23" xfId="21499" xr:uid="{00000000-0005-0000-0000-00006D7B0000}"/>
    <cellStyle name="Percent [2] 2 2 24" xfId="21500" xr:uid="{00000000-0005-0000-0000-00006E7B0000}"/>
    <cellStyle name="Percent [2] 2 2 25" xfId="42940" xr:uid="{00000000-0005-0000-0000-00006F7B0000}"/>
    <cellStyle name="Percent [2] 2 2 3" xfId="21501" xr:uid="{00000000-0005-0000-0000-0000707B0000}"/>
    <cellStyle name="Percent [2] 2 2 4" xfId="21502" xr:uid="{00000000-0005-0000-0000-0000717B0000}"/>
    <cellStyle name="Percent [2] 2 2 5" xfId="21503" xr:uid="{00000000-0005-0000-0000-0000727B0000}"/>
    <cellStyle name="Percent [2] 2 2 6" xfId="21504" xr:uid="{00000000-0005-0000-0000-0000737B0000}"/>
    <cellStyle name="Percent [2] 2 2 7" xfId="21505" xr:uid="{00000000-0005-0000-0000-0000747B0000}"/>
    <cellStyle name="Percent [2] 2 2 8" xfId="21506" xr:uid="{00000000-0005-0000-0000-0000757B0000}"/>
    <cellStyle name="Percent [2] 2 2 9" xfId="21507" xr:uid="{00000000-0005-0000-0000-0000767B0000}"/>
    <cellStyle name="Percent [2] 2 20" xfId="21508" xr:uid="{00000000-0005-0000-0000-0000777B0000}"/>
    <cellStyle name="Percent [2] 2 21" xfId="21509" xr:uid="{00000000-0005-0000-0000-0000787B0000}"/>
    <cellStyle name="Percent [2] 2 22" xfId="21510" xr:uid="{00000000-0005-0000-0000-0000797B0000}"/>
    <cellStyle name="Percent [2] 2 23" xfId="21511" xr:uid="{00000000-0005-0000-0000-00007A7B0000}"/>
    <cellStyle name="Percent [2] 2 24" xfId="21512" xr:uid="{00000000-0005-0000-0000-00007B7B0000}"/>
    <cellStyle name="Percent [2] 2 25" xfId="21513" xr:uid="{00000000-0005-0000-0000-00007C7B0000}"/>
    <cellStyle name="Percent [2] 2 26" xfId="21514" xr:uid="{00000000-0005-0000-0000-00007D7B0000}"/>
    <cellStyle name="Percent [2] 2 27" xfId="21515" xr:uid="{00000000-0005-0000-0000-00007E7B0000}"/>
    <cellStyle name="Percent [2] 2 28" xfId="42941" xr:uid="{00000000-0005-0000-0000-00007F7B0000}"/>
    <cellStyle name="Percent [2] 2 3" xfId="21516" xr:uid="{00000000-0005-0000-0000-0000807B0000}"/>
    <cellStyle name="Percent [2] 2 3 10" xfId="21517" xr:uid="{00000000-0005-0000-0000-0000817B0000}"/>
    <cellStyle name="Percent [2] 2 3 11" xfId="21518" xr:uid="{00000000-0005-0000-0000-0000827B0000}"/>
    <cellStyle name="Percent [2] 2 3 12" xfId="21519" xr:uid="{00000000-0005-0000-0000-0000837B0000}"/>
    <cellStyle name="Percent [2] 2 3 13" xfId="21520" xr:uid="{00000000-0005-0000-0000-0000847B0000}"/>
    <cellStyle name="Percent [2] 2 3 14" xfId="21521" xr:uid="{00000000-0005-0000-0000-0000857B0000}"/>
    <cellStyle name="Percent [2] 2 3 15" xfId="21522" xr:uid="{00000000-0005-0000-0000-0000867B0000}"/>
    <cellStyle name="Percent [2] 2 3 16" xfId="21523" xr:uid="{00000000-0005-0000-0000-0000877B0000}"/>
    <cellStyle name="Percent [2] 2 3 17" xfId="21524" xr:uid="{00000000-0005-0000-0000-0000887B0000}"/>
    <cellStyle name="Percent [2] 2 3 18" xfId="21525" xr:uid="{00000000-0005-0000-0000-0000897B0000}"/>
    <cellStyle name="Percent [2] 2 3 19" xfId="21526" xr:uid="{00000000-0005-0000-0000-00008A7B0000}"/>
    <cellStyle name="Percent [2] 2 3 2" xfId="21527" xr:uid="{00000000-0005-0000-0000-00008B7B0000}"/>
    <cellStyle name="Percent [2] 2 3 20" xfId="21528" xr:uid="{00000000-0005-0000-0000-00008C7B0000}"/>
    <cellStyle name="Percent [2] 2 3 21" xfId="21529" xr:uid="{00000000-0005-0000-0000-00008D7B0000}"/>
    <cellStyle name="Percent [2] 2 3 22" xfId="21530" xr:uid="{00000000-0005-0000-0000-00008E7B0000}"/>
    <cellStyle name="Percent [2] 2 3 23" xfId="21531" xr:uid="{00000000-0005-0000-0000-00008F7B0000}"/>
    <cellStyle name="Percent [2] 2 3 24" xfId="42942" xr:uid="{00000000-0005-0000-0000-0000907B0000}"/>
    <cellStyle name="Percent [2] 2 3 3" xfId="21532" xr:uid="{00000000-0005-0000-0000-0000917B0000}"/>
    <cellStyle name="Percent [2] 2 3 4" xfId="21533" xr:uid="{00000000-0005-0000-0000-0000927B0000}"/>
    <cellStyle name="Percent [2] 2 3 5" xfId="21534" xr:uid="{00000000-0005-0000-0000-0000937B0000}"/>
    <cellStyle name="Percent [2] 2 3 6" xfId="21535" xr:uid="{00000000-0005-0000-0000-0000947B0000}"/>
    <cellStyle name="Percent [2] 2 3 7" xfId="21536" xr:uid="{00000000-0005-0000-0000-0000957B0000}"/>
    <cellStyle name="Percent [2] 2 3 8" xfId="21537" xr:uid="{00000000-0005-0000-0000-0000967B0000}"/>
    <cellStyle name="Percent [2] 2 3 9" xfId="21538" xr:uid="{00000000-0005-0000-0000-0000977B0000}"/>
    <cellStyle name="Percent [2] 2 4" xfId="21539" xr:uid="{00000000-0005-0000-0000-0000987B0000}"/>
    <cellStyle name="Percent [2] 2 4 10" xfId="21540" xr:uid="{00000000-0005-0000-0000-0000997B0000}"/>
    <cellStyle name="Percent [2] 2 4 11" xfId="21541" xr:uid="{00000000-0005-0000-0000-00009A7B0000}"/>
    <cellStyle name="Percent [2] 2 4 12" xfId="21542" xr:uid="{00000000-0005-0000-0000-00009B7B0000}"/>
    <cellStyle name="Percent [2] 2 4 13" xfId="21543" xr:uid="{00000000-0005-0000-0000-00009C7B0000}"/>
    <cellStyle name="Percent [2] 2 4 14" xfId="21544" xr:uid="{00000000-0005-0000-0000-00009D7B0000}"/>
    <cellStyle name="Percent [2] 2 4 15" xfId="21545" xr:uid="{00000000-0005-0000-0000-00009E7B0000}"/>
    <cellStyle name="Percent [2] 2 4 16" xfId="21546" xr:uid="{00000000-0005-0000-0000-00009F7B0000}"/>
    <cellStyle name="Percent [2] 2 4 17" xfId="21547" xr:uid="{00000000-0005-0000-0000-0000A07B0000}"/>
    <cellStyle name="Percent [2] 2 4 18" xfId="21548" xr:uid="{00000000-0005-0000-0000-0000A17B0000}"/>
    <cellStyle name="Percent [2] 2 4 19" xfId="21549" xr:uid="{00000000-0005-0000-0000-0000A27B0000}"/>
    <cellStyle name="Percent [2] 2 4 2" xfId="21550" xr:uid="{00000000-0005-0000-0000-0000A37B0000}"/>
    <cellStyle name="Percent [2] 2 4 20" xfId="21551" xr:uid="{00000000-0005-0000-0000-0000A47B0000}"/>
    <cellStyle name="Percent [2] 2 4 21" xfId="21552" xr:uid="{00000000-0005-0000-0000-0000A57B0000}"/>
    <cellStyle name="Percent [2] 2 4 22" xfId="21553" xr:uid="{00000000-0005-0000-0000-0000A67B0000}"/>
    <cellStyle name="Percent [2] 2 4 23" xfId="21554" xr:uid="{00000000-0005-0000-0000-0000A77B0000}"/>
    <cellStyle name="Percent [2] 2 4 3" xfId="21555" xr:uid="{00000000-0005-0000-0000-0000A87B0000}"/>
    <cellStyle name="Percent [2] 2 4 4" xfId="21556" xr:uid="{00000000-0005-0000-0000-0000A97B0000}"/>
    <cellStyle name="Percent [2] 2 4 5" xfId="21557" xr:uid="{00000000-0005-0000-0000-0000AA7B0000}"/>
    <cellStyle name="Percent [2] 2 4 6" xfId="21558" xr:uid="{00000000-0005-0000-0000-0000AB7B0000}"/>
    <cellStyle name="Percent [2] 2 4 7" xfId="21559" xr:uid="{00000000-0005-0000-0000-0000AC7B0000}"/>
    <cellStyle name="Percent [2] 2 4 8" xfId="21560" xr:uid="{00000000-0005-0000-0000-0000AD7B0000}"/>
    <cellStyle name="Percent [2] 2 4 9" xfId="21561" xr:uid="{00000000-0005-0000-0000-0000AE7B0000}"/>
    <cellStyle name="Percent [2] 2 5" xfId="21562" xr:uid="{00000000-0005-0000-0000-0000AF7B0000}"/>
    <cellStyle name="Percent [2] 2 5 10" xfId="21563" xr:uid="{00000000-0005-0000-0000-0000B07B0000}"/>
    <cellStyle name="Percent [2] 2 5 11" xfId="21564" xr:uid="{00000000-0005-0000-0000-0000B17B0000}"/>
    <cellStyle name="Percent [2] 2 5 12" xfId="21565" xr:uid="{00000000-0005-0000-0000-0000B27B0000}"/>
    <cellStyle name="Percent [2] 2 5 13" xfId="21566" xr:uid="{00000000-0005-0000-0000-0000B37B0000}"/>
    <cellStyle name="Percent [2] 2 5 14" xfId="21567" xr:uid="{00000000-0005-0000-0000-0000B47B0000}"/>
    <cellStyle name="Percent [2] 2 5 15" xfId="21568" xr:uid="{00000000-0005-0000-0000-0000B57B0000}"/>
    <cellStyle name="Percent [2] 2 5 16" xfId="21569" xr:uid="{00000000-0005-0000-0000-0000B67B0000}"/>
    <cellStyle name="Percent [2] 2 5 17" xfId="21570" xr:uid="{00000000-0005-0000-0000-0000B77B0000}"/>
    <cellStyle name="Percent [2] 2 5 18" xfId="21571" xr:uid="{00000000-0005-0000-0000-0000B87B0000}"/>
    <cellStyle name="Percent [2] 2 5 19" xfId="21572" xr:uid="{00000000-0005-0000-0000-0000B97B0000}"/>
    <cellStyle name="Percent [2] 2 5 2" xfId="21573" xr:uid="{00000000-0005-0000-0000-0000BA7B0000}"/>
    <cellStyle name="Percent [2] 2 5 20" xfId="21574" xr:uid="{00000000-0005-0000-0000-0000BB7B0000}"/>
    <cellStyle name="Percent [2] 2 5 21" xfId="21575" xr:uid="{00000000-0005-0000-0000-0000BC7B0000}"/>
    <cellStyle name="Percent [2] 2 5 22" xfId="21576" xr:uid="{00000000-0005-0000-0000-0000BD7B0000}"/>
    <cellStyle name="Percent [2] 2 5 23" xfId="21577" xr:uid="{00000000-0005-0000-0000-0000BE7B0000}"/>
    <cellStyle name="Percent [2] 2 5 3" xfId="21578" xr:uid="{00000000-0005-0000-0000-0000BF7B0000}"/>
    <cellStyle name="Percent [2] 2 5 4" xfId="21579" xr:uid="{00000000-0005-0000-0000-0000C07B0000}"/>
    <cellStyle name="Percent [2] 2 5 5" xfId="21580" xr:uid="{00000000-0005-0000-0000-0000C17B0000}"/>
    <cellStyle name="Percent [2] 2 5 6" xfId="21581" xr:uid="{00000000-0005-0000-0000-0000C27B0000}"/>
    <cellStyle name="Percent [2] 2 5 7" xfId="21582" xr:uid="{00000000-0005-0000-0000-0000C37B0000}"/>
    <cellStyle name="Percent [2] 2 5 8" xfId="21583" xr:uid="{00000000-0005-0000-0000-0000C47B0000}"/>
    <cellStyle name="Percent [2] 2 5 9" xfId="21584" xr:uid="{00000000-0005-0000-0000-0000C57B0000}"/>
    <cellStyle name="Percent [2] 2 6" xfId="21585" xr:uid="{00000000-0005-0000-0000-0000C67B0000}"/>
    <cellStyle name="Percent [2] 2 7" xfId="21586" xr:uid="{00000000-0005-0000-0000-0000C77B0000}"/>
    <cellStyle name="Percent [2] 2 8" xfId="21587" xr:uid="{00000000-0005-0000-0000-0000C87B0000}"/>
    <cellStyle name="Percent [2] 2 9" xfId="21588" xr:uid="{00000000-0005-0000-0000-0000C97B0000}"/>
    <cellStyle name="Percent [2] 3" xfId="21589" xr:uid="{00000000-0005-0000-0000-0000CA7B0000}"/>
    <cellStyle name="Percent [2] 3 10" xfId="21590" xr:uid="{00000000-0005-0000-0000-0000CB7B0000}"/>
    <cellStyle name="Percent [2] 3 11" xfId="21591" xr:uid="{00000000-0005-0000-0000-0000CC7B0000}"/>
    <cellStyle name="Percent [2] 3 12" xfId="21592" xr:uid="{00000000-0005-0000-0000-0000CD7B0000}"/>
    <cellStyle name="Percent [2] 3 13" xfId="21593" xr:uid="{00000000-0005-0000-0000-0000CE7B0000}"/>
    <cellStyle name="Percent [2] 3 14" xfId="21594" xr:uid="{00000000-0005-0000-0000-0000CF7B0000}"/>
    <cellStyle name="Percent [2] 3 15" xfId="21595" xr:uid="{00000000-0005-0000-0000-0000D07B0000}"/>
    <cellStyle name="Percent [2] 3 16" xfId="21596" xr:uid="{00000000-0005-0000-0000-0000D17B0000}"/>
    <cellStyle name="Percent [2] 3 17" xfId="21597" xr:uid="{00000000-0005-0000-0000-0000D27B0000}"/>
    <cellStyle name="Percent [2] 3 18" xfId="21598" xr:uid="{00000000-0005-0000-0000-0000D37B0000}"/>
    <cellStyle name="Percent [2] 3 19" xfId="21599" xr:uid="{00000000-0005-0000-0000-0000D47B0000}"/>
    <cellStyle name="Percent [2] 3 2" xfId="21600" xr:uid="{00000000-0005-0000-0000-0000D57B0000}"/>
    <cellStyle name="Percent [2] 3 20" xfId="21601" xr:uid="{00000000-0005-0000-0000-0000D67B0000}"/>
    <cellStyle name="Percent [2] 3 21" xfId="21602" xr:uid="{00000000-0005-0000-0000-0000D77B0000}"/>
    <cellStyle name="Percent [2] 3 22" xfId="21603" xr:uid="{00000000-0005-0000-0000-0000D87B0000}"/>
    <cellStyle name="Percent [2] 3 23" xfId="21604" xr:uid="{00000000-0005-0000-0000-0000D97B0000}"/>
    <cellStyle name="Percent [2] 3 24" xfId="21605" xr:uid="{00000000-0005-0000-0000-0000DA7B0000}"/>
    <cellStyle name="Percent [2] 3 25" xfId="42943" xr:uid="{00000000-0005-0000-0000-0000DB7B0000}"/>
    <cellStyle name="Percent [2] 3 3" xfId="21606" xr:uid="{00000000-0005-0000-0000-0000DC7B0000}"/>
    <cellStyle name="Percent [2] 3 4" xfId="21607" xr:uid="{00000000-0005-0000-0000-0000DD7B0000}"/>
    <cellStyle name="Percent [2] 3 5" xfId="21608" xr:uid="{00000000-0005-0000-0000-0000DE7B0000}"/>
    <cellStyle name="Percent [2] 3 6" xfId="21609" xr:uid="{00000000-0005-0000-0000-0000DF7B0000}"/>
    <cellStyle name="Percent [2] 3 7" xfId="21610" xr:uid="{00000000-0005-0000-0000-0000E07B0000}"/>
    <cellStyle name="Percent [2] 3 8" xfId="21611" xr:uid="{00000000-0005-0000-0000-0000E17B0000}"/>
    <cellStyle name="Percent [2] 3 9" xfId="21612" xr:uid="{00000000-0005-0000-0000-0000E27B0000}"/>
    <cellStyle name="Percent [2] 4" xfId="21613" xr:uid="{00000000-0005-0000-0000-0000E37B0000}"/>
    <cellStyle name="Percent [2] 4 10" xfId="21614" xr:uid="{00000000-0005-0000-0000-0000E47B0000}"/>
    <cellStyle name="Percent [2] 4 11" xfId="21615" xr:uid="{00000000-0005-0000-0000-0000E57B0000}"/>
    <cellStyle name="Percent [2] 4 12" xfId="21616" xr:uid="{00000000-0005-0000-0000-0000E67B0000}"/>
    <cellStyle name="Percent [2] 4 13" xfId="21617" xr:uid="{00000000-0005-0000-0000-0000E77B0000}"/>
    <cellStyle name="Percent [2] 4 14" xfId="21618" xr:uid="{00000000-0005-0000-0000-0000E87B0000}"/>
    <cellStyle name="Percent [2] 4 15" xfId="21619" xr:uid="{00000000-0005-0000-0000-0000E97B0000}"/>
    <cellStyle name="Percent [2] 4 16" xfId="21620" xr:uid="{00000000-0005-0000-0000-0000EA7B0000}"/>
    <cellStyle name="Percent [2] 4 17" xfId="21621" xr:uid="{00000000-0005-0000-0000-0000EB7B0000}"/>
    <cellStyle name="Percent [2] 4 18" xfId="21622" xr:uid="{00000000-0005-0000-0000-0000EC7B0000}"/>
    <cellStyle name="Percent [2] 4 19" xfId="21623" xr:uid="{00000000-0005-0000-0000-0000ED7B0000}"/>
    <cellStyle name="Percent [2] 4 2" xfId="21624" xr:uid="{00000000-0005-0000-0000-0000EE7B0000}"/>
    <cellStyle name="Percent [2] 4 20" xfId="21625" xr:uid="{00000000-0005-0000-0000-0000EF7B0000}"/>
    <cellStyle name="Percent [2] 4 21" xfId="21626" xr:uid="{00000000-0005-0000-0000-0000F07B0000}"/>
    <cellStyle name="Percent [2] 4 22" xfId="21627" xr:uid="{00000000-0005-0000-0000-0000F17B0000}"/>
    <cellStyle name="Percent [2] 4 23" xfId="21628" xr:uid="{00000000-0005-0000-0000-0000F27B0000}"/>
    <cellStyle name="Percent [2] 4 3" xfId="21629" xr:uid="{00000000-0005-0000-0000-0000F37B0000}"/>
    <cellStyle name="Percent [2] 4 4" xfId="21630" xr:uid="{00000000-0005-0000-0000-0000F47B0000}"/>
    <cellStyle name="Percent [2] 4 5" xfId="21631" xr:uid="{00000000-0005-0000-0000-0000F57B0000}"/>
    <cellStyle name="Percent [2] 4 6" xfId="21632" xr:uid="{00000000-0005-0000-0000-0000F67B0000}"/>
    <cellStyle name="Percent [2] 4 7" xfId="21633" xr:uid="{00000000-0005-0000-0000-0000F77B0000}"/>
    <cellStyle name="Percent [2] 4 8" xfId="21634" xr:uid="{00000000-0005-0000-0000-0000F87B0000}"/>
    <cellStyle name="Percent [2] 4 9" xfId="21635" xr:uid="{00000000-0005-0000-0000-0000F97B0000}"/>
    <cellStyle name="Percent [2] 5" xfId="21636" xr:uid="{00000000-0005-0000-0000-0000FA7B0000}"/>
    <cellStyle name="Percent [2] 5 10" xfId="21637" xr:uid="{00000000-0005-0000-0000-0000FB7B0000}"/>
    <cellStyle name="Percent [2] 5 11" xfId="21638" xr:uid="{00000000-0005-0000-0000-0000FC7B0000}"/>
    <cellStyle name="Percent [2] 5 12" xfId="21639" xr:uid="{00000000-0005-0000-0000-0000FD7B0000}"/>
    <cellStyle name="Percent [2] 5 13" xfId="21640" xr:uid="{00000000-0005-0000-0000-0000FE7B0000}"/>
    <cellStyle name="Percent [2] 5 14" xfId="21641" xr:uid="{00000000-0005-0000-0000-0000FF7B0000}"/>
    <cellStyle name="Percent [2] 5 15" xfId="21642" xr:uid="{00000000-0005-0000-0000-0000007C0000}"/>
    <cellStyle name="Percent [2] 5 16" xfId="21643" xr:uid="{00000000-0005-0000-0000-0000017C0000}"/>
    <cellStyle name="Percent [2] 5 17" xfId="21644" xr:uid="{00000000-0005-0000-0000-0000027C0000}"/>
    <cellStyle name="Percent [2] 5 18" xfId="21645" xr:uid="{00000000-0005-0000-0000-0000037C0000}"/>
    <cellStyle name="Percent [2] 5 19" xfId="21646" xr:uid="{00000000-0005-0000-0000-0000047C0000}"/>
    <cellStyle name="Percent [2] 5 2" xfId="21647" xr:uid="{00000000-0005-0000-0000-0000057C0000}"/>
    <cellStyle name="Percent [2] 5 20" xfId="21648" xr:uid="{00000000-0005-0000-0000-0000067C0000}"/>
    <cellStyle name="Percent [2] 5 21" xfId="21649" xr:uid="{00000000-0005-0000-0000-0000077C0000}"/>
    <cellStyle name="Percent [2] 5 22" xfId="21650" xr:uid="{00000000-0005-0000-0000-0000087C0000}"/>
    <cellStyle name="Percent [2] 5 23" xfId="21651" xr:uid="{00000000-0005-0000-0000-0000097C0000}"/>
    <cellStyle name="Percent [2] 5 3" xfId="21652" xr:uid="{00000000-0005-0000-0000-00000A7C0000}"/>
    <cellStyle name="Percent [2] 5 4" xfId="21653" xr:uid="{00000000-0005-0000-0000-00000B7C0000}"/>
    <cellStyle name="Percent [2] 5 5" xfId="21654" xr:uid="{00000000-0005-0000-0000-00000C7C0000}"/>
    <cellStyle name="Percent [2] 5 6" xfId="21655" xr:uid="{00000000-0005-0000-0000-00000D7C0000}"/>
    <cellStyle name="Percent [2] 5 7" xfId="21656" xr:uid="{00000000-0005-0000-0000-00000E7C0000}"/>
    <cellStyle name="Percent [2] 5 8" xfId="21657" xr:uid="{00000000-0005-0000-0000-00000F7C0000}"/>
    <cellStyle name="Percent [2] 5 9" xfId="21658" xr:uid="{00000000-0005-0000-0000-0000107C0000}"/>
    <cellStyle name="Percent [2] 6" xfId="21659" xr:uid="{00000000-0005-0000-0000-0000117C0000}"/>
    <cellStyle name="Percent [2] 6 10" xfId="21660" xr:uid="{00000000-0005-0000-0000-0000127C0000}"/>
    <cellStyle name="Percent [2] 6 11" xfId="21661" xr:uid="{00000000-0005-0000-0000-0000137C0000}"/>
    <cellStyle name="Percent [2] 6 12" xfId="21662" xr:uid="{00000000-0005-0000-0000-0000147C0000}"/>
    <cellStyle name="Percent [2] 6 13" xfId="21663" xr:uid="{00000000-0005-0000-0000-0000157C0000}"/>
    <cellStyle name="Percent [2] 6 14" xfId="21664" xr:uid="{00000000-0005-0000-0000-0000167C0000}"/>
    <cellStyle name="Percent [2] 6 15" xfId="21665" xr:uid="{00000000-0005-0000-0000-0000177C0000}"/>
    <cellStyle name="Percent [2] 6 16" xfId="21666" xr:uid="{00000000-0005-0000-0000-0000187C0000}"/>
    <cellStyle name="Percent [2] 6 17" xfId="21667" xr:uid="{00000000-0005-0000-0000-0000197C0000}"/>
    <cellStyle name="Percent [2] 6 18" xfId="21668" xr:uid="{00000000-0005-0000-0000-00001A7C0000}"/>
    <cellStyle name="Percent [2] 6 19" xfId="21669" xr:uid="{00000000-0005-0000-0000-00001B7C0000}"/>
    <cellStyle name="Percent [2] 6 2" xfId="21670" xr:uid="{00000000-0005-0000-0000-00001C7C0000}"/>
    <cellStyle name="Percent [2] 6 20" xfId="21671" xr:uid="{00000000-0005-0000-0000-00001D7C0000}"/>
    <cellStyle name="Percent [2] 6 21" xfId="21672" xr:uid="{00000000-0005-0000-0000-00001E7C0000}"/>
    <cellStyle name="Percent [2] 6 22" xfId="21673" xr:uid="{00000000-0005-0000-0000-00001F7C0000}"/>
    <cellStyle name="Percent [2] 6 23" xfId="21674" xr:uid="{00000000-0005-0000-0000-0000207C0000}"/>
    <cellStyle name="Percent [2] 6 3" xfId="21675" xr:uid="{00000000-0005-0000-0000-0000217C0000}"/>
    <cellStyle name="Percent [2] 6 4" xfId="21676" xr:uid="{00000000-0005-0000-0000-0000227C0000}"/>
    <cellStyle name="Percent [2] 6 5" xfId="21677" xr:uid="{00000000-0005-0000-0000-0000237C0000}"/>
    <cellStyle name="Percent [2] 6 6" xfId="21678" xr:uid="{00000000-0005-0000-0000-0000247C0000}"/>
    <cellStyle name="Percent [2] 6 7" xfId="21679" xr:uid="{00000000-0005-0000-0000-0000257C0000}"/>
    <cellStyle name="Percent [2] 6 8" xfId="21680" xr:uid="{00000000-0005-0000-0000-0000267C0000}"/>
    <cellStyle name="Percent [2] 6 9" xfId="21681" xr:uid="{00000000-0005-0000-0000-0000277C0000}"/>
    <cellStyle name="Percent [2] 7" xfId="21682" xr:uid="{00000000-0005-0000-0000-0000287C0000}"/>
    <cellStyle name="Percent [2] 7 10" xfId="21683" xr:uid="{00000000-0005-0000-0000-0000297C0000}"/>
    <cellStyle name="Percent [2] 7 11" xfId="21684" xr:uid="{00000000-0005-0000-0000-00002A7C0000}"/>
    <cellStyle name="Percent [2] 7 12" xfId="21685" xr:uid="{00000000-0005-0000-0000-00002B7C0000}"/>
    <cellStyle name="Percent [2] 7 13" xfId="21686" xr:uid="{00000000-0005-0000-0000-00002C7C0000}"/>
    <cellStyle name="Percent [2] 7 14" xfId="21687" xr:uid="{00000000-0005-0000-0000-00002D7C0000}"/>
    <cellStyle name="Percent [2] 7 15" xfId="21688" xr:uid="{00000000-0005-0000-0000-00002E7C0000}"/>
    <cellStyle name="Percent [2] 7 16" xfId="21689" xr:uid="{00000000-0005-0000-0000-00002F7C0000}"/>
    <cellStyle name="Percent [2] 7 17" xfId="21690" xr:uid="{00000000-0005-0000-0000-0000307C0000}"/>
    <cellStyle name="Percent [2] 7 18" xfId="21691" xr:uid="{00000000-0005-0000-0000-0000317C0000}"/>
    <cellStyle name="Percent [2] 7 19" xfId="21692" xr:uid="{00000000-0005-0000-0000-0000327C0000}"/>
    <cellStyle name="Percent [2] 7 2" xfId="21693" xr:uid="{00000000-0005-0000-0000-0000337C0000}"/>
    <cellStyle name="Percent [2] 7 20" xfId="21694" xr:uid="{00000000-0005-0000-0000-0000347C0000}"/>
    <cellStyle name="Percent [2] 7 21" xfId="21695" xr:uid="{00000000-0005-0000-0000-0000357C0000}"/>
    <cellStyle name="Percent [2] 7 22" xfId="21696" xr:uid="{00000000-0005-0000-0000-0000367C0000}"/>
    <cellStyle name="Percent [2] 7 23" xfId="21697" xr:uid="{00000000-0005-0000-0000-0000377C0000}"/>
    <cellStyle name="Percent [2] 7 3" xfId="21698" xr:uid="{00000000-0005-0000-0000-0000387C0000}"/>
    <cellStyle name="Percent [2] 7 4" xfId="21699" xr:uid="{00000000-0005-0000-0000-0000397C0000}"/>
    <cellStyle name="Percent [2] 7 5" xfId="21700" xr:uid="{00000000-0005-0000-0000-00003A7C0000}"/>
    <cellStyle name="Percent [2] 7 6" xfId="21701" xr:uid="{00000000-0005-0000-0000-00003B7C0000}"/>
    <cellStyle name="Percent [2] 7 7" xfId="21702" xr:uid="{00000000-0005-0000-0000-00003C7C0000}"/>
    <cellStyle name="Percent [2] 7 8" xfId="21703" xr:uid="{00000000-0005-0000-0000-00003D7C0000}"/>
    <cellStyle name="Percent [2] 7 9" xfId="21704" xr:uid="{00000000-0005-0000-0000-00003E7C0000}"/>
    <cellStyle name="Percent [2] 8" xfId="21705" xr:uid="{00000000-0005-0000-0000-00003F7C0000}"/>
    <cellStyle name="Percent [2] 8 10" xfId="21706" xr:uid="{00000000-0005-0000-0000-0000407C0000}"/>
    <cellStyle name="Percent [2] 8 11" xfId="21707" xr:uid="{00000000-0005-0000-0000-0000417C0000}"/>
    <cellStyle name="Percent [2] 8 12" xfId="21708" xr:uid="{00000000-0005-0000-0000-0000427C0000}"/>
    <cellStyle name="Percent [2] 8 13" xfId="21709" xr:uid="{00000000-0005-0000-0000-0000437C0000}"/>
    <cellStyle name="Percent [2] 8 14" xfId="21710" xr:uid="{00000000-0005-0000-0000-0000447C0000}"/>
    <cellStyle name="Percent [2] 8 15" xfId="21711" xr:uid="{00000000-0005-0000-0000-0000457C0000}"/>
    <cellStyle name="Percent [2] 8 16" xfId="21712" xr:uid="{00000000-0005-0000-0000-0000467C0000}"/>
    <cellStyle name="Percent [2] 8 17" xfId="21713" xr:uid="{00000000-0005-0000-0000-0000477C0000}"/>
    <cellStyle name="Percent [2] 8 18" xfId="21714" xr:uid="{00000000-0005-0000-0000-0000487C0000}"/>
    <cellStyle name="Percent [2] 8 19" xfId="21715" xr:uid="{00000000-0005-0000-0000-0000497C0000}"/>
    <cellStyle name="Percent [2] 8 2" xfId="21716" xr:uid="{00000000-0005-0000-0000-00004A7C0000}"/>
    <cellStyle name="Percent [2] 8 20" xfId="21717" xr:uid="{00000000-0005-0000-0000-00004B7C0000}"/>
    <cellStyle name="Percent [2] 8 21" xfId="21718" xr:uid="{00000000-0005-0000-0000-00004C7C0000}"/>
    <cellStyle name="Percent [2] 8 22" xfId="21719" xr:uid="{00000000-0005-0000-0000-00004D7C0000}"/>
    <cellStyle name="Percent [2] 8 23" xfId="21720" xr:uid="{00000000-0005-0000-0000-00004E7C0000}"/>
    <cellStyle name="Percent [2] 8 3" xfId="21721" xr:uid="{00000000-0005-0000-0000-00004F7C0000}"/>
    <cellStyle name="Percent [2] 8 4" xfId="21722" xr:uid="{00000000-0005-0000-0000-0000507C0000}"/>
    <cellStyle name="Percent [2] 8 5" xfId="21723" xr:uid="{00000000-0005-0000-0000-0000517C0000}"/>
    <cellStyle name="Percent [2] 8 6" xfId="21724" xr:uid="{00000000-0005-0000-0000-0000527C0000}"/>
    <cellStyle name="Percent [2] 8 7" xfId="21725" xr:uid="{00000000-0005-0000-0000-0000537C0000}"/>
    <cellStyle name="Percent [2] 8 8" xfId="21726" xr:uid="{00000000-0005-0000-0000-0000547C0000}"/>
    <cellStyle name="Percent [2] 8 9" xfId="21727" xr:uid="{00000000-0005-0000-0000-0000557C0000}"/>
    <cellStyle name="Percent [2] 9" xfId="21728" xr:uid="{00000000-0005-0000-0000-0000567C0000}"/>
    <cellStyle name="Percent [2] 9 10" xfId="21729" xr:uid="{00000000-0005-0000-0000-0000577C0000}"/>
    <cellStyle name="Percent [2] 9 11" xfId="21730" xr:uid="{00000000-0005-0000-0000-0000587C0000}"/>
    <cellStyle name="Percent [2] 9 12" xfId="21731" xr:uid="{00000000-0005-0000-0000-0000597C0000}"/>
    <cellStyle name="Percent [2] 9 13" xfId="21732" xr:uid="{00000000-0005-0000-0000-00005A7C0000}"/>
    <cellStyle name="Percent [2] 9 14" xfId="21733" xr:uid="{00000000-0005-0000-0000-00005B7C0000}"/>
    <cellStyle name="Percent [2] 9 15" xfId="21734" xr:uid="{00000000-0005-0000-0000-00005C7C0000}"/>
    <cellStyle name="Percent [2] 9 16" xfId="21735" xr:uid="{00000000-0005-0000-0000-00005D7C0000}"/>
    <cellStyle name="Percent [2] 9 17" xfId="21736" xr:uid="{00000000-0005-0000-0000-00005E7C0000}"/>
    <cellStyle name="Percent [2] 9 18" xfId="21737" xr:uid="{00000000-0005-0000-0000-00005F7C0000}"/>
    <cellStyle name="Percent [2] 9 19" xfId="21738" xr:uid="{00000000-0005-0000-0000-0000607C0000}"/>
    <cellStyle name="Percent [2] 9 2" xfId="21739" xr:uid="{00000000-0005-0000-0000-0000617C0000}"/>
    <cellStyle name="Percent [2] 9 20" xfId="21740" xr:uid="{00000000-0005-0000-0000-0000627C0000}"/>
    <cellStyle name="Percent [2] 9 21" xfId="21741" xr:uid="{00000000-0005-0000-0000-0000637C0000}"/>
    <cellStyle name="Percent [2] 9 22" xfId="21742" xr:uid="{00000000-0005-0000-0000-0000647C0000}"/>
    <cellStyle name="Percent [2] 9 23" xfId="21743" xr:uid="{00000000-0005-0000-0000-0000657C0000}"/>
    <cellStyle name="Percent [2] 9 3" xfId="21744" xr:uid="{00000000-0005-0000-0000-0000667C0000}"/>
    <cellStyle name="Percent [2] 9 4" xfId="21745" xr:uid="{00000000-0005-0000-0000-0000677C0000}"/>
    <cellStyle name="Percent [2] 9 5" xfId="21746" xr:uid="{00000000-0005-0000-0000-0000687C0000}"/>
    <cellStyle name="Percent [2] 9 6" xfId="21747" xr:uid="{00000000-0005-0000-0000-0000697C0000}"/>
    <cellStyle name="Percent [2] 9 7" xfId="21748" xr:uid="{00000000-0005-0000-0000-00006A7C0000}"/>
    <cellStyle name="Percent [2] 9 8" xfId="21749" xr:uid="{00000000-0005-0000-0000-00006B7C0000}"/>
    <cellStyle name="Percent [2] 9 9" xfId="21750" xr:uid="{00000000-0005-0000-0000-00006C7C0000}"/>
    <cellStyle name="Percent 10" xfId="116" xr:uid="{00000000-0005-0000-0000-00006D7C0000}"/>
    <cellStyle name="Percent 10 10" xfId="21751" xr:uid="{00000000-0005-0000-0000-00006E7C0000}"/>
    <cellStyle name="Percent 10 10 2" xfId="21752" xr:uid="{00000000-0005-0000-0000-00006F7C0000}"/>
    <cellStyle name="Percent 10 10 2 11" xfId="42944" xr:uid="{00000000-0005-0000-0000-0000707C0000}"/>
    <cellStyle name="Percent 10 10 2 2" xfId="21753" xr:uid="{00000000-0005-0000-0000-0000717C0000}"/>
    <cellStyle name="Percent 10 10 3" xfId="21754" xr:uid="{00000000-0005-0000-0000-0000727C0000}"/>
    <cellStyle name="Percent 10 10 3 2" xfId="21755" xr:uid="{00000000-0005-0000-0000-0000737C0000}"/>
    <cellStyle name="Percent 10 10 4" xfId="21756" xr:uid="{00000000-0005-0000-0000-0000747C0000}"/>
    <cellStyle name="Percent 10 10 4 2" xfId="21757" xr:uid="{00000000-0005-0000-0000-0000757C0000}"/>
    <cellStyle name="Percent 10 10 5" xfId="21758" xr:uid="{00000000-0005-0000-0000-0000767C0000}"/>
    <cellStyle name="Percent 10 11" xfId="21759" xr:uid="{00000000-0005-0000-0000-0000777C0000}"/>
    <cellStyle name="Percent 10 11 2" xfId="21760" xr:uid="{00000000-0005-0000-0000-0000787C0000}"/>
    <cellStyle name="Percent 10 11 2 2" xfId="21761" xr:uid="{00000000-0005-0000-0000-0000797C0000}"/>
    <cellStyle name="Percent 10 11 3" xfId="21762" xr:uid="{00000000-0005-0000-0000-00007A7C0000}"/>
    <cellStyle name="Percent 10 11 3 2" xfId="21763" xr:uid="{00000000-0005-0000-0000-00007B7C0000}"/>
    <cellStyle name="Percent 10 11 4" xfId="21764" xr:uid="{00000000-0005-0000-0000-00007C7C0000}"/>
    <cellStyle name="Percent 10 11 4 2" xfId="21765" xr:uid="{00000000-0005-0000-0000-00007D7C0000}"/>
    <cellStyle name="Percent 10 11 5" xfId="21766" xr:uid="{00000000-0005-0000-0000-00007E7C0000}"/>
    <cellStyle name="Percent 10 12" xfId="21767" xr:uid="{00000000-0005-0000-0000-00007F7C0000}"/>
    <cellStyle name="Percent 10 12 2" xfId="21768" xr:uid="{00000000-0005-0000-0000-0000807C0000}"/>
    <cellStyle name="Percent 10 13" xfId="21769" xr:uid="{00000000-0005-0000-0000-0000817C0000}"/>
    <cellStyle name="Percent 10 13 2" xfId="21770" xr:uid="{00000000-0005-0000-0000-0000827C0000}"/>
    <cellStyle name="Percent 10 14" xfId="21771" xr:uid="{00000000-0005-0000-0000-0000837C0000}"/>
    <cellStyle name="Percent 10 14 2" xfId="21772" xr:uid="{00000000-0005-0000-0000-0000847C0000}"/>
    <cellStyle name="Percent 10 15" xfId="21773" xr:uid="{00000000-0005-0000-0000-0000857C0000}"/>
    <cellStyle name="Percent 10 15 2" xfId="21774" xr:uid="{00000000-0005-0000-0000-0000867C0000}"/>
    <cellStyle name="Percent 10 16" xfId="21775" xr:uid="{00000000-0005-0000-0000-0000877C0000}"/>
    <cellStyle name="Percent 10 16 2" xfId="21776" xr:uid="{00000000-0005-0000-0000-0000887C0000}"/>
    <cellStyle name="Percent 10 17" xfId="21777" xr:uid="{00000000-0005-0000-0000-0000897C0000}"/>
    <cellStyle name="Percent 10 17 2" xfId="21778" xr:uid="{00000000-0005-0000-0000-00008A7C0000}"/>
    <cellStyle name="Percent 10 18" xfId="21779" xr:uid="{00000000-0005-0000-0000-00008B7C0000}"/>
    <cellStyle name="Percent 10 18 2" xfId="21780" xr:uid="{00000000-0005-0000-0000-00008C7C0000}"/>
    <cellStyle name="Percent 10 19" xfId="21781" xr:uid="{00000000-0005-0000-0000-00008D7C0000}"/>
    <cellStyle name="Percent 10 2" xfId="21782" xr:uid="{00000000-0005-0000-0000-00008E7C0000}"/>
    <cellStyle name="Percent 10 2 10" xfId="21783" xr:uid="{00000000-0005-0000-0000-00008F7C0000}"/>
    <cellStyle name="Percent 10 2 10 2" xfId="21784" xr:uid="{00000000-0005-0000-0000-0000907C0000}"/>
    <cellStyle name="Percent 10 2 11" xfId="21785" xr:uid="{00000000-0005-0000-0000-0000917C0000}"/>
    <cellStyle name="Percent 10 2 11 2" xfId="21786" xr:uid="{00000000-0005-0000-0000-0000927C0000}"/>
    <cellStyle name="Percent 10 2 12" xfId="21787" xr:uid="{00000000-0005-0000-0000-0000937C0000}"/>
    <cellStyle name="Percent 10 2 12 2" xfId="21788" xr:uid="{00000000-0005-0000-0000-0000947C0000}"/>
    <cellStyle name="Percent 10 2 13" xfId="21789" xr:uid="{00000000-0005-0000-0000-0000957C0000}"/>
    <cellStyle name="Percent 10 2 13 2" xfId="21790" xr:uid="{00000000-0005-0000-0000-0000967C0000}"/>
    <cellStyle name="Percent 10 2 14" xfId="21791" xr:uid="{00000000-0005-0000-0000-0000977C0000}"/>
    <cellStyle name="Percent 10 2 14 2" xfId="21792" xr:uid="{00000000-0005-0000-0000-0000987C0000}"/>
    <cellStyle name="Percent 10 2 15" xfId="21793" xr:uid="{00000000-0005-0000-0000-0000997C0000}"/>
    <cellStyle name="Percent 10 2 16" xfId="21794" xr:uid="{00000000-0005-0000-0000-00009A7C0000}"/>
    <cellStyle name="Percent 10 2 17" xfId="21795" xr:uid="{00000000-0005-0000-0000-00009B7C0000}"/>
    <cellStyle name="Percent 10 2 2" xfId="21796" xr:uid="{00000000-0005-0000-0000-00009C7C0000}"/>
    <cellStyle name="Percent 10 2 2 10" xfId="21797" xr:uid="{00000000-0005-0000-0000-00009D7C0000}"/>
    <cellStyle name="Percent 10 2 2 10 2" xfId="21798" xr:uid="{00000000-0005-0000-0000-00009E7C0000}"/>
    <cellStyle name="Percent 10 2 2 11" xfId="21799" xr:uid="{00000000-0005-0000-0000-00009F7C0000}"/>
    <cellStyle name="Percent 10 2 2 12" xfId="42945" xr:uid="{00000000-0005-0000-0000-0000A07C0000}"/>
    <cellStyle name="Percent 10 2 2 2" xfId="21800" xr:uid="{00000000-0005-0000-0000-0000A17C0000}"/>
    <cellStyle name="Percent 10 2 2 2 10" xfId="21801" xr:uid="{00000000-0005-0000-0000-0000A27C0000}"/>
    <cellStyle name="Percent 10 2 2 2 2" xfId="21802" xr:uid="{00000000-0005-0000-0000-0000A37C0000}"/>
    <cellStyle name="Percent 10 2 2 2 2 2" xfId="21803" xr:uid="{00000000-0005-0000-0000-0000A47C0000}"/>
    <cellStyle name="Percent 10 2 2 2 2 2 2" xfId="21804" xr:uid="{00000000-0005-0000-0000-0000A57C0000}"/>
    <cellStyle name="Percent 10 2 2 2 2 2 2 2" xfId="21805" xr:uid="{00000000-0005-0000-0000-0000A67C0000}"/>
    <cellStyle name="Percent 10 2 2 2 2 2 3" xfId="21806" xr:uid="{00000000-0005-0000-0000-0000A77C0000}"/>
    <cellStyle name="Percent 10 2 2 2 2 2 3 2" xfId="21807" xr:uid="{00000000-0005-0000-0000-0000A87C0000}"/>
    <cellStyle name="Percent 10 2 2 2 2 2 4" xfId="21808" xr:uid="{00000000-0005-0000-0000-0000A97C0000}"/>
    <cellStyle name="Percent 10 2 2 2 2 2 4 2" xfId="21809" xr:uid="{00000000-0005-0000-0000-0000AA7C0000}"/>
    <cellStyle name="Percent 10 2 2 2 2 2 5" xfId="21810" xr:uid="{00000000-0005-0000-0000-0000AB7C0000}"/>
    <cellStyle name="Percent 10 2 2 2 2 3" xfId="21811" xr:uid="{00000000-0005-0000-0000-0000AC7C0000}"/>
    <cellStyle name="Percent 10 2 2 2 2 3 2" xfId="21812" xr:uid="{00000000-0005-0000-0000-0000AD7C0000}"/>
    <cellStyle name="Percent 10 2 2 2 2 3 2 2" xfId="21813" xr:uid="{00000000-0005-0000-0000-0000AE7C0000}"/>
    <cellStyle name="Percent 10 2 2 2 2 3 3" xfId="21814" xr:uid="{00000000-0005-0000-0000-0000AF7C0000}"/>
    <cellStyle name="Percent 10 2 2 2 2 3 3 2" xfId="21815" xr:uid="{00000000-0005-0000-0000-0000B07C0000}"/>
    <cellStyle name="Percent 10 2 2 2 2 3 4" xfId="21816" xr:uid="{00000000-0005-0000-0000-0000B17C0000}"/>
    <cellStyle name="Percent 10 2 2 2 2 3 4 2" xfId="21817" xr:uid="{00000000-0005-0000-0000-0000B27C0000}"/>
    <cellStyle name="Percent 10 2 2 2 2 3 5" xfId="21818" xr:uid="{00000000-0005-0000-0000-0000B37C0000}"/>
    <cellStyle name="Percent 10 2 2 2 2 4" xfId="21819" xr:uid="{00000000-0005-0000-0000-0000B47C0000}"/>
    <cellStyle name="Percent 10 2 2 2 2 4 2" xfId="21820" xr:uid="{00000000-0005-0000-0000-0000B57C0000}"/>
    <cellStyle name="Percent 10 2 2 2 2 5" xfId="21821" xr:uid="{00000000-0005-0000-0000-0000B67C0000}"/>
    <cellStyle name="Percent 10 2 2 2 2 5 2" xfId="21822" xr:uid="{00000000-0005-0000-0000-0000B77C0000}"/>
    <cellStyle name="Percent 10 2 2 2 2 6" xfId="21823" xr:uid="{00000000-0005-0000-0000-0000B87C0000}"/>
    <cellStyle name="Percent 10 2 2 2 2 6 2" xfId="21824" xr:uid="{00000000-0005-0000-0000-0000B97C0000}"/>
    <cellStyle name="Percent 10 2 2 2 2 7" xfId="21825" xr:uid="{00000000-0005-0000-0000-0000BA7C0000}"/>
    <cellStyle name="Percent 10 2 2 2 2 7 2" xfId="21826" xr:uid="{00000000-0005-0000-0000-0000BB7C0000}"/>
    <cellStyle name="Percent 10 2 2 2 2 8" xfId="21827" xr:uid="{00000000-0005-0000-0000-0000BC7C0000}"/>
    <cellStyle name="Percent 10 2 2 2 2 8 2" xfId="21828" xr:uid="{00000000-0005-0000-0000-0000BD7C0000}"/>
    <cellStyle name="Percent 10 2 2 2 2 9" xfId="21829" xr:uid="{00000000-0005-0000-0000-0000BE7C0000}"/>
    <cellStyle name="Percent 10 2 2 2 3" xfId="21830" xr:uid="{00000000-0005-0000-0000-0000BF7C0000}"/>
    <cellStyle name="Percent 10 2 2 2 3 2" xfId="21831" xr:uid="{00000000-0005-0000-0000-0000C07C0000}"/>
    <cellStyle name="Percent 10 2 2 2 3 2 2" xfId="21832" xr:uid="{00000000-0005-0000-0000-0000C17C0000}"/>
    <cellStyle name="Percent 10 2 2 2 3 3" xfId="21833" xr:uid="{00000000-0005-0000-0000-0000C27C0000}"/>
    <cellStyle name="Percent 10 2 2 2 3 3 2" xfId="21834" xr:uid="{00000000-0005-0000-0000-0000C37C0000}"/>
    <cellStyle name="Percent 10 2 2 2 3 4" xfId="21835" xr:uid="{00000000-0005-0000-0000-0000C47C0000}"/>
    <cellStyle name="Percent 10 2 2 2 3 4 2" xfId="21836" xr:uid="{00000000-0005-0000-0000-0000C57C0000}"/>
    <cellStyle name="Percent 10 2 2 2 3 5" xfId="21837" xr:uid="{00000000-0005-0000-0000-0000C67C0000}"/>
    <cellStyle name="Percent 10 2 2 2 4" xfId="21838" xr:uid="{00000000-0005-0000-0000-0000C77C0000}"/>
    <cellStyle name="Percent 10 2 2 2 4 2" xfId="21839" xr:uid="{00000000-0005-0000-0000-0000C87C0000}"/>
    <cellStyle name="Percent 10 2 2 2 4 2 2" xfId="21840" xr:uid="{00000000-0005-0000-0000-0000C97C0000}"/>
    <cellStyle name="Percent 10 2 2 2 4 3" xfId="21841" xr:uid="{00000000-0005-0000-0000-0000CA7C0000}"/>
    <cellStyle name="Percent 10 2 2 2 4 3 2" xfId="21842" xr:uid="{00000000-0005-0000-0000-0000CB7C0000}"/>
    <cellStyle name="Percent 10 2 2 2 4 4" xfId="21843" xr:uid="{00000000-0005-0000-0000-0000CC7C0000}"/>
    <cellStyle name="Percent 10 2 2 2 4 4 2" xfId="21844" xr:uid="{00000000-0005-0000-0000-0000CD7C0000}"/>
    <cellStyle name="Percent 10 2 2 2 4 5" xfId="21845" xr:uid="{00000000-0005-0000-0000-0000CE7C0000}"/>
    <cellStyle name="Percent 10 2 2 2 5" xfId="21846" xr:uid="{00000000-0005-0000-0000-0000CF7C0000}"/>
    <cellStyle name="Percent 10 2 2 2 5 2" xfId="21847" xr:uid="{00000000-0005-0000-0000-0000D07C0000}"/>
    <cellStyle name="Percent 10 2 2 2 6" xfId="21848" xr:uid="{00000000-0005-0000-0000-0000D17C0000}"/>
    <cellStyle name="Percent 10 2 2 2 6 2" xfId="21849" xr:uid="{00000000-0005-0000-0000-0000D27C0000}"/>
    <cellStyle name="Percent 10 2 2 2 7" xfId="21850" xr:uid="{00000000-0005-0000-0000-0000D37C0000}"/>
    <cellStyle name="Percent 10 2 2 2 7 2" xfId="21851" xr:uid="{00000000-0005-0000-0000-0000D47C0000}"/>
    <cellStyle name="Percent 10 2 2 2 8" xfId="21852" xr:uid="{00000000-0005-0000-0000-0000D57C0000}"/>
    <cellStyle name="Percent 10 2 2 2 8 2" xfId="21853" xr:uid="{00000000-0005-0000-0000-0000D67C0000}"/>
    <cellStyle name="Percent 10 2 2 2 9" xfId="21854" xr:uid="{00000000-0005-0000-0000-0000D77C0000}"/>
    <cellStyle name="Percent 10 2 2 2 9 2" xfId="21855" xr:uid="{00000000-0005-0000-0000-0000D87C0000}"/>
    <cellStyle name="Percent 10 2 2 3" xfId="21856" xr:uid="{00000000-0005-0000-0000-0000D97C0000}"/>
    <cellStyle name="Percent 10 2 2 3 2" xfId="21857" xr:uid="{00000000-0005-0000-0000-0000DA7C0000}"/>
    <cellStyle name="Percent 10 2 2 3 2 2" xfId="21858" xr:uid="{00000000-0005-0000-0000-0000DB7C0000}"/>
    <cellStyle name="Percent 10 2 2 3 2 2 2" xfId="21859" xr:uid="{00000000-0005-0000-0000-0000DC7C0000}"/>
    <cellStyle name="Percent 10 2 2 3 2 3" xfId="21860" xr:uid="{00000000-0005-0000-0000-0000DD7C0000}"/>
    <cellStyle name="Percent 10 2 2 3 2 3 2" xfId="21861" xr:uid="{00000000-0005-0000-0000-0000DE7C0000}"/>
    <cellStyle name="Percent 10 2 2 3 2 4" xfId="21862" xr:uid="{00000000-0005-0000-0000-0000DF7C0000}"/>
    <cellStyle name="Percent 10 2 2 3 2 4 2" xfId="21863" xr:uid="{00000000-0005-0000-0000-0000E07C0000}"/>
    <cellStyle name="Percent 10 2 2 3 2 5" xfId="21864" xr:uid="{00000000-0005-0000-0000-0000E17C0000}"/>
    <cellStyle name="Percent 10 2 2 3 3" xfId="21865" xr:uid="{00000000-0005-0000-0000-0000E27C0000}"/>
    <cellStyle name="Percent 10 2 2 3 3 2" xfId="21866" xr:uid="{00000000-0005-0000-0000-0000E37C0000}"/>
    <cellStyle name="Percent 10 2 2 3 3 2 2" xfId="21867" xr:uid="{00000000-0005-0000-0000-0000E47C0000}"/>
    <cellStyle name="Percent 10 2 2 3 3 3" xfId="21868" xr:uid="{00000000-0005-0000-0000-0000E57C0000}"/>
    <cellStyle name="Percent 10 2 2 3 3 3 2" xfId="21869" xr:uid="{00000000-0005-0000-0000-0000E67C0000}"/>
    <cellStyle name="Percent 10 2 2 3 3 4" xfId="21870" xr:uid="{00000000-0005-0000-0000-0000E77C0000}"/>
    <cellStyle name="Percent 10 2 2 3 3 4 2" xfId="21871" xr:uid="{00000000-0005-0000-0000-0000E87C0000}"/>
    <cellStyle name="Percent 10 2 2 3 3 5" xfId="21872" xr:uid="{00000000-0005-0000-0000-0000E97C0000}"/>
    <cellStyle name="Percent 10 2 2 3 4" xfId="21873" xr:uid="{00000000-0005-0000-0000-0000EA7C0000}"/>
    <cellStyle name="Percent 10 2 2 3 4 2" xfId="21874" xr:uid="{00000000-0005-0000-0000-0000EB7C0000}"/>
    <cellStyle name="Percent 10 2 2 3 5" xfId="21875" xr:uid="{00000000-0005-0000-0000-0000EC7C0000}"/>
    <cellStyle name="Percent 10 2 2 3 5 2" xfId="21876" xr:uid="{00000000-0005-0000-0000-0000ED7C0000}"/>
    <cellStyle name="Percent 10 2 2 3 6" xfId="21877" xr:uid="{00000000-0005-0000-0000-0000EE7C0000}"/>
    <cellStyle name="Percent 10 2 2 3 6 2" xfId="21878" xr:uid="{00000000-0005-0000-0000-0000EF7C0000}"/>
    <cellStyle name="Percent 10 2 2 3 7" xfId="21879" xr:uid="{00000000-0005-0000-0000-0000F07C0000}"/>
    <cellStyle name="Percent 10 2 2 3 7 2" xfId="21880" xr:uid="{00000000-0005-0000-0000-0000F17C0000}"/>
    <cellStyle name="Percent 10 2 2 3 8" xfId="21881" xr:uid="{00000000-0005-0000-0000-0000F27C0000}"/>
    <cellStyle name="Percent 10 2 2 3 8 2" xfId="21882" xr:uid="{00000000-0005-0000-0000-0000F37C0000}"/>
    <cellStyle name="Percent 10 2 2 3 9" xfId="21883" xr:uid="{00000000-0005-0000-0000-0000F47C0000}"/>
    <cellStyle name="Percent 10 2 2 4" xfId="21884" xr:uid="{00000000-0005-0000-0000-0000F57C0000}"/>
    <cellStyle name="Percent 10 2 2 4 2" xfId="21885" xr:uid="{00000000-0005-0000-0000-0000F67C0000}"/>
    <cellStyle name="Percent 10 2 2 4 2 2" xfId="21886" xr:uid="{00000000-0005-0000-0000-0000F77C0000}"/>
    <cellStyle name="Percent 10 2 2 4 3" xfId="21887" xr:uid="{00000000-0005-0000-0000-0000F87C0000}"/>
    <cellStyle name="Percent 10 2 2 4 3 2" xfId="21888" xr:uid="{00000000-0005-0000-0000-0000F97C0000}"/>
    <cellStyle name="Percent 10 2 2 4 4" xfId="21889" xr:uid="{00000000-0005-0000-0000-0000FA7C0000}"/>
    <cellStyle name="Percent 10 2 2 4 4 2" xfId="21890" xr:uid="{00000000-0005-0000-0000-0000FB7C0000}"/>
    <cellStyle name="Percent 10 2 2 4 5" xfId="21891" xr:uid="{00000000-0005-0000-0000-0000FC7C0000}"/>
    <cellStyle name="Percent 10 2 2 5" xfId="21892" xr:uid="{00000000-0005-0000-0000-0000FD7C0000}"/>
    <cellStyle name="Percent 10 2 2 5 2" xfId="21893" xr:uid="{00000000-0005-0000-0000-0000FE7C0000}"/>
    <cellStyle name="Percent 10 2 2 5 2 2" xfId="21894" xr:uid="{00000000-0005-0000-0000-0000FF7C0000}"/>
    <cellStyle name="Percent 10 2 2 5 3" xfId="21895" xr:uid="{00000000-0005-0000-0000-0000007D0000}"/>
    <cellStyle name="Percent 10 2 2 5 3 2" xfId="21896" xr:uid="{00000000-0005-0000-0000-0000017D0000}"/>
    <cellStyle name="Percent 10 2 2 5 4" xfId="21897" xr:uid="{00000000-0005-0000-0000-0000027D0000}"/>
    <cellStyle name="Percent 10 2 2 5 4 2" xfId="21898" xr:uid="{00000000-0005-0000-0000-0000037D0000}"/>
    <cellStyle name="Percent 10 2 2 5 5" xfId="21899" xr:uid="{00000000-0005-0000-0000-0000047D0000}"/>
    <cellStyle name="Percent 10 2 2 6" xfId="21900" xr:uid="{00000000-0005-0000-0000-0000057D0000}"/>
    <cellStyle name="Percent 10 2 2 6 2" xfId="21901" xr:uid="{00000000-0005-0000-0000-0000067D0000}"/>
    <cellStyle name="Percent 10 2 2 7" xfId="21902" xr:uid="{00000000-0005-0000-0000-0000077D0000}"/>
    <cellStyle name="Percent 10 2 2 7 2" xfId="21903" xr:uid="{00000000-0005-0000-0000-0000087D0000}"/>
    <cellStyle name="Percent 10 2 2 8" xfId="21904" xr:uid="{00000000-0005-0000-0000-0000097D0000}"/>
    <cellStyle name="Percent 10 2 2 8 2" xfId="21905" xr:uid="{00000000-0005-0000-0000-00000A7D0000}"/>
    <cellStyle name="Percent 10 2 2 9" xfId="21906" xr:uid="{00000000-0005-0000-0000-00000B7D0000}"/>
    <cellStyle name="Percent 10 2 2 9 2" xfId="21907" xr:uid="{00000000-0005-0000-0000-00000C7D0000}"/>
    <cellStyle name="Percent 10 2 25" xfId="32914" xr:uid="{00000000-0005-0000-0000-00000D7D0000}"/>
    <cellStyle name="Percent 10 2 3" xfId="21908" xr:uid="{00000000-0005-0000-0000-00000E7D0000}"/>
    <cellStyle name="Percent 10 2 3 10" xfId="21909" xr:uid="{00000000-0005-0000-0000-00000F7D0000}"/>
    <cellStyle name="Percent 10 2 3 10 2" xfId="21910" xr:uid="{00000000-0005-0000-0000-0000107D0000}"/>
    <cellStyle name="Percent 10 2 3 11" xfId="21911" xr:uid="{00000000-0005-0000-0000-0000117D0000}"/>
    <cellStyle name="Percent 10 2 3 2" xfId="21912" xr:uid="{00000000-0005-0000-0000-0000127D0000}"/>
    <cellStyle name="Percent 10 2 3 2 10" xfId="21913" xr:uid="{00000000-0005-0000-0000-0000137D0000}"/>
    <cellStyle name="Percent 10 2 3 2 2" xfId="21914" xr:uid="{00000000-0005-0000-0000-0000147D0000}"/>
    <cellStyle name="Percent 10 2 3 2 2 2" xfId="21915" xr:uid="{00000000-0005-0000-0000-0000157D0000}"/>
    <cellStyle name="Percent 10 2 3 2 2 2 2" xfId="21916" xr:uid="{00000000-0005-0000-0000-0000167D0000}"/>
    <cellStyle name="Percent 10 2 3 2 2 2 2 2" xfId="21917" xr:uid="{00000000-0005-0000-0000-0000177D0000}"/>
    <cellStyle name="Percent 10 2 3 2 2 2 3" xfId="21918" xr:uid="{00000000-0005-0000-0000-0000187D0000}"/>
    <cellStyle name="Percent 10 2 3 2 2 2 3 2" xfId="21919" xr:uid="{00000000-0005-0000-0000-0000197D0000}"/>
    <cellStyle name="Percent 10 2 3 2 2 2 4" xfId="21920" xr:uid="{00000000-0005-0000-0000-00001A7D0000}"/>
    <cellStyle name="Percent 10 2 3 2 2 2 4 2" xfId="21921" xr:uid="{00000000-0005-0000-0000-00001B7D0000}"/>
    <cellStyle name="Percent 10 2 3 2 2 2 5" xfId="21922" xr:uid="{00000000-0005-0000-0000-00001C7D0000}"/>
    <cellStyle name="Percent 10 2 3 2 2 3" xfId="21923" xr:uid="{00000000-0005-0000-0000-00001D7D0000}"/>
    <cellStyle name="Percent 10 2 3 2 2 3 2" xfId="21924" xr:uid="{00000000-0005-0000-0000-00001E7D0000}"/>
    <cellStyle name="Percent 10 2 3 2 2 3 2 2" xfId="21925" xr:uid="{00000000-0005-0000-0000-00001F7D0000}"/>
    <cellStyle name="Percent 10 2 3 2 2 3 3" xfId="21926" xr:uid="{00000000-0005-0000-0000-0000207D0000}"/>
    <cellStyle name="Percent 10 2 3 2 2 3 3 2" xfId="21927" xr:uid="{00000000-0005-0000-0000-0000217D0000}"/>
    <cellStyle name="Percent 10 2 3 2 2 3 4" xfId="21928" xr:uid="{00000000-0005-0000-0000-0000227D0000}"/>
    <cellStyle name="Percent 10 2 3 2 2 3 4 2" xfId="21929" xr:uid="{00000000-0005-0000-0000-0000237D0000}"/>
    <cellStyle name="Percent 10 2 3 2 2 3 5" xfId="21930" xr:uid="{00000000-0005-0000-0000-0000247D0000}"/>
    <cellStyle name="Percent 10 2 3 2 2 4" xfId="21931" xr:uid="{00000000-0005-0000-0000-0000257D0000}"/>
    <cellStyle name="Percent 10 2 3 2 2 4 2" xfId="21932" xr:uid="{00000000-0005-0000-0000-0000267D0000}"/>
    <cellStyle name="Percent 10 2 3 2 2 5" xfId="21933" xr:uid="{00000000-0005-0000-0000-0000277D0000}"/>
    <cellStyle name="Percent 10 2 3 2 2 5 2" xfId="21934" xr:uid="{00000000-0005-0000-0000-0000287D0000}"/>
    <cellStyle name="Percent 10 2 3 2 2 6" xfId="21935" xr:uid="{00000000-0005-0000-0000-0000297D0000}"/>
    <cellStyle name="Percent 10 2 3 2 2 6 2" xfId="21936" xr:uid="{00000000-0005-0000-0000-00002A7D0000}"/>
    <cellStyle name="Percent 10 2 3 2 2 7" xfId="21937" xr:uid="{00000000-0005-0000-0000-00002B7D0000}"/>
    <cellStyle name="Percent 10 2 3 2 2 7 2" xfId="21938" xr:uid="{00000000-0005-0000-0000-00002C7D0000}"/>
    <cellStyle name="Percent 10 2 3 2 2 8" xfId="21939" xr:uid="{00000000-0005-0000-0000-00002D7D0000}"/>
    <cellStyle name="Percent 10 2 3 2 2 8 2" xfId="21940" xr:uid="{00000000-0005-0000-0000-00002E7D0000}"/>
    <cellStyle name="Percent 10 2 3 2 2 9" xfId="21941" xr:uid="{00000000-0005-0000-0000-00002F7D0000}"/>
    <cellStyle name="Percent 10 2 3 2 3" xfId="21942" xr:uid="{00000000-0005-0000-0000-0000307D0000}"/>
    <cellStyle name="Percent 10 2 3 2 3 2" xfId="21943" xr:uid="{00000000-0005-0000-0000-0000317D0000}"/>
    <cellStyle name="Percent 10 2 3 2 3 2 2" xfId="21944" xr:uid="{00000000-0005-0000-0000-0000327D0000}"/>
    <cellStyle name="Percent 10 2 3 2 3 3" xfId="21945" xr:uid="{00000000-0005-0000-0000-0000337D0000}"/>
    <cellStyle name="Percent 10 2 3 2 3 3 2" xfId="21946" xr:uid="{00000000-0005-0000-0000-0000347D0000}"/>
    <cellStyle name="Percent 10 2 3 2 3 4" xfId="21947" xr:uid="{00000000-0005-0000-0000-0000357D0000}"/>
    <cellStyle name="Percent 10 2 3 2 3 4 2" xfId="21948" xr:uid="{00000000-0005-0000-0000-0000367D0000}"/>
    <cellStyle name="Percent 10 2 3 2 3 5" xfId="21949" xr:uid="{00000000-0005-0000-0000-0000377D0000}"/>
    <cellStyle name="Percent 10 2 3 2 4" xfId="21950" xr:uid="{00000000-0005-0000-0000-0000387D0000}"/>
    <cellStyle name="Percent 10 2 3 2 4 2" xfId="21951" xr:uid="{00000000-0005-0000-0000-0000397D0000}"/>
    <cellStyle name="Percent 10 2 3 2 4 2 2" xfId="21952" xr:uid="{00000000-0005-0000-0000-00003A7D0000}"/>
    <cellStyle name="Percent 10 2 3 2 4 3" xfId="21953" xr:uid="{00000000-0005-0000-0000-00003B7D0000}"/>
    <cellStyle name="Percent 10 2 3 2 4 3 2" xfId="21954" xr:uid="{00000000-0005-0000-0000-00003C7D0000}"/>
    <cellStyle name="Percent 10 2 3 2 4 4" xfId="21955" xr:uid="{00000000-0005-0000-0000-00003D7D0000}"/>
    <cellStyle name="Percent 10 2 3 2 4 4 2" xfId="21956" xr:uid="{00000000-0005-0000-0000-00003E7D0000}"/>
    <cellStyle name="Percent 10 2 3 2 4 5" xfId="21957" xr:uid="{00000000-0005-0000-0000-00003F7D0000}"/>
    <cellStyle name="Percent 10 2 3 2 5" xfId="21958" xr:uid="{00000000-0005-0000-0000-0000407D0000}"/>
    <cellStyle name="Percent 10 2 3 2 5 2" xfId="21959" xr:uid="{00000000-0005-0000-0000-0000417D0000}"/>
    <cellStyle name="Percent 10 2 3 2 6" xfId="21960" xr:uid="{00000000-0005-0000-0000-0000427D0000}"/>
    <cellStyle name="Percent 10 2 3 2 6 2" xfId="21961" xr:uid="{00000000-0005-0000-0000-0000437D0000}"/>
    <cellStyle name="Percent 10 2 3 2 7" xfId="21962" xr:uid="{00000000-0005-0000-0000-0000447D0000}"/>
    <cellStyle name="Percent 10 2 3 2 7 2" xfId="21963" xr:uid="{00000000-0005-0000-0000-0000457D0000}"/>
    <cellStyle name="Percent 10 2 3 2 8" xfId="21964" xr:uid="{00000000-0005-0000-0000-0000467D0000}"/>
    <cellStyle name="Percent 10 2 3 2 8 2" xfId="21965" xr:uid="{00000000-0005-0000-0000-0000477D0000}"/>
    <cellStyle name="Percent 10 2 3 2 9" xfId="21966" xr:uid="{00000000-0005-0000-0000-0000487D0000}"/>
    <cellStyle name="Percent 10 2 3 2 9 2" xfId="21967" xr:uid="{00000000-0005-0000-0000-0000497D0000}"/>
    <cellStyle name="Percent 10 2 3 3" xfId="21968" xr:uid="{00000000-0005-0000-0000-00004A7D0000}"/>
    <cellStyle name="Percent 10 2 3 3 2" xfId="21969" xr:uid="{00000000-0005-0000-0000-00004B7D0000}"/>
    <cellStyle name="Percent 10 2 3 3 2 2" xfId="21970" xr:uid="{00000000-0005-0000-0000-00004C7D0000}"/>
    <cellStyle name="Percent 10 2 3 3 2 2 2" xfId="21971" xr:uid="{00000000-0005-0000-0000-00004D7D0000}"/>
    <cellStyle name="Percent 10 2 3 3 2 3" xfId="21972" xr:uid="{00000000-0005-0000-0000-00004E7D0000}"/>
    <cellStyle name="Percent 10 2 3 3 2 3 2" xfId="21973" xr:uid="{00000000-0005-0000-0000-00004F7D0000}"/>
    <cellStyle name="Percent 10 2 3 3 2 4" xfId="21974" xr:uid="{00000000-0005-0000-0000-0000507D0000}"/>
    <cellStyle name="Percent 10 2 3 3 2 4 2" xfId="21975" xr:uid="{00000000-0005-0000-0000-0000517D0000}"/>
    <cellStyle name="Percent 10 2 3 3 2 5" xfId="21976" xr:uid="{00000000-0005-0000-0000-0000527D0000}"/>
    <cellStyle name="Percent 10 2 3 3 3" xfId="21977" xr:uid="{00000000-0005-0000-0000-0000537D0000}"/>
    <cellStyle name="Percent 10 2 3 3 3 2" xfId="21978" xr:uid="{00000000-0005-0000-0000-0000547D0000}"/>
    <cellStyle name="Percent 10 2 3 3 3 2 2" xfId="21979" xr:uid="{00000000-0005-0000-0000-0000557D0000}"/>
    <cellStyle name="Percent 10 2 3 3 3 3" xfId="21980" xr:uid="{00000000-0005-0000-0000-0000567D0000}"/>
    <cellStyle name="Percent 10 2 3 3 3 3 2" xfId="21981" xr:uid="{00000000-0005-0000-0000-0000577D0000}"/>
    <cellStyle name="Percent 10 2 3 3 3 4" xfId="21982" xr:uid="{00000000-0005-0000-0000-0000587D0000}"/>
    <cellStyle name="Percent 10 2 3 3 3 4 2" xfId="21983" xr:uid="{00000000-0005-0000-0000-0000597D0000}"/>
    <cellStyle name="Percent 10 2 3 3 3 5" xfId="21984" xr:uid="{00000000-0005-0000-0000-00005A7D0000}"/>
    <cellStyle name="Percent 10 2 3 3 4" xfId="21985" xr:uid="{00000000-0005-0000-0000-00005B7D0000}"/>
    <cellStyle name="Percent 10 2 3 3 4 2" xfId="21986" xr:uid="{00000000-0005-0000-0000-00005C7D0000}"/>
    <cellStyle name="Percent 10 2 3 3 5" xfId="21987" xr:uid="{00000000-0005-0000-0000-00005D7D0000}"/>
    <cellStyle name="Percent 10 2 3 3 5 2" xfId="21988" xr:uid="{00000000-0005-0000-0000-00005E7D0000}"/>
    <cellStyle name="Percent 10 2 3 3 6" xfId="21989" xr:uid="{00000000-0005-0000-0000-00005F7D0000}"/>
    <cellStyle name="Percent 10 2 3 3 6 2" xfId="21990" xr:uid="{00000000-0005-0000-0000-0000607D0000}"/>
    <cellStyle name="Percent 10 2 3 3 7" xfId="21991" xr:uid="{00000000-0005-0000-0000-0000617D0000}"/>
    <cellStyle name="Percent 10 2 3 3 7 2" xfId="21992" xr:uid="{00000000-0005-0000-0000-0000627D0000}"/>
    <cellStyle name="Percent 10 2 3 3 8" xfId="21993" xr:uid="{00000000-0005-0000-0000-0000637D0000}"/>
    <cellStyle name="Percent 10 2 3 3 8 2" xfId="21994" xr:uid="{00000000-0005-0000-0000-0000647D0000}"/>
    <cellStyle name="Percent 10 2 3 3 9" xfId="21995" xr:uid="{00000000-0005-0000-0000-0000657D0000}"/>
    <cellStyle name="Percent 10 2 3 4" xfId="21996" xr:uid="{00000000-0005-0000-0000-0000667D0000}"/>
    <cellStyle name="Percent 10 2 3 4 2" xfId="21997" xr:uid="{00000000-0005-0000-0000-0000677D0000}"/>
    <cellStyle name="Percent 10 2 3 4 2 2" xfId="21998" xr:uid="{00000000-0005-0000-0000-0000687D0000}"/>
    <cellStyle name="Percent 10 2 3 4 3" xfId="21999" xr:uid="{00000000-0005-0000-0000-0000697D0000}"/>
    <cellStyle name="Percent 10 2 3 4 3 2" xfId="22000" xr:uid="{00000000-0005-0000-0000-00006A7D0000}"/>
    <cellStyle name="Percent 10 2 3 4 4" xfId="22001" xr:uid="{00000000-0005-0000-0000-00006B7D0000}"/>
    <cellStyle name="Percent 10 2 3 4 4 2" xfId="22002" xr:uid="{00000000-0005-0000-0000-00006C7D0000}"/>
    <cellStyle name="Percent 10 2 3 4 5" xfId="22003" xr:uid="{00000000-0005-0000-0000-00006D7D0000}"/>
    <cellStyle name="Percent 10 2 3 5" xfId="22004" xr:uid="{00000000-0005-0000-0000-00006E7D0000}"/>
    <cellStyle name="Percent 10 2 3 5 2" xfId="22005" xr:uid="{00000000-0005-0000-0000-00006F7D0000}"/>
    <cellStyle name="Percent 10 2 3 5 2 2" xfId="22006" xr:uid="{00000000-0005-0000-0000-0000707D0000}"/>
    <cellStyle name="Percent 10 2 3 5 3" xfId="22007" xr:uid="{00000000-0005-0000-0000-0000717D0000}"/>
    <cellStyle name="Percent 10 2 3 5 3 2" xfId="22008" xr:uid="{00000000-0005-0000-0000-0000727D0000}"/>
    <cellStyle name="Percent 10 2 3 5 4" xfId="22009" xr:uid="{00000000-0005-0000-0000-0000737D0000}"/>
    <cellStyle name="Percent 10 2 3 5 4 2" xfId="22010" xr:uid="{00000000-0005-0000-0000-0000747D0000}"/>
    <cellStyle name="Percent 10 2 3 5 5" xfId="22011" xr:uid="{00000000-0005-0000-0000-0000757D0000}"/>
    <cellStyle name="Percent 10 2 3 6" xfId="22012" xr:uid="{00000000-0005-0000-0000-0000767D0000}"/>
    <cellStyle name="Percent 10 2 3 6 2" xfId="22013" xr:uid="{00000000-0005-0000-0000-0000777D0000}"/>
    <cellStyle name="Percent 10 2 3 7" xfId="22014" xr:uid="{00000000-0005-0000-0000-0000787D0000}"/>
    <cellStyle name="Percent 10 2 3 7 2" xfId="22015" xr:uid="{00000000-0005-0000-0000-0000797D0000}"/>
    <cellStyle name="Percent 10 2 3 8" xfId="22016" xr:uid="{00000000-0005-0000-0000-00007A7D0000}"/>
    <cellStyle name="Percent 10 2 3 8 2" xfId="22017" xr:uid="{00000000-0005-0000-0000-00007B7D0000}"/>
    <cellStyle name="Percent 10 2 3 9" xfId="22018" xr:uid="{00000000-0005-0000-0000-00007C7D0000}"/>
    <cellStyle name="Percent 10 2 3 9 2" xfId="22019" xr:uid="{00000000-0005-0000-0000-00007D7D0000}"/>
    <cellStyle name="Percent 10 2 4" xfId="22020" xr:uid="{00000000-0005-0000-0000-00007E7D0000}"/>
    <cellStyle name="Percent 10 2 4 10" xfId="22021" xr:uid="{00000000-0005-0000-0000-00007F7D0000}"/>
    <cellStyle name="Percent 10 2 4 10 2" xfId="22022" xr:uid="{00000000-0005-0000-0000-0000807D0000}"/>
    <cellStyle name="Percent 10 2 4 11" xfId="22023" xr:uid="{00000000-0005-0000-0000-0000817D0000}"/>
    <cellStyle name="Percent 10 2 4 2" xfId="22024" xr:uid="{00000000-0005-0000-0000-0000827D0000}"/>
    <cellStyle name="Percent 10 2 4 2 10" xfId="22025" xr:uid="{00000000-0005-0000-0000-0000837D0000}"/>
    <cellStyle name="Percent 10 2 4 2 2" xfId="22026" xr:uid="{00000000-0005-0000-0000-0000847D0000}"/>
    <cellStyle name="Percent 10 2 4 2 2 2" xfId="22027" xr:uid="{00000000-0005-0000-0000-0000857D0000}"/>
    <cellStyle name="Percent 10 2 4 2 2 2 2" xfId="22028" xr:uid="{00000000-0005-0000-0000-0000867D0000}"/>
    <cellStyle name="Percent 10 2 4 2 2 2 2 2" xfId="22029" xr:uid="{00000000-0005-0000-0000-0000877D0000}"/>
    <cellStyle name="Percent 10 2 4 2 2 2 3" xfId="22030" xr:uid="{00000000-0005-0000-0000-0000887D0000}"/>
    <cellStyle name="Percent 10 2 4 2 2 2 3 2" xfId="22031" xr:uid="{00000000-0005-0000-0000-0000897D0000}"/>
    <cellStyle name="Percent 10 2 4 2 2 2 4" xfId="22032" xr:uid="{00000000-0005-0000-0000-00008A7D0000}"/>
    <cellStyle name="Percent 10 2 4 2 2 2 4 2" xfId="22033" xr:uid="{00000000-0005-0000-0000-00008B7D0000}"/>
    <cellStyle name="Percent 10 2 4 2 2 2 5" xfId="22034" xr:uid="{00000000-0005-0000-0000-00008C7D0000}"/>
    <cellStyle name="Percent 10 2 4 2 2 3" xfId="22035" xr:uid="{00000000-0005-0000-0000-00008D7D0000}"/>
    <cellStyle name="Percent 10 2 4 2 2 3 2" xfId="22036" xr:uid="{00000000-0005-0000-0000-00008E7D0000}"/>
    <cellStyle name="Percent 10 2 4 2 2 3 2 2" xfId="22037" xr:uid="{00000000-0005-0000-0000-00008F7D0000}"/>
    <cellStyle name="Percent 10 2 4 2 2 3 3" xfId="22038" xr:uid="{00000000-0005-0000-0000-0000907D0000}"/>
    <cellStyle name="Percent 10 2 4 2 2 3 3 2" xfId="22039" xr:uid="{00000000-0005-0000-0000-0000917D0000}"/>
    <cellStyle name="Percent 10 2 4 2 2 3 4" xfId="22040" xr:uid="{00000000-0005-0000-0000-0000927D0000}"/>
    <cellStyle name="Percent 10 2 4 2 2 3 4 2" xfId="22041" xr:uid="{00000000-0005-0000-0000-0000937D0000}"/>
    <cellStyle name="Percent 10 2 4 2 2 3 5" xfId="22042" xr:uid="{00000000-0005-0000-0000-0000947D0000}"/>
    <cellStyle name="Percent 10 2 4 2 2 4" xfId="22043" xr:uid="{00000000-0005-0000-0000-0000957D0000}"/>
    <cellStyle name="Percent 10 2 4 2 2 4 2" xfId="22044" xr:uid="{00000000-0005-0000-0000-0000967D0000}"/>
    <cellStyle name="Percent 10 2 4 2 2 5" xfId="22045" xr:uid="{00000000-0005-0000-0000-0000977D0000}"/>
    <cellStyle name="Percent 10 2 4 2 2 5 2" xfId="22046" xr:uid="{00000000-0005-0000-0000-0000987D0000}"/>
    <cellStyle name="Percent 10 2 4 2 2 6" xfId="22047" xr:uid="{00000000-0005-0000-0000-0000997D0000}"/>
    <cellStyle name="Percent 10 2 4 2 2 6 2" xfId="22048" xr:uid="{00000000-0005-0000-0000-00009A7D0000}"/>
    <cellStyle name="Percent 10 2 4 2 2 7" xfId="22049" xr:uid="{00000000-0005-0000-0000-00009B7D0000}"/>
    <cellStyle name="Percent 10 2 4 2 2 7 2" xfId="22050" xr:uid="{00000000-0005-0000-0000-00009C7D0000}"/>
    <cellStyle name="Percent 10 2 4 2 2 8" xfId="22051" xr:uid="{00000000-0005-0000-0000-00009D7D0000}"/>
    <cellStyle name="Percent 10 2 4 2 2 8 2" xfId="22052" xr:uid="{00000000-0005-0000-0000-00009E7D0000}"/>
    <cellStyle name="Percent 10 2 4 2 2 9" xfId="22053" xr:uid="{00000000-0005-0000-0000-00009F7D0000}"/>
    <cellStyle name="Percent 10 2 4 2 3" xfId="22054" xr:uid="{00000000-0005-0000-0000-0000A07D0000}"/>
    <cellStyle name="Percent 10 2 4 2 3 2" xfId="22055" xr:uid="{00000000-0005-0000-0000-0000A17D0000}"/>
    <cellStyle name="Percent 10 2 4 2 3 2 2" xfId="22056" xr:uid="{00000000-0005-0000-0000-0000A27D0000}"/>
    <cellStyle name="Percent 10 2 4 2 3 3" xfId="22057" xr:uid="{00000000-0005-0000-0000-0000A37D0000}"/>
    <cellStyle name="Percent 10 2 4 2 3 3 2" xfId="22058" xr:uid="{00000000-0005-0000-0000-0000A47D0000}"/>
    <cellStyle name="Percent 10 2 4 2 3 4" xfId="22059" xr:uid="{00000000-0005-0000-0000-0000A57D0000}"/>
    <cellStyle name="Percent 10 2 4 2 3 4 2" xfId="22060" xr:uid="{00000000-0005-0000-0000-0000A67D0000}"/>
    <cellStyle name="Percent 10 2 4 2 3 5" xfId="22061" xr:uid="{00000000-0005-0000-0000-0000A77D0000}"/>
    <cellStyle name="Percent 10 2 4 2 4" xfId="22062" xr:uid="{00000000-0005-0000-0000-0000A87D0000}"/>
    <cellStyle name="Percent 10 2 4 2 4 2" xfId="22063" xr:uid="{00000000-0005-0000-0000-0000A97D0000}"/>
    <cellStyle name="Percent 10 2 4 2 4 2 2" xfId="22064" xr:uid="{00000000-0005-0000-0000-0000AA7D0000}"/>
    <cellStyle name="Percent 10 2 4 2 4 3" xfId="22065" xr:uid="{00000000-0005-0000-0000-0000AB7D0000}"/>
    <cellStyle name="Percent 10 2 4 2 4 3 2" xfId="22066" xr:uid="{00000000-0005-0000-0000-0000AC7D0000}"/>
    <cellStyle name="Percent 10 2 4 2 4 4" xfId="22067" xr:uid="{00000000-0005-0000-0000-0000AD7D0000}"/>
    <cellStyle name="Percent 10 2 4 2 4 4 2" xfId="22068" xr:uid="{00000000-0005-0000-0000-0000AE7D0000}"/>
    <cellStyle name="Percent 10 2 4 2 4 5" xfId="22069" xr:uid="{00000000-0005-0000-0000-0000AF7D0000}"/>
    <cellStyle name="Percent 10 2 4 2 5" xfId="22070" xr:uid="{00000000-0005-0000-0000-0000B07D0000}"/>
    <cellStyle name="Percent 10 2 4 2 5 2" xfId="22071" xr:uid="{00000000-0005-0000-0000-0000B17D0000}"/>
    <cellStyle name="Percent 10 2 4 2 6" xfId="22072" xr:uid="{00000000-0005-0000-0000-0000B27D0000}"/>
    <cellStyle name="Percent 10 2 4 2 6 2" xfId="22073" xr:uid="{00000000-0005-0000-0000-0000B37D0000}"/>
    <cellStyle name="Percent 10 2 4 2 7" xfId="22074" xr:uid="{00000000-0005-0000-0000-0000B47D0000}"/>
    <cellStyle name="Percent 10 2 4 2 7 2" xfId="22075" xr:uid="{00000000-0005-0000-0000-0000B57D0000}"/>
    <cellStyle name="Percent 10 2 4 2 8" xfId="22076" xr:uid="{00000000-0005-0000-0000-0000B67D0000}"/>
    <cellStyle name="Percent 10 2 4 2 8 2" xfId="22077" xr:uid="{00000000-0005-0000-0000-0000B77D0000}"/>
    <cellStyle name="Percent 10 2 4 2 9" xfId="22078" xr:uid="{00000000-0005-0000-0000-0000B87D0000}"/>
    <cellStyle name="Percent 10 2 4 2 9 2" xfId="22079" xr:uid="{00000000-0005-0000-0000-0000B97D0000}"/>
    <cellStyle name="Percent 10 2 4 3" xfId="22080" xr:uid="{00000000-0005-0000-0000-0000BA7D0000}"/>
    <cellStyle name="Percent 10 2 4 3 2" xfId="22081" xr:uid="{00000000-0005-0000-0000-0000BB7D0000}"/>
    <cellStyle name="Percent 10 2 4 3 2 2" xfId="22082" xr:uid="{00000000-0005-0000-0000-0000BC7D0000}"/>
    <cellStyle name="Percent 10 2 4 3 2 2 2" xfId="22083" xr:uid="{00000000-0005-0000-0000-0000BD7D0000}"/>
    <cellStyle name="Percent 10 2 4 3 2 3" xfId="22084" xr:uid="{00000000-0005-0000-0000-0000BE7D0000}"/>
    <cellStyle name="Percent 10 2 4 3 2 3 2" xfId="22085" xr:uid="{00000000-0005-0000-0000-0000BF7D0000}"/>
    <cellStyle name="Percent 10 2 4 3 2 4" xfId="22086" xr:uid="{00000000-0005-0000-0000-0000C07D0000}"/>
    <cellStyle name="Percent 10 2 4 3 2 4 2" xfId="22087" xr:uid="{00000000-0005-0000-0000-0000C17D0000}"/>
    <cellStyle name="Percent 10 2 4 3 2 5" xfId="22088" xr:uid="{00000000-0005-0000-0000-0000C27D0000}"/>
    <cellStyle name="Percent 10 2 4 3 3" xfId="22089" xr:uid="{00000000-0005-0000-0000-0000C37D0000}"/>
    <cellStyle name="Percent 10 2 4 3 3 2" xfId="22090" xr:uid="{00000000-0005-0000-0000-0000C47D0000}"/>
    <cellStyle name="Percent 10 2 4 3 3 2 2" xfId="22091" xr:uid="{00000000-0005-0000-0000-0000C57D0000}"/>
    <cellStyle name="Percent 10 2 4 3 3 3" xfId="22092" xr:uid="{00000000-0005-0000-0000-0000C67D0000}"/>
    <cellStyle name="Percent 10 2 4 3 3 3 2" xfId="22093" xr:uid="{00000000-0005-0000-0000-0000C77D0000}"/>
    <cellStyle name="Percent 10 2 4 3 3 4" xfId="22094" xr:uid="{00000000-0005-0000-0000-0000C87D0000}"/>
    <cellStyle name="Percent 10 2 4 3 3 4 2" xfId="22095" xr:uid="{00000000-0005-0000-0000-0000C97D0000}"/>
    <cellStyle name="Percent 10 2 4 3 3 5" xfId="22096" xr:uid="{00000000-0005-0000-0000-0000CA7D0000}"/>
    <cellStyle name="Percent 10 2 4 3 4" xfId="22097" xr:uid="{00000000-0005-0000-0000-0000CB7D0000}"/>
    <cellStyle name="Percent 10 2 4 3 4 2" xfId="22098" xr:uid="{00000000-0005-0000-0000-0000CC7D0000}"/>
    <cellStyle name="Percent 10 2 4 3 5" xfId="22099" xr:uid="{00000000-0005-0000-0000-0000CD7D0000}"/>
    <cellStyle name="Percent 10 2 4 3 5 2" xfId="22100" xr:uid="{00000000-0005-0000-0000-0000CE7D0000}"/>
    <cellStyle name="Percent 10 2 4 3 6" xfId="22101" xr:uid="{00000000-0005-0000-0000-0000CF7D0000}"/>
    <cellStyle name="Percent 10 2 4 3 6 2" xfId="22102" xr:uid="{00000000-0005-0000-0000-0000D07D0000}"/>
    <cellStyle name="Percent 10 2 4 3 7" xfId="22103" xr:uid="{00000000-0005-0000-0000-0000D17D0000}"/>
    <cellStyle name="Percent 10 2 4 3 7 2" xfId="22104" xr:uid="{00000000-0005-0000-0000-0000D27D0000}"/>
    <cellStyle name="Percent 10 2 4 3 8" xfId="22105" xr:uid="{00000000-0005-0000-0000-0000D37D0000}"/>
    <cellStyle name="Percent 10 2 4 3 8 2" xfId="22106" xr:uid="{00000000-0005-0000-0000-0000D47D0000}"/>
    <cellStyle name="Percent 10 2 4 3 9" xfId="22107" xr:uid="{00000000-0005-0000-0000-0000D57D0000}"/>
    <cellStyle name="Percent 10 2 4 4" xfId="22108" xr:uid="{00000000-0005-0000-0000-0000D67D0000}"/>
    <cellStyle name="Percent 10 2 4 4 2" xfId="22109" xr:uid="{00000000-0005-0000-0000-0000D77D0000}"/>
    <cellStyle name="Percent 10 2 4 4 2 2" xfId="22110" xr:uid="{00000000-0005-0000-0000-0000D87D0000}"/>
    <cellStyle name="Percent 10 2 4 4 3" xfId="22111" xr:uid="{00000000-0005-0000-0000-0000D97D0000}"/>
    <cellStyle name="Percent 10 2 4 4 3 2" xfId="22112" xr:uid="{00000000-0005-0000-0000-0000DA7D0000}"/>
    <cellStyle name="Percent 10 2 4 4 4" xfId="22113" xr:uid="{00000000-0005-0000-0000-0000DB7D0000}"/>
    <cellStyle name="Percent 10 2 4 4 4 2" xfId="22114" xr:uid="{00000000-0005-0000-0000-0000DC7D0000}"/>
    <cellStyle name="Percent 10 2 4 4 5" xfId="22115" xr:uid="{00000000-0005-0000-0000-0000DD7D0000}"/>
    <cellStyle name="Percent 10 2 4 5" xfId="22116" xr:uid="{00000000-0005-0000-0000-0000DE7D0000}"/>
    <cellStyle name="Percent 10 2 4 5 2" xfId="22117" xr:uid="{00000000-0005-0000-0000-0000DF7D0000}"/>
    <cellStyle name="Percent 10 2 4 5 2 2" xfId="22118" xr:uid="{00000000-0005-0000-0000-0000E07D0000}"/>
    <cellStyle name="Percent 10 2 4 5 3" xfId="22119" xr:uid="{00000000-0005-0000-0000-0000E17D0000}"/>
    <cellStyle name="Percent 10 2 4 5 3 2" xfId="22120" xr:uid="{00000000-0005-0000-0000-0000E27D0000}"/>
    <cellStyle name="Percent 10 2 4 5 4" xfId="22121" xr:uid="{00000000-0005-0000-0000-0000E37D0000}"/>
    <cellStyle name="Percent 10 2 4 5 4 2" xfId="22122" xr:uid="{00000000-0005-0000-0000-0000E47D0000}"/>
    <cellStyle name="Percent 10 2 4 5 5" xfId="22123" xr:uid="{00000000-0005-0000-0000-0000E57D0000}"/>
    <cellStyle name="Percent 10 2 4 6" xfId="22124" xr:uid="{00000000-0005-0000-0000-0000E67D0000}"/>
    <cellStyle name="Percent 10 2 4 6 2" xfId="22125" xr:uid="{00000000-0005-0000-0000-0000E77D0000}"/>
    <cellStyle name="Percent 10 2 4 7" xfId="22126" xr:uid="{00000000-0005-0000-0000-0000E87D0000}"/>
    <cellStyle name="Percent 10 2 4 7 2" xfId="22127" xr:uid="{00000000-0005-0000-0000-0000E97D0000}"/>
    <cellStyle name="Percent 10 2 4 8" xfId="22128" xr:uid="{00000000-0005-0000-0000-0000EA7D0000}"/>
    <cellStyle name="Percent 10 2 4 8 2" xfId="22129" xr:uid="{00000000-0005-0000-0000-0000EB7D0000}"/>
    <cellStyle name="Percent 10 2 4 9" xfId="22130" xr:uid="{00000000-0005-0000-0000-0000EC7D0000}"/>
    <cellStyle name="Percent 10 2 4 9 2" xfId="22131" xr:uid="{00000000-0005-0000-0000-0000ED7D0000}"/>
    <cellStyle name="Percent 10 2 5" xfId="22132" xr:uid="{00000000-0005-0000-0000-0000EE7D0000}"/>
    <cellStyle name="Percent 10 2 5 10" xfId="22133" xr:uid="{00000000-0005-0000-0000-0000EF7D0000}"/>
    <cellStyle name="Percent 10 2 5 10 2" xfId="22134" xr:uid="{00000000-0005-0000-0000-0000F07D0000}"/>
    <cellStyle name="Percent 10 2 5 11" xfId="22135" xr:uid="{00000000-0005-0000-0000-0000F17D0000}"/>
    <cellStyle name="Percent 10 2 5 2" xfId="22136" xr:uid="{00000000-0005-0000-0000-0000F27D0000}"/>
    <cellStyle name="Percent 10 2 5 2 10" xfId="22137" xr:uid="{00000000-0005-0000-0000-0000F37D0000}"/>
    <cellStyle name="Percent 10 2 5 2 2" xfId="22138" xr:uid="{00000000-0005-0000-0000-0000F47D0000}"/>
    <cellStyle name="Percent 10 2 5 2 2 2" xfId="22139" xr:uid="{00000000-0005-0000-0000-0000F57D0000}"/>
    <cellStyle name="Percent 10 2 5 2 2 2 2" xfId="22140" xr:uid="{00000000-0005-0000-0000-0000F67D0000}"/>
    <cellStyle name="Percent 10 2 5 2 2 2 2 2" xfId="22141" xr:uid="{00000000-0005-0000-0000-0000F77D0000}"/>
    <cellStyle name="Percent 10 2 5 2 2 2 3" xfId="22142" xr:uid="{00000000-0005-0000-0000-0000F87D0000}"/>
    <cellStyle name="Percent 10 2 5 2 2 2 3 2" xfId="22143" xr:uid="{00000000-0005-0000-0000-0000F97D0000}"/>
    <cellStyle name="Percent 10 2 5 2 2 2 4" xfId="22144" xr:uid="{00000000-0005-0000-0000-0000FA7D0000}"/>
    <cellStyle name="Percent 10 2 5 2 2 2 4 2" xfId="22145" xr:uid="{00000000-0005-0000-0000-0000FB7D0000}"/>
    <cellStyle name="Percent 10 2 5 2 2 2 5" xfId="22146" xr:uid="{00000000-0005-0000-0000-0000FC7D0000}"/>
    <cellStyle name="Percent 10 2 5 2 2 3" xfId="22147" xr:uid="{00000000-0005-0000-0000-0000FD7D0000}"/>
    <cellStyle name="Percent 10 2 5 2 2 3 2" xfId="22148" xr:uid="{00000000-0005-0000-0000-0000FE7D0000}"/>
    <cellStyle name="Percent 10 2 5 2 2 3 2 2" xfId="22149" xr:uid="{00000000-0005-0000-0000-0000FF7D0000}"/>
    <cellStyle name="Percent 10 2 5 2 2 3 3" xfId="22150" xr:uid="{00000000-0005-0000-0000-0000007E0000}"/>
    <cellStyle name="Percent 10 2 5 2 2 3 3 2" xfId="22151" xr:uid="{00000000-0005-0000-0000-0000017E0000}"/>
    <cellStyle name="Percent 10 2 5 2 2 3 4" xfId="22152" xr:uid="{00000000-0005-0000-0000-0000027E0000}"/>
    <cellStyle name="Percent 10 2 5 2 2 3 4 2" xfId="22153" xr:uid="{00000000-0005-0000-0000-0000037E0000}"/>
    <cellStyle name="Percent 10 2 5 2 2 3 5" xfId="22154" xr:uid="{00000000-0005-0000-0000-0000047E0000}"/>
    <cellStyle name="Percent 10 2 5 2 2 4" xfId="22155" xr:uid="{00000000-0005-0000-0000-0000057E0000}"/>
    <cellStyle name="Percent 10 2 5 2 2 4 2" xfId="22156" xr:uid="{00000000-0005-0000-0000-0000067E0000}"/>
    <cellStyle name="Percent 10 2 5 2 2 5" xfId="22157" xr:uid="{00000000-0005-0000-0000-0000077E0000}"/>
    <cellStyle name="Percent 10 2 5 2 2 5 2" xfId="22158" xr:uid="{00000000-0005-0000-0000-0000087E0000}"/>
    <cellStyle name="Percent 10 2 5 2 2 6" xfId="22159" xr:uid="{00000000-0005-0000-0000-0000097E0000}"/>
    <cellStyle name="Percent 10 2 5 2 2 6 2" xfId="22160" xr:uid="{00000000-0005-0000-0000-00000A7E0000}"/>
    <cellStyle name="Percent 10 2 5 2 2 7" xfId="22161" xr:uid="{00000000-0005-0000-0000-00000B7E0000}"/>
    <cellStyle name="Percent 10 2 5 2 2 7 2" xfId="22162" xr:uid="{00000000-0005-0000-0000-00000C7E0000}"/>
    <cellStyle name="Percent 10 2 5 2 2 8" xfId="22163" xr:uid="{00000000-0005-0000-0000-00000D7E0000}"/>
    <cellStyle name="Percent 10 2 5 2 2 8 2" xfId="22164" xr:uid="{00000000-0005-0000-0000-00000E7E0000}"/>
    <cellStyle name="Percent 10 2 5 2 2 9" xfId="22165" xr:uid="{00000000-0005-0000-0000-00000F7E0000}"/>
    <cellStyle name="Percent 10 2 5 2 3" xfId="22166" xr:uid="{00000000-0005-0000-0000-0000107E0000}"/>
    <cellStyle name="Percent 10 2 5 2 3 2" xfId="22167" xr:uid="{00000000-0005-0000-0000-0000117E0000}"/>
    <cellStyle name="Percent 10 2 5 2 3 2 2" xfId="22168" xr:uid="{00000000-0005-0000-0000-0000127E0000}"/>
    <cellStyle name="Percent 10 2 5 2 3 3" xfId="22169" xr:uid="{00000000-0005-0000-0000-0000137E0000}"/>
    <cellStyle name="Percent 10 2 5 2 3 3 2" xfId="22170" xr:uid="{00000000-0005-0000-0000-0000147E0000}"/>
    <cellStyle name="Percent 10 2 5 2 3 4" xfId="22171" xr:uid="{00000000-0005-0000-0000-0000157E0000}"/>
    <cellStyle name="Percent 10 2 5 2 3 4 2" xfId="22172" xr:uid="{00000000-0005-0000-0000-0000167E0000}"/>
    <cellStyle name="Percent 10 2 5 2 3 5" xfId="22173" xr:uid="{00000000-0005-0000-0000-0000177E0000}"/>
    <cellStyle name="Percent 10 2 5 2 4" xfId="22174" xr:uid="{00000000-0005-0000-0000-0000187E0000}"/>
    <cellStyle name="Percent 10 2 5 2 4 2" xfId="22175" xr:uid="{00000000-0005-0000-0000-0000197E0000}"/>
    <cellStyle name="Percent 10 2 5 2 4 2 2" xfId="22176" xr:uid="{00000000-0005-0000-0000-00001A7E0000}"/>
    <cellStyle name="Percent 10 2 5 2 4 3" xfId="22177" xr:uid="{00000000-0005-0000-0000-00001B7E0000}"/>
    <cellStyle name="Percent 10 2 5 2 4 3 2" xfId="22178" xr:uid="{00000000-0005-0000-0000-00001C7E0000}"/>
    <cellStyle name="Percent 10 2 5 2 4 4" xfId="22179" xr:uid="{00000000-0005-0000-0000-00001D7E0000}"/>
    <cellStyle name="Percent 10 2 5 2 4 4 2" xfId="22180" xr:uid="{00000000-0005-0000-0000-00001E7E0000}"/>
    <cellStyle name="Percent 10 2 5 2 4 5" xfId="22181" xr:uid="{00000000-0005-0000-0000-00001F7E0000}"/>
    <cellStyle name="Percent 10 2 5 2 5" xfId="22182" xr:uid="{00000000-0005-0000-0000-0000207E0000}"/>
    <cellStyle name="Percent 10 2 5 2 5 2" xfId="22183" xr:uid="{00000000-0005-0000-0000-0000217E0000}"/>
    <cellStyle name="Percent 10 2 5 2 6" xfId="22184" xr:uid="{00000000-0005-0000-0000-0000227E0000}"/>
    <cellStyle name="Percent 10 2 5 2 6 2" xfId="22185" xr:uid="{00000000-0005-0000-0000-0000237E0000}"/>
    <cellStyle name="Percent 10 2 5 2 7" xfId="22186" xr:uid="{00000000-0005-0000-0000-0000247E0000}"/>
    <cellStyle name="Percent 10 2 5 2 7 2" xfId="22187" xr:uid="{00000000-0005-0000-0000-0000257E0000}"/>
    <cellStyle name="Percent 10 2 5 2 8" xfId="22188" xr:uid="{00000000-0005-0000-0000-0000267E0000}"/>
    <cellStyle name="Percent 10 2 5 2 8 2" xfId="22189" xr:uid="{00000000-0005-0000-0000-0000277E0000}"/>
    <cellStyle name="Percent 10 2 5 2 9" xfId="22190" xr:uid="{00000000-0005-0000-0000-0000287E0000}"/>
    <cellStyle name="Percent 10 2 5 2 9 2" xfId="22191" xr:uid="{00000000-0005-0000-0000-0000297E0000}"/>
    <cellStyle name="Percent 10 2 5 3" xfId="22192" xr:uid="{00000000-0005-0000-0000-00002A7E0000}"/>
    <cellStyle name="Percent 10 2 5 3 2" xfId="22193" xr:uid="{00000000-0005-0000-0000-00002B7E0000}"/>
    <cellStyle name="Percent 10 2 5 3 2 2" xfId="22194" xr:uid="{00000000-0005-0000-0000-00002C7E0000}"/>
    <cellStyle name="Percent 10 2 5 3 2 2 2" xfId="22195" xr:uid="{00000000-0005-0000-0000-00002D7E0000}"/>
    <cellStyle name="Percent 10 2 5 3 2 3" xfId="22196" xr:uid="{00000000-0005-0000-0000-00002E7E0000}"/>
    <cellStyle name="Percent 10 2 5 3 2 3 2" xfId="22197" xr:uid="{00000000-0005-0000-0000-00002F7E0000}"/>
    <cellStyle name="Percent 10 2 5 3 2 4" xfId="22198" xr:uid="{00000000-0005-0000-0000-0000307E0000}"/>
    <cellStyle name="Percent 10 2 5 3 2 4 2" xfId="22199" xr:uid="{00000000-0005-0000-0000-0000317E0000}"/>
    <cellStyle name="Percent 10 2 5 3 2 5" xfId="22200" xr:uid="{00000000-0005-0000-0000-0000327E0000}"/>
    <cellStyle name="Percent 10 2 5 3 3" xfId="22201" xr:uid="{00000000-0005-0000-0000-0000337E0000}"/>
    <cellStyle name="Percent 10 2 5 3 3 2" xfId="22202" xr:uid="{00000000-0005-0000-0000-0000347E0000}"/>
    <cellStyle name="Percent 10 2 5 3 3 2 2" xfId="22203" xr:uid="{00000000-0005-0000-0000-0000357E0000}"/>
    <cellStyle name="Percent 10 2 5 3 3 3" xfId="22204" xr:uid="{00000000-0005-0000-0000-0000367E0000}"/>
    <cellStyle name="Percent 10 2 5 3 3 3 2" xfId="22205" xr:uid="{00000000-0005-0000-0000-0000377E0000}"/>
    <cellStyle name="Percent 10 2 5 3 3 4" xfId="22206" xr:uid="{00000000-0005-0000-0000-0000387E0000}"/>
    <cellStyle name="Percent 10 2 5 3 3 4 2" xfId="22207" xr:uid="{00000000-0005-0000-0000-0000397E0000}"/>
    <cellStyle name="Percent 10 2 5 3 3 5" xfId="22208" xr:uid="{00000000-0005-0000-0000-00003A7E0000}"/>
    <cellStyle name="Percent 10 2 5 3 4" xfId="22209" xr:uid="{00000000-0005-0000-0000-00003B7E0000}"/>
    <cellStyle name="Percent 10 2 5 3 4 2" xfId="22210" xr:uid="{00000000-0005-0000-0000-00003C7E0000}"/>
    <cellStyle name="Percent 10 2 5 3 5" xfId="22211" xr:uid="{00000000-0005-0000-0000-00003D7E0000}"/>
    <cellStyle name="Percent 10 2 5 3 5 2" xfId="22212" xr:uid="{00000000-0005-0000-0000-00003E7E0000}"/>
    <cellStyle name="Percent 10 2 5 3 6" xfId="22213" xr:uid="{00000000-0005-0000-0000-00003F7E0000}"/>
    <cellStyle name="Percent 10 2 5 3 6 2" xfId="22214" xr:uid="{00000000-0005-0000-0000-0000407E0000}"/>
    <cellStyle name="Percent 10 2 5 3 7" xfId="22215" xr:uid="{00000000-0005-0000-0000-0000417E0000}"/>
    <cellStyle name="Percent 10 2 5 3 7 2" xfId="22216" xr:uid="{00000000-0005-0000-0000-0000427E0000}"/>
    <cellStyle name="Percent 10 2 5 3 8" xfId="22217" xr:uid="{00000000-0005-0000-0000-0000437E0000}"/>
    <cellStyle name="Percent 10 2 5 3 8 2" xfId="22218" xr:uid="{00000000-0005-0000-0000-0000447E0000}"/>
    <cellStyle name="Percent 10 2 5 3 9" xfId="22219" xr:uid="{00000000-0005-0000-0000-0000457E0000}"/>
    <cellStyle name="Percent 10 2 5 4" xfId="22220" xr:uid="{00000000-0005-0000-0000-0000467E0000}"/>
    <cellStyle name="Percent 10 2 5 4 2" xfId="22221" xr:uid="{00000000-0005-0000-0000-0000477E0000}"/>
    <cellStyle name="Percent 10 2 5 4 2 2" xfId="22222" xr:uid="{00000000-0005-0000-0000-0000487E0000}"/>
    <cellStyle name="Percent 10 2 5 4 3" xfId="22223" xr:uid="{00000000-0005-0000-0000-0000497E0000}"/>
    <cellStyle name="Percent 10 2 5 4 3 2" xfId="22224" xr:uid="{00000000-0005-0000-0000-00004A7E0000}"/>
    <cellStyle name="Percent 10 2 5 4 4" xfId="22225" xr:uid="{00000000-0005-0000-0000-00004B7E0000}"/>
    <cellStyle name="Percent 10 2 5 4 4 2" xfId="22226" xr:uid="{00000000-0005-0000-0000-00004C7E0000}"/>
    <cellStyle name="Percent 10 2 5 4 5" xfId="22227" xr:uid="{00000000-0005-0000-0000-00004D7E0000}"/>
    <cellStyle name="Percent 10 2 5 5" xfId="22228" xr:uid="{00000000-0005-0000-0000-00004E7E0000}"/>
    <cellStyle name="Percent 10 2 5 5 2" xfId="22229" xr:uid="{00000000-0005-0000-0000-00004F7E0000}"/>
    <cellStyle name="Percent 10 2 5 5 2 2" xfId="22230" xr:uid="{00000000-0005-0000-0000-0000507E0000}"/>
    <cellStyle name="Percent 10 2 5 5 3" xfId="22231" xr:uid="{00000000-0005-0000-0000-0000517E0000}"/>
    <cellStyle name="Percent 10 2 5 5 3 2" xfId="22232" xr:uid="{00000000-0005-0000-0000-0000527E0000}"/>
    <cellStyle name="Percent 10 2 5 5 4" xfId="22233" xr:uid="{00000000-0005-0000-0000-0000537E0000}"/>
    <cellStyle name="Percent 10 2 5 5 4 2" xfId="22234" xr:uid="{00000000-0005-0000-0000-0000547E0000}"/>
    <cellStyle name="Percent 10 2 5 5 5" xfId="22235" xr:uid="{00000000-0005-0000-0000-0000557E0000}"/>
    <cellStyle name="Percent 10 2 5 6" xfId="22236" xr:uid="{00000000-0005-0000-0000-0000567E0000}"/>
    <cellStyle name="Percent 10 2 5 6 2" xfId="22237" xr:uid="{00000000-0005-0000-0000-0000577E0000}"/>
    <cellStyle name="Percent 10 2 5 7" xfId="22238" xr:uid="{00000000-0005-0000-0000-0000587E0000}"/>
    <cellStyle name="Percent 10 2 5 7 2" xfId="22239" xr:uid="{00000000-0005-0000-0000-0000597E0000}"/>
    <cellStyle name="Percent 10 2 5 8" xfId="22240" xr:uid="{00000000-0005-0000-0000-00005A7E0000}"/>
    <cellStyle name="Percent 10 2 5 8 2" xfId="22241" xr:uid="{00000000-0005-0000-0000-00005B7E0000}"/>
    <cellStyle name="Percent 10 2 5 9" xfId="22242" xr:uid="{00000000-0005-0000-0000-00005C7E0000}"/>
    <cellStyle name="Percent 10 2 5 9 2" xfId="22243" xr:uid="{00000000-0005-0000-0000-00005D7E0000}"/>
    <cellStyle name="Percent 10 2 6" xfId="22244" xr:uid="{00000000-0005-0000-0000-00005E7E0000}"/>
    <cellStyle name="Percent 10 2 6 10" xfId="22245" xr:uid="{00000000-0005-0000-0000-00005F7E0000}"/>
    <cellStyle name="Percent 10 2 6 2" xfId="22246" xr:uid="{00000000-0005-0000-0000-0000607E0000}"/>
    <cellStyle name="Percent 10 2 6 2 2" xfId="22247" xr:uid="{00000000-0005-0000-0000-0000617E0000}"/>
    <cellStyle name="Percent 10 2 6 2 2 2" xfId="22248" xr:uid="{00000000-0005-0000-0000-0000627E0000}"/>
    <cellStyle name="Percent 10 2 6 2 2 2 2" xfId="22249" xr:uid="{00000000-0005-0000-0000-0000637E0000}"/>
    <cellStyle name="Percent 10 2 6 2 2 3" xfId="22250" xr:uid="{00000000-0005-0000-0000-0000647E0000}"/>
    <cellStyle name="Percent 10 2 6 2 2 3 2" xfId="22251" xr:uid="{00000000-0005-0000-0000-0000657E0000}"/>
    <cellStyle name="Percent 10 2 6 2 2 4" xfId="22252" xr:uid="{00000000-0005-0000-0000-0000667E0000}"/>
    <cellStyle name="Percent 10 2 6 2 2 4 2" xfId="22253" xr:uid="{00000000-0005-0000-0000-0000677E0000}"/>
    <cellStyle name="Percent 10 2 6 2 2 5" xfId="22254" xr:uid="{00000000-0005-0000-0000-0000687E0000}"/>
    <cellStyle name="Percent 10 2 6 2 3" xfId="22255" xr:uid="{00000000-0005-0000-0000-0000697E0000}"/>
    <cellStyle name="Percent 10 2 6 2 3 2" xfId="22256" xr:uid="{00000000-0005-0000-0000-00006A7E0000}"/>
    <cellStyle name="Percent 10 2 6 2 3 2 2" xfId="22257" xr:uid="{00000000-0005-0000-0000-00006B7E0000}"/>
    <cellStyle name="Percent 10 2 6 2 3 3" xfId="22258" xr:uid="{00000000-0005-0000-0000-00006C7E0000}"/>
    <cellStyle name="Percent 10 2 6 2 3 3 2" xfId="22259" xr:uid="{00000000-0005-0000-0000-00006D7E0000}"/>
    <cellStyle name="Percent 10 2 6 2 3 4" xfId="22260" xr:uid="{00000000-0005-0000-0000-00006E7E0000}"/>
    <cellStyle name="Percent 10 2 6 2 3 4 2" xfId="22261" xr:uid="{00000000-0005-0000-0000-00006F7E0000}"/>
    <cellStyle name="Percent 10 2 6 2 3 5" xfId="22262" xr:uid="{00000000-0005-0000-0000-0000707E0000}"/>
    <cellStyle name="Percent 10 2 6 2 4" xfId="22263" xr:uid="{00000000-0005-0000-0000-0000717E0000}"/>
    <cellStyle name="Percent 10 2 6 2 4 2" xfId="22264" xr:uid="{00000000-0005-0000-0000-0000727E0000}"/>
    <cellStyle name="Percent 10 2 6 2 5" xfId="22265" xr:uid="{00000000-0005-0000-0000-0000737E0000}"/>
    <cellStyle name="Percent 10 2 6 2 5 2" xfId="22266" xr:uid="{00000000-0005-0000-0000-0000747E0000}"/>
    <cellStyle name="Percent 10 2 6 2 6" xfId="22267" xr:uid="{00000000-0005-0000-0000-0000757E0000}"/>
    <cellStyle name="Percent 10 2 6 2 6 2" xfId="22268" xr:uid="{00000000-0005-0000-0000-0000767E0000}"/>
    <cellStyle name="Percent 10 2 6 2 7" xfId="22269" xr:uid="{00000000-0005-0000-0000-0000777E0000}"/>
    <cellStyle name="Percent 10 2 6 2 7 2" xfId="22270" xr:uid="{00000000-0005-0000-0000-0000787E0000}"/>
    <cellStyle name="Percent 10 2 6 2 8" xfId="22271" xr:uid="{00000000-0005-0000-0000-0000797E0000}"/>
    <cellStyle name="Percent 10 2 6 2 8 2" xfId="22272" xr:uid="{00000000-0005-0000-0000-00007A7E0000}"/>
    <cellStyle name="Percent 10 2 6 2 9" xfId="22273" xr:uid="{00000000-0005-0000-0000-00007B7E0000}"/>
    <cellStyle name="Percent 10 2 6 3" xfId="22274" xr:uid="{00000000-0005-0000-0000-00007C7E0000}"/>
    <cellStyle name="Percent 10 2 6 3 2" xfId="22275" xr:uid="{00000000-0005-0000-0000-00007D7E0000}"/>
    <cellStyle name="Percent 10 2 6 3 2 2" xfId="22276" xr:uid="{00000000-0005-0000-0000-00007E7E0000}"/>
    <cellStyle name="Percent 10 2 6 3 3" xfId="22277" xr:uid="{00000000-0005-0000-0000-00007F7E0000}"/>
    <cellStyle name="Percent 10 2 6 3 3 2" xfId="22278" xr:uid="{00000000-0005-0000-0000-0000807E0000}"/>
    <cellStyle name="Percent 10 2 6 3 4" xfId="22279" xr:uid="{00000000-0005-0000-0000-0000817E0000}"/>
    <cellStyle name="Percent 10 2 6 3 4 2" xfId="22280" xr:uid="{00000000-0005-0000-0000-0000827E0000}"/>
    <cellStyle name="Percent 10 2 6 3 5" xfId="22281" xr:uid="{00000000-0005-0000-0000-0000837E0000}"/>
    <cellStyle name="Percent 10 2 6 4" xfId="22282" xr:uid="{00000000-0005-0000-0000-0000847E0000}"/>
    <cellStyle name="Percent 10 2 6 4 2" xfId="22283" xr:uid="{00000000-0005-0000-0000-0000857E0000}"/>
    <cellStyle name="Percent 10 2 6 4 2 2" xfId="22284" xr:uid="{00000000-0005-0000-0000-0000867E0000}"/>
    <cellStyle name="Percent 10 2 6 4 3" xfId="22285" xr:uid="{00000000-0005-0000-0000-0000877E0000}"/>
    <cellStyle name="Percent 10 2 6 4 3 2" xfId="22286" xr:uid="{00000000-0005-0000-0000-0000887E0000}"/>
    <cellStyle name="Percent 10 2 6 4 4" xfId="22287" xr:uid="{00000000-0005-0000-0000-0000897E0000}"/>
    <cellStyle name="Percent 10 2 6 4 4 2" xfId="22288" xr:uid="{00000000-0005-0000-0000-00008A7E0000}"/>
    <cellStyle name="Percent 10 2 6 4 5" xfId="22289" xr:uid="{00000000-0005-0000-0000-00008B7E0000}"/>
    <cellStyle name="Percent 10 2 6 5" xfId="22290" xr:uid="{00000000-0005-0000-0000-00008C7E0000}"/>
    <cellStyle name="Percent 10 2 6 5 2" xfId="22291" xr:uid="{00000000-0005-0000-0000-00008D7E0000}"/>
    <cellStyle name="Percent 10 2 6 6" xfId="22292" xr:uid="{00000000-0005-0000-0000-00008E7E0000}"/>
    <cellStyle name="Percent 10 2 6 6 2" xfId="22293" xr:uid="{00000000-0005-0000-0000-00008F7E0000}"/>
    <cellStyle name="Percent 10 2 6 7" xfId="22294" xr:uid="{00000000-0005-0000-0000-0000907E0000}"/>
    <cellStyle name="Percent 10 2 6 7 2" xfId="22295" xr:uid="{00000000-0005-0000-0000-0000917E0000}"/>
    <cellStyle name="Percent 10 2 6 8" xfId="22296" xr:uid="{00000000-0005-0000-0000-0000927E0000}"/>
    <cellStyle name="Percent 10 2 6 8 2" xfId="22297" xr:uid="{00000000-0005-0000-0000-0000937E0000}"/>
    <cellStyle name="Percent 10 2 6 9" xfId="22298" xr:uid="{00000000-0005-0000-0000-0000947E0000}"/>
    <cellStyle name="Percent 10 2 6 9 2" xfId="22299" xr:uid="{00000000-0005-0000-0000-0000957E0000}"/>
    <cellStyle name="Percent 10 2 7" xfId="22300" xr:uid="{00000000-0005-0000-0000-0000967E0000}"/>
    <cellStyle name="Percent 10 2 7 2" xfId="22301" xr:uid="{00000000-0005-0000-0000-0000977E0000}"/>
    <cellStyle name="Percent 10 2 7 2 2" xfId="22302" xr:uid="{00000000-0005-0000-0000-0000987E0000}"/>
    <cellStyle name="Percent 10 2 7 2 2 2" xfId="22303" xr:uid="{00000000-0005-0000-0000-0000997E0000}"/>
    <cellStyle name="Percent 10 2 7 2 3" xfId="22304" xr:uid="{00000000-0005-0000-0000-00009A7E0000}"/>
    <cellStyle name="Percent 10 2 7 2 3 2" xfId="22305" xr:uid="{00000000-0005-0000-0000-00009B7E0000}"/>
    <cellStyle name="Percent 10 2 7 2 4" xfId="22306" xr:uid="{00000000-0005-0000-0000-00009C7E0000}"/>
    <cellStyle name="Percent 10 2 7 2 4 2" xfId="22307" xr:uid="{00000000-0005-0000-0000-00009D7E0000}"/>
    <cellStyle name="Percent 10 2 7 2 5" xfId="22308" xr:uid="{00000000-0005-0000-0000-00009E7E0000}"/>
    <cellStyle name="Percent 10 2 7 3" xfId="22309" xr:uid="{00000000-0005-0000-0000-00009F7E0000}"/>
    <cellStyle name="Percent 10 2 7 3 2" xfId="22310" xr:uid="{00000000-0005-0000-0000-0000A07E0000}"/>
    <cellStyle name="Percent 10 2 7 3 2 2" xfId="22311" xr:uid="{00000000-0005-0000-0000-0000A17E0000}"/>
    <cellStyle name="Percent 10 2 7 3 3" xfId="22312" xr:uid="{00000000-0005-0000-0000-0000A27E0000}"/>
    <cellStyle name="Percent 10 2 7 3 3 2" xfId="22313" xr:uid="{00000000-0005-0000-0000-0000A37E0000}"/>
    <cellStyle name="Percent 10 2 7 3 4" xfId="22314" xr:uid="{00000000-0005-0000-0000-0000A47E0000}"/>
    <cellStyle name="Percent 10 2 7 3 4 2" xfId="22315" xr:uid="{00000000-0005-0000-0000-0000A57E0000}"/>
    <cellStyle name="Percent 10 2 7 3 5" xfId="22316" xr:uid="{00000000-0005-0000-0000-0000A67E0000}"/>
    <cellStyle name="Percent 10 2 7 4" xfId="22317" xr:uid="{00000000-0005-0000-0000-0000A77E0000}"/>
    <cellStyle name="Percent 10 2 7 4 2" xfId="22318" xr:uid="{00000000-0005-0000-0000-0000A87E0000}"/>
    <cellStyle name="Percent 10 2 7 5" xfId="22319" xr:uid="{00000000-0005-0000-0000-0000A97E0000}"/>
    <cellStyle name="Percent 10 2 7 5 2" xfId="22320" xr:uid="{00000000-0005-0000-0000-0000AA7E0000}"/>
    <cellStyle name="Percent 10 2 7 6" xfId="22321" xr:uid="{00000000-0005-0000-0000-0000AB7E0000}"/>
    <cellStyle name="Percent 10 2 7 6 2" xfId="22322" xr:uid="{00000000-0005-0000-0000-0000AC7E0000}"/>
    <cellStyle name="Percent 10 2 7 7" xfId="22323" xr:uid="{00000000-0005-0000-0000-0000AD7E0000}"/>
    <cellStyle name="Percent 10 2 7 7 2" xfId="22324" xr:uid="{00000000-0005-0000-0000-0000AE7E0000}"/>
    <cellStyle name="Percent 10 2 7 8" xfId="22325" xr:uid="{00000000-0005-0000-0000-0000AF7E0000}"/>
    <cellStyle name="Percent 10 2 7 8 2" xfId="22326" xr:uid="{00000000-0005-0000-0000-0000B07E0000}"/>
    <cellStyle name="Percent 10 2 7 9" xfId="22327" xr:uid="{00000000-0005-0000-0000-0000B17E0000}"/>
    <cellStyle name="Percent 10 2 8" xfId="22328" xr:uid="{00000000-0005-0000-0000-0000B27E0000}"/>
    <cellStyle name="Percent 10 2 8 2" xfId="22329" xr:uid="{00000000-0005-0000-0000-0000B37E0000}"/>
    <cellStyle name="Percent 10 2 8 2 2" xfId="22330" xr:uid="{00000000-0005-0000-0000-0000B47E0000}"/>
    <cellStyle name="Percent 10 2 8 3" xfId="22331" xr:uid="{00000000-0005-0000-0000-0000B57E0000}"/>
    <cellStyle name="Percent 10 2 8 3 2" xfId="22332" xr:uid="{00000000-0005-0000-0000-0000B67E0000}"/>
    <cellStyle name="Percent 10 2 8 4" xfId="22333" xr:uid="{00000000-0005-0000-0000-0000B77E0000}"/>
    <cellStyle name="Percent 10 2 8 4 2" xfId="22334" xr:uid="{00000000-0005-0000-0000-0000B87E0000}"/>
    <cellStyle name="Percent 10 2 8 5" xfId="22335" xr:uid="{00000000-0005-0000-0000-0000B97E0000}"/>
    <cellStyle name="Percent 10 2 9" xfId="22336" xr:uid="{00000000-0005-0000-0000-0000BA7E0000}"/>
    <cellStyle name="Percent 10 2 9 2" xfId="22337" xr:uid="{00000000-0005-0000-0000-0000BB7E0000}"/>
    <cellStyle name="Percent 10 2 9 2 2" xfId="22338" xr:uid="{00000000-0005-0000-0000-0000BC7E0000}"/>
    <cellStyle name="Percent 10 2 9 3" xfId="22339" xr:uid="{00000000-0005-0000-0000-0000BD7E0000}"/>
    <cellStyle name="Percent 10 2 9 3 2" xfId="22340" xr:uid="{00000000-0005-0000-0000-0000BE7E0000}"/>
    <cellStyle name="Percent 10 2 9 4" xfId="22341" xr:uid="{00000000-0005-0000-0000-0000BF7E0000}"/>
    <cellStyle name="Percent 10 2 9 4 2" xfId="22342" xr:uid="{00000000-0005-0000-0000-0000C07E0000}"/>
    <cellStyle name="Percent 10 2 9 5" xfId="22343" xr:uid="{00000000-0005-0000-0000-0000C17E0000}"/>
    <cellStyle name="Percent 10 20" xfId="22344" xr:uid="{00000000-0005-0000-0000-0000C27E0000}"/>
    <cellStyle name="Percent 10 20 2" xfId="22345" xr:uid="{00000000-0005-0000-0000-0000C37E0000}"/>
    <cellStyle name="Percent 10 21" xfId="22346" xr:uid="{00000000-0005-0000-0000-0000C47E0000}"/>
    <cellStyle name="Percent 10 22" xfId="22347" xr:uid="{00000000-0005-0000-0000-0000C57E0000}"/>
    <cellStyle name="Percent 10 23" xfId="22348" xr:uid="{00000000-0005-0000-0000-0000C67E0000}"/>
    <cellStyle name="Percent 10 26" xfId="42946" xr:uid="{00000000-0005-0000-0000-0000C77E0000}"/>
    <cellStyle name="Percent 10 3" xfId="22349" xr:uid="{00000000-0005-0000-0000-0000C87E0000}"/>
    <cellStyle name="Percent 10 3 10" xfId="22350" xr:uid="{00000000-0005-0000-0000-0000C97E0000}"/>
    <cellStyle name="Percent 10 3 10 2" xfId="22351" xr:uid="{00000000-0005-0000-0000-0000CA7E0000}"/>
    <cellStyle name="Percent 10 3 11" xfId="22352" xr:uid="{00000000-0005-0000-0000-0000CB7E0000}"/>
    <cellStyle name="Percent 10 3 11 2" xfId="22353" xr:uid="{00000000-0005-0000-0000-0000CC7E0000}"/>
    <cellStyle name="Percent 10 3 12" xfId="22354" xr:uid="{00000000-0005-0000-0000-0000CD7E0000}"/>
    <cellStyle name="Percent 10 3 12 2" xfId="22355" xr:uid="{00000000-0005-0000-0000-0000CE7E0000}"/>
    <cellStyle name="Percent 10 3 13" xfId="22356" xr:uid="{00000000-0005-0000-0000-0000CF7E0000}"/>
    <cellStyle name="Percent 10 3 13 2" xfId="22357" xr:uid="{00000000-0005-0000-0000-0000D07E0000}"/>
    <cellStyle name="Percent 10 3 14" xfId="22358" xr:uid="{00000000-0005-0000-0000-0000D17E0000}"/>
    <cellStyle name="Percent 10 3 14 2" xfId="22359" xr:uid="{00000000-0005-0000-0000-0000D27E0000}"/>
    <cellStyle name="Percent 10 3 15" xfId="22360" xr:uid="{00000000-0005-0000-0000-0000D37E0000}"/>
    <cellStyle name="Percent 10 3 16" xfId="22361" xr:uid="{00000000-0005-0000-0000-0000D47E0000}"/>
    <cellStyle name="Percent 10 3 17" xfId="42947" xr:uid="{00000000-0005-0000-0000-0000D57E0000}"/>
    <cellStyle name="Percent 10 3 2" xfId="22362" xr:uid="{00000000-0005-0000-0000-0000D67E0000}"/>
    <cellStyle name="Percent 10 3 2 10" xfId="22363" xr:uid="{00000000-0005-0000-0000-0000D77E0000}"/>
    <cellStyle name="Percent 10 3 2 10 2" xfId="22364" xr:uid="{00000000-0005-0000-0000-0000D87E0000}"/>
    <cellStyle name="Percent 10 3 2 11" xfId="22365" xr:uid="{00000000-0005-0000-0000-0000D97E0000}"/>
    <cellStyle name="Percent 10 3 2 12" xfId="42948" xr:uid="{00000000-0005-0000-0000-0000DA7E0000}"/>
    <cellStyle name="Percent 10 3 2 2" xfId="22366" xr:uid="{00000000-0005-0000-0000-0000DB7E0000}"/>
    <cellStyle name="Percent 10 3 2 2 10" xfId="22367" xr:uid="{00000000-0005-0000-0000-0000DC7E0000}"/>
    <cellStyle name="Percent 10 3 2 2 2" xfId="22368" xr:uid="{00000000-0005-0000-0000-0000DD7E0000}"/>
    <cellStyle name="Percent 10 3 2 2 2 2" xfId="22369" xr:uid="{00000000-0005-0000-0000-0000DE7E0000}"/>
    <cellStyle name="Percent 10 3 2 2 2 2 2" xfId="22370" xr:uid="{00000000-0005-0000-0000-0000DF7E0000}"/>
    <cellStyle name="Percent 10 3 2 2 2 2 2 2" xfId="22371" xr:uid="{00000000-0005-0000-0000-0000E07E0000}"/>
    <cellStyle name="Percent 10 3 2 2 2 2 3" xfId="22372" xr:uid="{00000000-0005-0000-0000-0000E17E0000}"/>
    <cellStyle name="Percent 10 3 2 2 2 2 3 2" xfId="22373" xr:uid="{00000000-0005-0000-0000-0000E27E0000}"/>
    <cellStyle name="Percent 10 3 2 2 2 2 4" xfId="22374" xr:uid="{00000000-0005-0000-0000-0000E37E0000}"/>
    <cellStyle name="Percent 10 3 2 2 2 2 4 2" xfId="22375" xr:uid="{00000000-0005-0000-0000-0000E47E0000}"/>
    <cellStyle name="Percent 10 3 2 2 2 2 5" xfId="22376" xr:uid="{00000000-0005-0000-0000-0000E57E0000}"/>
    <cellStyle name="Percent 10 3 2 2 2 3" xfId="22377" xr:uid="{00000000-0005-0000-0000-0000E67E0000}"/>
    <cellStyle name="Percent 10 3 2 2 2 3 2" xfId="22378" xr:uid="{00000000-0005-0000-0000-0000E77E0000}"/>
    <cellStyle name="Percent 10 3 2 2 2 3 2 2" xfId="22379" xr:uid="{00000000-0005-0000-0000-0000E87E0000}"/>
    <cellStyle name="Percent 10 3 2 2 2 3 3" xfId="22380" xr:uid="{00000000-0005-0000-0000-0000E97E0000}"/>
    <cellStyle name="Percent 10 3 2 2 2 3 3 2" xfId="22381" xr:uid="{00000000-0005-0000-0000-0000EA7E0000}"/>
    <cellStyle name="Percent 10 3 2 2 2 3 4" xfId="22382" xr:uid="{00000000-0005-0000-0000-0000EB7E0000}"/>
    <cellStyle name="Percent 10 3 2 2 2 3 4 2" xfId="22383" xr:uid="{00000000-0005-0000-0000-0000EC7E0000}"/>
    <cellStyle name="Percent 10 3 2 2 2 3 5" xfId="22384" xr:uid="{00000000-0005-0000-0000-0000ED7E0000}"/>
    <cellStyle name="Percent 10 3 2 2 2 4" xfId="22385" xr:uid="{00000000-0005-0000-0000-0000EE7E0000}"/>
    <cellStyle name="Percent 10 3 2 2 2 4 2" xfId="22386" xr:uid="{00000000-0005-0000-0000-0000EF7E0000}"/>
    <cellStyle name="Percent 10 3 2 2 2 5" xfId="22387" xr:uid="{00000000-0005-0000-0000-0000F07E0000}"/>
    <cellStyle name="Percent 10 3 2 2 2 5 2" xfId="22388" xr:uid="{00000000-0005-0000-0000-0000F17E0000}"/>
    <cellStyle name="Percent 10 3 2 2 2 6" xfId="22389" xr:uid="{00000000-0005-0000-0000-0000F27E0000}"/>
    <cellStyle name="Percent 10 3 2 2 2 6 2" xfId="22390" xr:uid="{00000000-0005-0000-0000-0000F37E0000}"/>
    <cellStyle name="Percent 10 3 2 2 2 7" xfId="22391" xr:uid="{00000000-0005-0000-0000-0000F47E0000}"/>
    <cellStyle name="Percent 10 3 2 2 2 7 2" xfId="22392" xr:uid="{00000000-0005-0000-0000-0000F57E0000}"/>
    <cellStyle name="Percent 10 3 2 2 2 8" xfId="22393" xr:uid="{00000000-0005-0000-0000-0000F67E0000}"/>
    <cellStyle name="Percent 10 3 2 2 2 8 2" xfId="22394" xr:uid="{00000000-0005-0000-0000-0000F77E0000}"/>
    <cellStyle name="Percent 10 3 2 2 2 9" xfId="22395" xr:uid="{00000000-0005-0000-0000-0000F87E0000}"/>
    <cellStyle name="Percent 10 3 2 2 3" xfId="22396" xr:uid="{00000000-0005-0000-0000-0000F97E0000}"/>
    <cellStyle name="Percent 10 3 2 2 3 2" xfId="22397" xr:uid="{00000000-0005-0000-0000-0000FA7E0000}"/>
    <cellStyle name="Percent 10 3 2 2 3 2 2" xfId="22398" xr:uid="{00000000-0005-0000-0000-0000FB7E0000}"/>
    <cellStyle name="Percent 10 3 2 2 3 3" xfId="22399" xr:uid="{00000000-0005-0000-0000-0000FC7E0000}"/>
    <cellStyle name="Percent 10 3 2 2 3 3 2" xfId="22400" xr:uid="{00000000-0005-0000-0000-0000FD7E0000}"/>
    <cellStyle name="Percent 10 3 2 2 3 4" xfId="22401" xr:uid="{00000000-0005-0000-0000-0000FE7E0000}"/>
    <cellStyle name="Percent 10 3 2 2 3 4 2" xfId="22402" xr:uid="{00000000-0005-0000-0000-0000FF7E0000}"/>
    <cellStyle name="Percent 10 3 2 2 3 5" xfId="22403" xr:uid="{00000000-0005-0000-0000-0000007F0000}"/>
    <cellStyle name="Percent 10 3 2 2 4" xfId="22404" xr:uid="{00000000-0005-0000-0000-0000017F0000}"/>
    <cellStyle name="Percent 10 3 2 2 4 2" xfId="22405" xr:uid="{00000000-0005-0000-0000-0000027F0000}"/>
    <cellStyle name="Percent 10 3 2 2 4 2 2" xfId="22406" xr:uid="{00000000-0005-0000-0000-0000037F0000}"/>
    <cellStyle name="Percent 10 3 2 2 4 3" xfId="22407" xr:uid="{00000000-0005-0000-0000-0000047F0000}"/>
    <cellStyle name="Percent 10 3 2 2 4 3 2" xfId="22408" xr:uid="{00000000-0005-0000-0000-0000057F0000}"/>
    <cellStyle name="Percent 10 3 2 2 4 4" xfId="22409" xr:uid="{00000000-0005-0000-0000-0000067F0000}"/>
    <cellStyle name="Percent 10 3 2 2 4 4 2" xfId="22410" xr:uid="{00000000-0005-0000-0000-0000077F0000}"/>
    <cellStyle name="Percent 10 3 2 2 4 5" xfId="22411" xr:uid="{00000000-0005-0000-0000-0000087F0000}"/>
    <cellStyle name="Percent 10 3 2 2 5" xfId="22412" xr:uid="{00000000-0005-0000-0000-0000097F0000}"/>
    <cellStyle name="Percent 10 3 2 2 5 2" xfId="22413" xr:uid="{00000000-0005-0000-0000-00000A7F0000}"/>
    <cellStyle name="Percent 10 3 2 2 6" xfId="22414" xr:uid="{00000000-0005-0000-0000-00000B7F0000}"/>
    <cellStyle name="Percent 10 3 2 2 6 2" xfId="22415" xr:uid="{00000000-0005-0000-0000-00000C7F0000}"/>
    <cellStyle name="Percent 10 3 2 2 7" xfId="22416" xr:uid="{00000000-0005-0000-0000-00000D7F0000}"/>
    <cellStyle name="Percent 10 3 2 2 7 2" xfId="22417" xr:uid="{00000000-0005-0000-0000-00000E7F0000}"/>
    <cellStyle name="Percent 10 3 2 2 8" xfId="22418" xr:uid="{00000000-0005-0000-0000-00000F7F0000}"/>
    <cellStyle name="Percent 10 3 2 2 8 2" xfId="22419" xr:uid="{00000000-0005-0000-0000-0000107F0000}"/>
    <cellStyle name="Percent 10 3 2 2 9" xfId="22420" xr:uid="{00000000-0005-0000-0000-0000117F0000}"/>
    <cellStyle name="Percent 10 3 2 2 9 2" xfId="22421" xr:uid="{00000000-0005-0000-0000-0000127F0000}"/>
    <cellStyle name="Percent 10 3 2 3" xfId="22422" xr:uid="{00000000-0005-0000-0000-0000137F0000}"/>
    <cellStyle name="Percent 10 3 2 3 2" xfId="22423" xr:uid="{00000000-0005-0000-0000-0000147F0000}"/>
    <cellStyle name="Percent 10 3 2 3 2 2" xfId="22424" xr:uid="{00000000-0005-0000-0000-0000157F0000}"/>
    <cellStyle name="Percent 10 3 2 3 2 2 2" xfId="22425" xr:uid="{00000000-0005-0000-0000-0000167F0000}"/>
    <cellStyle name="Percent 10 3 2 3 2 3" xfId="22426" xr:uid="{00000000-0005-0000-0000-0000177F0000}"/>
    <cellStyle name="Percent 10 3 2 3 2 3 2" xfId="22427" xr:uid="{00000000-0005-0000-0000-0000187F0000}"/>
    <cellStyle name="Percent 10 3 2 3 2 4" xfId="22428" xr:uid="{00000000-0005-0000-0000-0000197F0000}"/>
    <cellStyle name="Percent 10 3 2 3 2 4 2" xfId="22429" xr:uid="{00000000-0005-0000-0000-00001A7F0000}"/>
    <cellStyle name="Percent 10 3 2 3 2 5" xfId="22430" xr:uid="{00000000-0005-0000-0000-00001B7F0000}"/>
    <cellStyle name="Percent 10 3 2 3 3" xfId="22431" xr:uid="{00000000-0005-0000-0000-00001C7F0000}"/>
    <cellStyle name="Percent 10 3 2 3 3 2" xfId="22432" xr:uid="{00000000-0005-0000-0000-00001D7F0000}"/>
    <cellStyle name="Percent 10 3 2 3 3 2 2" xfId="22433" xr:uid="{00000000-0005-0000-0000-00001E7F0000}"/>
    <cellStyle name="Percent 10 3 2 3 3 3" xfId="22434" xr:uid="{00000000-0005-0000-0000-00001F7F0000}"/>
    <cellStyle name="Percent 10 3 2 3 3 3 2" xfId="22435" xr:uid="{00000000-0005-0000-0000-0000207F0000}"/>
    <cellStyle name="Percent 10 3 2 3 3 4" xfId="22436" xr:uid="{00000000-0005-0000-0000-0000217F0000}"/>
    <cellStyle name="Percent 10 3 2 3 3 4 2" xfId="22437" xr:uid="{00000000-0005-0000-0000-0000227F0000}"/>
    <cellStyle name="Percent 10 3 2 3 3 5" xfId="22438" xr:uid="{00000000-0005-0000-0000-0000237F0000}"/>
    <cellStyle name="Percent 10 3 2 3 4" xfId="22439" xr:uid="{00000000-0005-0000-0000-0000247F0000}"/>
    <cellStyle name="Percent 10 3 2 3 4 2" xfId="22440" xr:uid="{00000000-0005-0000-0000-0000257F0000}"/>
    <cellStyle name="Percent 10 3 2 3 5" xfId="22441" xr:uid="{00000000-0005-0000-0000-0000267F0000}"/>
    <cellStyle name="Percent 10 3 2 3 5 2" xfId="22442" xr:uid="{00000000-0005-0000-0000-0000277F0000}"/>
    <cellStyle name="Percent 10 3 2 3 6" xfId="22443" xr:uid="{00000000-0005-0000-0000-0000287F0000}"/>
    <cellStyle name="Percent 10 3 2 3 6 2" xfId="22444" xr:uid="{00000000-0005-0000-0000-0000297F0000}"/>
    <cellStyle name="Percent 10 3 2 3 7" xfId="22445" xr:uid="{00000000-0005-0000-0000-00002A7F0000}"/>
    <cellStyle name="Percent 10 3 2 3 7 2" xfId="22446" xr:uid="{00000000-0005-0000-0000-00002B7F0000}"/>
    <cellStyle name="Percent 10 3 2 3 8" xfId="22447" xr:uid="{00000000-0005-0000-0000-00002C7F0000}"/>
    <cellStyle name="Percent 10 3 2 3 8 2" xfId="22448" xr:uid="{00000000-0005-0000-0000-00002D7F0000}"/>
    <cellStyle name="Percent 10 3 2 3 9" xfId="22449" xr:uid="{00000000-0005-0000-0000-00002E7F0000}"/>
    <cellStyle name="Percent 10 3 2 4" xfId="22450" xr:uid="{00000000-0005-0000-0000-00002F7F0000}"/>
    <cellStyle name="Percent 10 3 2 4 2" xfId="22451" xr:uid="{00000000-0005-0000-0000-0000307F0000}"/>
    <cellStyle name="Percent 10 3 2 4 2 2" xfId="22452" xr:uid="{00000000-0005-0000-0000-0000317F0000}"/>
    <cellStyle name="Percent 10 3 2 4 3" xfId="22453" xr:uid="{00000000-0005-0000-0000-0000327F0000}"/>
    <cellStyle name="Percent 10 3 2 4 3 2" xfId="22454" xr:uid="{00000000-0005-0000-0000-0000337F0000}"/>
    <cellStyle name="Percent 10 3 2 4 4" xfId="22455" xr:uid="{00000000-0005-0000-0000-0000347F0000}"/>
    <cellStyle name="Percent 10 3 2 4 4 2" xfId="22456" xr:uid="{00000000-0005-0000-0000-0000357F0000}"/>
    <cellStyle name="Percent 10 3 2 4 5" xfId="22457" xr:uid="{00000000-0005-0000-0000-0000367F0000}"/>
    <cellStyle name="Percent 10 3 2 5" xfId="22458" xr:uid="{00000000-0005-0000-0000-0000377F0000}"/>
    <cellStyle name="Percent 10 3 2 5 2" xfId="22459" xr:uid="{00000000-0005-0000-0000-0000387F0000}"/>
    <cellStyle name="Percent 10 3 2 5 2 2" xfId="22460" xr:uid="{00000000-0005-0000-0000-0000397F0000}"/>
    <cellStyle name="Percent 10 3 2 5 3" xfId="22461" xr:uid="{00000000-0005-0000-0000-00003A7F0000}"/>
    <cellStyle name="Percent 10 3 2 5 3 2" xfId="22462" xr:uid="{00000000-0005-0000-0000-00003B7F0000}"/>
    <cellStyle name="Percent 10 3 2 5 4" xfId="22463" xr:uid="{00000000-0005-0000-0000-00003C7F0000}"/>
    <cellStyle name="Percent 10 3 2 5 4 2" xfId="22464" xr:uid="{00000000-0005-0000-0000-00003D7F0000}"/>
    <cellStyle name="Percent 10 3 2 5 5" xfId="22465" xr:uid="{00000000-0005-0000-0000-00003E7F0000}"/>
    <cellStyle name="Percent 10 3 2 6" xfId="22466" xr:uid="{00000000-0005-0000-0000-00003F7F0000}"/>
    <cellStyle name="Percent 10 3 2 6 2" xfId="22467" xr:uid="{00000000-0005-0000-0000-0000407F0000}"/>
    <cellStyle name="Percent 10 3 2 7" xfId="22468" xr:uid="{00000000-0005-0000-0000-0000417F0000}"/>
    <cellStyle name="Percent 10 3 2 7 2" xfId="22469" xr:uid="{00000000-0005-0000-0000-0000427F0000}"/>
    <cellStyle name="Percent 10 3 2 8" xfId="22470" xr:uid="{00000000-0005-0000-0000-0000437F0000}"/>
    <cellStyle name="Percent 10 3 2 8 2" xfId="22471" xr:uid="{00000000-0005-0000-0000-0000447F0000}"/>
    <cellStyle name="Percent 10 3 2 9" xfId="22472" xr:uid="{00000000-0005-0000-0000-0000457F0000}"/>
    <cellStyle name="Percent 10 3 2 9 2" xfId="22473" xr:uid="{00000000-0005-0000-0000-0000467F0000}"/>
    <cellStyle name="Percent 10 3 3" xfId="22474" xr:uid="{00000000-0005-0000-0000-0000477F0000}"/>
    <cellStyle name="Percent 10 3 3 10" xfId="22475" xr:uid="{00000000-0005-0000-0000-0000487F0000}"/>
    <cellStyle name="Percent 10 3 3 10 2" xfId="22476" xr:uid="{00000000-0005-0000-0000-0000497F0000}"/>
    <cellStyle name="Percent 10 3 3 11" xfId="22477" xr:uid="{00000000-0005-0000-0000-00004A7F0000}"/>
    <cellStyle name="Percent 10 3 3 2" xfId="22478" xr:uid="{00000000-0005-0000-0000-00004B7F0000}"/>
    <cellStyle name="Percent 10 3 3 2 10" xfId="22479" xr:uid="{00000000-0005-0000-0000-00004C7F0000}"/>
    <cellStyle name="Percent 10 3 3 2 2" xfId="22480" xr:uid="{00000000-0005-0000-0000-00004D7F0000}"/>
    <cellStyle name="Percent 10 3 3 2 2 2" xfId="22481" xr:uid="{00000000-0005-0000-0000-00004E7F0000}"/>
    <cellStyle name="Percent 10 3 3 2 2 2 2" xfId="22482" xr:uid="{00000000-0005-0000-0000-00004F7F0000}"/>
    <cellStyle name="Percent 10 3 3 2 2 2 2 2" xfId="22483" xr:uid="{00000000-0005-0000-0000-0000507F0000}"/>
    <cellStyle name="Percent 10 3 3 2 2 2 3" xfId="22484" xr:uid="{00000000-0005-0000-0000-0000517F0000}"/>
    <cellStyle name="Percent 10 3 3 2 2 2 3 2" xfId="22485" xr:uid="{00000000-0005-0000-0000-0000527F0000}"/>
    <cellStyle name="Percent 10 3 3 2 2 2 4" xfId="22486" xr:uid="{00000000-0005-0000-0000-0000537F0000}"/>
    <cellStyle name="Percent 10 3 3 2 2 2 4 2" xfId="22487" xr:uid="{00000000-0005-0000-0000-0000547F0000}"/>
    <cellStyle name="Percent 10 3 3 2 2 2 5" xfId="22488" xr:uid="{00000000-0005-0000-0000-0000557F0000}"/>
    <cellStyle name="Percent 10 3 3 2 2 3" xfId="22489" xr:uid="{00000000-0005-0000-0000-0000567F0000}"/>
    <cellStyle name="Percent 10 3 3 2 2 3 2" xfId="22490" xr:uid="{00000000-0005-0000-0000-0000577F0000}"/>
    <cellStyle name="Percent 10 3 3 2 2 3 2 2" xfId="22491" xr:uid="{00000000-0005-0000-0000-0000587F0000}"/>
    <cellStyle name="Percent 10 3 3 2 2 3 3" xfId="22492" xr:uid="{00000000-0005-0000-0000-0000597F0000}"/>
    <cellStyle name="Percent 10 3 3 2 2 3 3 2" xfId="22493" xr:uid="{00000000-0005-0000-0000-00005A7F0000}"/>
    <cellStyle name="Percent 10 3 3 2 2 3 4" xfId="22494" xr:uid="{00000000-0005-0000-0000-00005B7F0000}"/>
    <cellStyle name="Percent 10 3 3 2 2 3 4 2" xfId="22495" xr:uid="{00000000-0005-0000-0000-00005C7F0000}"/>
    <cellStyle name="Percent 10 3 3 2 2 3 5" xfId="22496" xr:uid="{00000000-0005-0000-0000-00005D7F0000}"/>
    <cellStyle name="Percent 10 3 3 2 2 4" xfId="22497" xr:uid="{00000000-0005-0000-0000-00005E7F0000}"/>
    <cellStyle name="Percent 10 3 3 2 2 4 2" xfId="22498" xr:uid="{00000000-0005-0000-0000-00005F7F0000}"/>
    <cellStyle name="Percent 10 3 3 2 2 5" xfId="22499" xr:uid="{00000000-0005-0000-0000-0000607F0000}"/>
    <cellStyle name="Percent 10 3 3 2 2 5 2" xfId="22500" xr:uid="{00000000-0005-0000-0000-0000617F0000}"/>
    <cellStyle name="Percent 10 3 3 2 2 6" xfId="22501" xr:uid="{00000000-0005-0000-0000-0000627F0000}"/>
    <cellStyle name="Percent 10 3 3 2 2 6 2" xfId="22502" xr:uid="{00000000-0005-0000-0000-0000637F0000}"/>
    <cellStyle name="Percent 10 3 3 2 2 7" xfId="22503" xr:uid="{00000000-0005-0000-0000-0000647F0000}"/>
    <cellStyle name="Percent 10 3 3 2 2 7 2" xfId="22504" xr:uid="{00000000-0005-0000-0000-0000657F0000}"/>
    <cellStyle name="Percent 10 3 3 2 2 8" xfId="22505" xr:uid="{00000000-0005-0000-0000-0000667F0000}"/>
    <cellStyle name="Percent 10 3 3 2 2 8 2" xfId="22506" xr:uid="{00000000-0005-0000-0000-0000677F0000}"/>
    <cellStyle name="Percent 10 3 3 2 2 9" xfId="22507" xr:uid="{00000000-0005-0000-0000-0000687F0000}"/>
    <cellStyle name="Percent 10 3 3 2 3" xfId="22508" xr:uid="{00000000-0005-0000-0000-0000697F0000}"/>
    <cellStyle name="Percent 10 3 3 2 3 2" xfId="22509" xr:uid="{00000000-0005-0000-0000-00006A7F0000}"/>
    <cellStyle name="Percent 10 3 3 2 3 2 2" xfId="22510" xr:uid="{00000000-0005-0000-0000-00006B7F0000}"/>
    <cellStyle name="Percent 10 3 3 2 3 3" xfId="22511" xr:uid="{00000000-0005-0000-0000-00006C7F0000}"/>
    <cellStyle name="Percent 10 3 3 2 3 3 2" xfId="22512" xr:uid="{00000000-0005-0000-0000-00006D7F0000}"/>
    <cellStyle name="Percent 10 3 3 2 3 4" xfId="22513" xr:uid="{00000000-0005-0000-0000-00006E7F0000}"/>
    <cellStyle name="Percent 10 3 3 2 3 4 2" xfId="22514" xr:uid="{00000000-0005-0000-0000-00006F7F0000}"/>
    <cellStyle name="Percent 10 3 3 2 3 5" xfId="22515" xr:uid="{00000000-0005-0000-0000-0000707F0000}"/>
    <cellStyle name="Percent 10 3 3 2 4" xfId="22516" xr:uid="{00000000-0005-0000-0000-0000717F0000}"/>
    <cellStyle name="Percent 10 3 3 2 4 2" xfId="22517" xr:uid="{00000000-0005-0000-0000-0000727F0000}"/>
    <cellStyle name="Percent 10 3 3 2 4 2 2" xfId="22518" xr:uid="{00000000-0005-0000-0000-0000737F0000}"/>
    <cellStyle name="Percent 10 3 3 2 4 3" xfId="22519" xr:uid="{00000000-0005-0000-0000-0000747F0000}"/>
    <cellStyle name="Percent 10 3 3 2 4 3 2" xfId="22520" xr:uid="{00000000-0005-0000-0000-0000757F0000}"/>
    <cellStyle name="Percent 10 3 3 2 4 4" xfId="22521" xr:uid="{00000000-0005-0000-0000-0000767F0000}"/>
    <cellStyle name="Percent 10 3 3 2 4 4 2" xfId="22522" xr:uid="{00000000-0005-0000-0000-0000777F0000}"/>
    <cellStyle name="Percent 10 3 3 2 4 5" xfId="22523" xr:uid="{00000000-0005-0000-0000-0000787F0000}"/>
    <cellStyle name="Percent 10 3 3 2 5" xfId="22524" xr:uid="{00000000-0005-0000-0000-0000797F0000}"/>
    <cellStyle name="Percent 10 3 3 2 5 2" xfId="22525" xr:uid="{00000000-0005-0000-0000-00007A7F0000}"/>
    <cellStyle name="Percent 10 3 3 2 6" xfId="22526" xr:uid="{00000000-0005-0000-0000-00007B7F0000}"/>
    <cellStyle name="Percent 10 3 3 2 6 2" xfId="22527" xr:uid="{00000000-0005-0000-0000-00007C7F0000}"/>
    <cellStyle name="Percent 10 3 3 2 7" xfId="22528" xr:uid="{00000000-0005-0000-0000-00007D7F0000}"/>
    <cellStyle name="Percent 10 3 3 2 7 2" xfId="22529" xr:uid="{00000000-0005-0000-0000-00007E7F0000}"/>
    <cellStyle name="Percent 10 3 3 2 8" xfId="22530" xr:uid="{00000000-0005-0000-0000-00007F7F0000}"/>
    <cellStyle name="Percent 10 3 3 2 8 2" xfId="22531" xr:uid="{00000000-0005-0000-0000-0000807F0000}"/>
    <cellStyle name="Percent 10 3 3 2 9" xfId="22532" xr:uid="{00000000-0005-0000-0000-0000817F0000}"/>
    <cellStyle name="Percent 10 3 3 2 9 2" xfId="22533" xr:uid="{00000000-0005-0000-0000-0000827F0000}"/>
    <cellStyle name="Percent 10 3 3 3" xfId="22534" xr:uid="{00000000-0005-0000-0000-0000837F0000}"/>
    <cellStyle name="Percent 10 3 3 3 2" xfId="22535" xr:uid="{00000000-0005-0000-0000-0000847F0000}"/>
    <cellStyle name="Percent 10 3 3 3 2 2" xfId="22536" xr:uid="{00000000-0005-0000-0000-0000857F0000}"/>
    <cellStyle name="Percent 10 3 3 3 2 2 2" xfId="22537" xr:uid="{00000000-0005-0000-0000-0000867F0000}"/>
    <cellStyle name="Percent 10 3 3 3 2 3" xfId="22538" xr:uid="{00000000-0005-0000-0000-0000877F0000}"/>
    <cellStyle name="Percent 10 3 3 3 2 3 2" xfId="22539" xr:uid="{00000000-0005-0000-0000-0000887F0000}"/>
    <cellStyle name="Percent 10 3 3 3 2 4" xfId="22540" xr:uid="{00000000-0005-0000-0000-0000897F0000}"/>
    <cellStyle name="Percent 10 3 3 3 2 4 2" xfId="22541" xr:uid="{00000000-0005-0000-0000-00008A7F0000}"/>
    <cellStyle name="Percent 10 3 3 3 2 5" xfId="22542" xr:uid="{00000000-0005-0000-0000-00008B7F0000}"/>
    <cellStyle name="Percent 10 3 3 3 3" xfId="22543" xr:uid="{00000000-0005-0000-0000-00008C7F0000}"/>
    <cellStyle name="Percent 10 3 3 3 3 2" xfId="22544" xr:uid="{00000000-0005-0000-0000-00008D7F0000}"/>
    <cellStyle name="Percent 10 3 3 3 3 2 2" xfId="22545" xr:uid="{00000000-0005-0000-0000-00008E7F0000}"/>
    <cellStyle name="Percent 10 3 3 3 3 3" xfId="22546" xr:uid="{00000000-0005-0000-0000-00008F7F0000}"/>
    <cellStyle name="Percent 10 3 3 3 3 3 2" xfId="22547" xr:uid="{00000000-0005-0000-0000-0000907F0000}"/>
    <cellStyle name="Percent 10 3 3 3 3 4" xfId="22548" xr:uid="{00000000-0005-0000-0000-0000917F0000}"/>
    <cellStyle name="Percent 10 3 3 3 3 4 2" xfId="22549" xr:uid="{00000000-0005-0000-0000-0000927F0000}"/>
    <cellStyle name="Percent 10 3 3 3 3 5" xfId="22550" xr:uid="{00000000-0005-0000-0000-0000937F0000}"/>
    <cellStyle name="Percent 10 3 3 3 4" xfId="22551" xr:uid="{00000000-0005-0000-0000-0000947F0000}"/>
    <cellStyle name="Percent 10 3 3 3 4 2" xfId="22552" xr:uid="{00000000-0005-0000-0000-0000957F0000}"/>
    <cellStyle name="Percent 10 3 3 3 5" xfId="22553" xr:uid="{00000000-0005-0000-0000-0000967F0000}"/>
    <cellStyle name="Percent 10 3 3 3 5 2" xfId="22554" xr:uid="{00000000-0005-0000-0000-0000977F0000}"/>
    <cellStyle name="Percent 10 3 3 3 6" xfId="22555" xr:uid="{00000000-0005-0000-0000-0000987F0000}"/>
    <cellStyle name="Percent 10 3 3 3 6 2" xfId="22556" xr:uid="{00000000-0005-0000-0000-0000997F0000}"/>
    <cellStyle name="Percent 10 3 3 3 7" xfId="22557" xr:uid="{00000000-0005-0000-0000-00009A7F0000}"/>
    <cellStyle name="Percent 10 3 3 3 7 2" xfId="22558" xr:uid="{00000000-0005-0000-0000-00009B7F0000}"/>
    <cellStyle name="Percent 10 3 3 3 8" xfId="22559" xr:uid="{00000000-0005-0000-0000-00009C7F0000}"/>
    <cellStyle name="Percent 10 3 3 3 8 2" xfId="22560" xr:uid="{00000000-0005-0000-0000-00009D7F0000}"/>
    <cellStyle name="Percent 10 3 3 3 9" xfId="22561" xr:uid="{00000000-0005-0000-0000-00009E7F0000}"/>
    <cellStyle name="Percent 10 3 3 4" xfId="22562" xr:uid="{00000000-0005-0000-0000-00009F7F0000}"/>
    <cellStyle name="Percent 10 3 3 4 2" xfId="22563" xr:uid="{00000000-0005-0000-0000-0000A07F0000}"/>
    <cellStyle name="Percent 10 3 3 4 2 2" xfId="22564" xr:uid="{00000000-0005-0000-0000-0000A17F0000}"/>
    <cellStyle name="Percent 10 3 3 4 3" xfId="22565" xr:uid="{00000000-0005-0000-0000-0000A27F0000}"/>
    <cellStyle name="Percent 10 3 3 4 3 2" xfId="22566" xr:uid="{00000000-0005-0000-0000-0000A37F0000}"/>
    <cellStyle name="Percent 10 3 3 4 4" xfId="22567" xr:uid="{00000000-0005-0000-0000-0000A47F0000}"/>
    <cellStyle name="Percent 10 3 3 4 4 2" xfId="22568" xr:uid="{00000000-0005-0000-0000-0000A57F0000}"/>
    <cellStyle name="Percent 10 3 3 4 5" xfId="22569" xr:uid="{00000000-0005-0000-0000-0000A67F0000}"/>
    <cellStyle name="Percent 10 3 3 5" xfId="22570" xr:uid="{00000000-0005-0000-0000-0000A77F0000}"/>
    <cellStyle name="Percent 10 3 3 5 2" xfId="22571" xr:uid="{00000000-0005-0000-0000-0000A87F0000}"/>
    <cellStyle name="Percent 10 3 3 5 2 2" xfId="22572" xr:uid="{00000000-0005-0000-0000-0000A97F0000}"/>
    <cellStyle name="Percent 10 3 3 5 3" xfId="22573" xr:uid="{00000000-0005-0000-0000-0000AA7F0000}"/>
    <cellStyle name="Percent 10 3 3 5 3 2" xfId="22574" xr:uid="{00000000-0005-0000-0000-0000AB7F0000}"/>
    <cellStyle name="Percent 10 3 3 5 4" xfId="22575" xr:uid="{00000000-0005-0000-0000-0000AC7F0000}"/>
    <cellStyle name="Percent 10 3 3 5 4 2" xfId="22576" xr:uid="{00000000-0005-0000-0000-0000AD7F0000}"/>
    <cellStyle name="Percent 10 3 3 5 5" xfId="22577" xr:uid="{00000000-0005-0000-0000-0000AE7F0000}"/>
    <cellStyle name="Percent 10 3 3 6" xfId="22578" xr:uid="{00000000-0005-0000-0000-0000AF7F0000}"/>
    <cellStyle name="Percent 10 3 3 6 2" xfId="22579" xr:uid="{00000000-0005-0000-0000-0000B07F0000}"/>
    <cellStyle name="Percent 10 3 3 7" xfId="22580" xr:uid="{00000000-0005-0000-0000-0000B17F0000}"/>
    <cellStyle name="Percent 10 3 3 7 2" xfId="22581" xr:uid="{00000000-0005-0000-0000-0000B27F0000}"/>
    <cellStyle name="Percent 10 3 3 8" xfId="22582" xr:uid="{00000000-0005-0000-0000-0000B37F0000}"/>
    <cellStyle name="Percent 10 3 3 8 2" xfId="22583" xr:uid="{00000000-0005-0000-0000-0000B47F0000}"/>
    <cellStyle name="Percent 10 3 3 9" xfId="22584" xr:uid="{00000000-0005-0000-0000-0000B57F0000}"/>
    <cellStyle name="Percent 10 3 3 9 2" xfId="22585" xr:uid="{00000000-0005-0000-0000-0000B67F0000}"/>
    <cellStyle name="Percent 10 3 4" xfId="22586" xr:uid="{00000000-0005-0000-0000-0000B77F0000}"/>
    <cellStyle name="Percent 10 3 4 10" xfId="22587" xr:uid="{00000000-0005-0000-0000-0000B87F0000}"/>
    <cellStyle name="Percent 10 3 4 10 2" xfId="22588" xr:uid="{00000000-0005-0000-0000-0000B97F0000}"/>
    <cellStyle name="Percent 10 3 4 11" xfId="22589" xr:uid="{00000000-0005-0000-0000-0000BA7F0000}"/>
    <cellStyle name="Percent 10 3 4 2" xfId="22590" xr:uid="{00000000-0005-0000-0000-0000BB7F0000}"/>
    <cellStyle name="Percent 10 3 4 2 10" xfId="22591" xr:uid="{00000000-0005-0000-0000-0000BC7F0000}"/>
    <cellStyle name="Percent 10 3 4 2 2" xfId="22592" xr:uid="{00000000-0005-0000-0000-0000BD7F0000}"/>
    <cellStyle name="Percent 10 3 4 2 2 2" xfId="22593" xr:uid="{00000000-0005-0000-0000-0000BE7F0000}"/>
    <cellStyle name="Percent 10 3 4 2 2 2 2" xfId="22594" xr:uid="{00000000-0005-0000-0000-0000BF7F0000}"/>
    <cellStyle name="Percent 10 3 4 2 2 2 2 2" xfId="22595" xr:uid="{00000000-0005-0000-0000-0000C07F0000}"/>
    <cellStyle name="Percent 10 3 4 2 2 2 3" xfId="22596" xr:uid="{00000000-0005-0000-0000-0000C17F0000}"/>
    <cellStyle name="Percent 10 3 4 2 2 2 3 2" xfId="22597" xr:uid="{00000000-0005-0000-0000-0000C27F0000}"/>
    <cellStyle name="Percent 10 3 4 2 2 2 4" xfId="22598" xr:uid="{00000000-0005-0000-0000-0000C37F0000}"/>
    <cellStyle name="Percent 10 3 4 2 2 2 4 2" xfId="22599" xr:uid="{00000000-0005-0000-0000-0000C47F0000}"/>
    <cellStyle name="Percent 10 3 4 2 2 2 5" xfId="22600" xr:uid="{00000000-0005-0000-0000-0000C57F0000}"/>
    <cellStyle name="Percent 10 3 4 2 2 3" xfId="22601" xr:uid="{00000000-0005-0000-0000-0000C67F0000}"/>
    <cellStyle name="Percent 10 3 4 2 2 3 2" xfId="22602" xr:uid="{00000000-0005-0000-0000-0000C77F0000}"/>
    <cellStyle name="Percent 10 3 4 2 2 3 2 2" xfId="22603" xr:uid="{00000000-0005-0000-0000-0000C87F0000}"/>
    <cellStyle name="Percent 10 3 4 2 2 3 3" xfId="22604" xr:uid="{00000000-0005-0000-0000-0000C97F0000}"/>
    <cellStyle name="Percent 10 3 4 2 2 3 3 2" xfId="22605" xr:uid="{00000000-0005-0000-0000-0000CA7F0000}"/>
    <cellStyle name="Percent 10 3 4 2 2 3 4" xfId="22606" xr:uid="{00000000-0005-0000-0000-0000CB7F0000}"/>
    <cellStyle name="Percent 10 3 4 2 2 3 4 2" xfId="22607" xr:uid="{00000000-0005-0000-0000-0000CC7F0000}"/>
    <cellStyle name="Percent 10 3 4 2 2 3 5" xfId="22608" xr:uid="{00000000-0005-0000-0000-0000CD7F0000}"/>
    <cellStyle name="Percent 10 3 4 2 2 4" xfId="22609" xr:uid="{00000000-0005-0000-0000-0000CE7F0000}"/>
    <cellStyle name="Percent 10 3 4 2 2 4 2" xfId="22610" xr:uid="{00000000-0005-0000-0000-0000CF7F0000}"/>
    <cellStyle name="Percent 10 3 4 2 2 5" xfId="22611" xr:uid="{00000000-0005-0000-0000-0000D07F0000}"/>
    <cellStyle name="Percent 10 3 4 2 2 5 2" xfId="22612" xr:uid="{00000000-0005-0000-0000-0000D17F0000}"/>
    <cellStyle name="Percent 10 3 4 2 2 6" xfId="22613" xr:uid="{00000000-0005-0000-0000-0000D27F0000}"/>
    <cellStyle name="Percent 10 3 4 2 2 6 2" xfId="22614" xr:uid="{00000000-0005-0000-0000-0000D37F0000}"/>
    <cellStyle name="Percent 10 3 4 2 2 7" xfId="22615" xr:uid="{00000000-0005-0000-0000-0000D47F0000}"/>
    <cellStyle name="Percent 10 3 4 2 2 7 2" xfId="22616" xr:uid="{00000000-0005-0000-0000-0000D57F0000}"/>
    <cellStyle name="Percent 10 3 4 2 2 8" xfId="22617" xr:uid="{00000000-0005-0000-0000-0000D67F0000}"/>
    <cellStyle name="Percent 10 3 4 2 2 8 2" xfId="22618" xr:uid="{00000000-0005-0000-0000-0000D77F0000}"/>
    <cellStyle name="Percent 10 3 4 2 2 9" xfId="22619" xr:uid="{00000000-0005-0000-0000-0000D87F0000}"/>
    <cellStyle name="Percent 10 3 4 2 3" xfId="22620" xr:uid="{00000000-0005-0000-0000-0000D97F0000}"/>
    <cellStyle name="Percent 10 3 4 2 3 2" xfId="22621" xr:uid="{00000000-0005-0000-0000-0000DA7F0000}"/>
    <cellStyle name="Percent 10 3 4 2 3 2 2" xfId="22622" xr:uid="{00000000-0005-0000-0000-0000DB7F0000}"/>
    <cellStyle name="Percent 10 3 4 2 3 3" xfId="22623" xr:uid="{00000000-0005-0000-0000-0000DC7F0000}"/>
    <cellStyle name="Percent 10 3 4 2 3 3 2" xfId="22624" xr:uid="{00000000-0005-0000-0000-0000DD7F0000}"/>
    <cellStyle name="Percent 10 3 4 2 3 4" xfId="22625" xr:uid="{00000000-0005-0000-0000-0000DE7F0000}"/>
    <cellStyle name="Percent 10 3 4 2 3 4 2" xfId="22626" xr:uid="{00000000-0005-0000-0000-0000DF7F0000}"/>
    <cellStyle name="Percent 10 3 4 2 3 5" xfId="22627" xr:uid="{00000000-0005-0000-0000-0000E07F0000}"/>
    <cellStyle name="Percent 10 3 4 2 4" xfId="22628" xr:uid="{00000000-0005-0000-0000-0000E17F0000}"/>
    <cellStyle name="Percent 10 3 4 2 4 2" xfId="22629" xr:uid="{00000000-0005-0000-0000-0000E27F0000}"/>
    <cellStyle name="Percent 10 3 4 2 4 2 2" xfId="22630" xr:uid="{00000000-0005-0000-0000-0000E37F0000}"/>
    <cellStyle name="Percent 10 3 4 2 4 3" xfId="22631" xr:uid="{00000000-0005-0000-0000-0000E47F0000}"/>
    <cellStyle name="Percent 10 3 4 2 4 3 2" xfId="22632" xr:uid="{00000000-0005-0000-0000-0000E57F0000}"/>
    <cellStyle name="Percent 10 3 4 2 4 4" xfId="22633" xr:uid="{00000000-0005-0000-0000-0000E67F0000}"/>
    <cellStyle name="Percent 10 3 4 2 4 4 2" xfId="22634" xr:uid="{00000000-0005-0000-0000-0000E77F0000}"/>
    <cellStyle name="Percent 10 3 4 2 4 5" xfId="22635" xr:uid="{00000000-0005-0000-0000-0000E87F0000}"/>
    <cellStyle name="Percent 10 3 4 2 5" xfId="22636" xr:uid="{00000000-0005-0000-0000-0000E97F0000}"/>
    <cellStyle name="Percent 10 3 4 2 5 2" xfId="22637" xr:uid="{00000000-0005-0000-0000-0000EA7F0000}"/>
    <cellStyle name="Percent 10 3 4 2 6" xfId="22638" xr:uid="{00000000-0005-0000-0000-0000EB7F0000}"/>
    <cellStyle name="Percent 10 3 4 2 6 2" xfId="22639" xr:uid="{00000000-0005-0000-0000-0000EC7F0000}"/>
    <cellStyle name="Percent 10 3 4 2 7" xfId="22640" xr:uid="{00000000-0005-0000-0000-0000ED7F0000}"/>
    <cellStyle name="Percent 10 3 4 2 7 2" xfId="22641" xr:uid="{00000000-0005-0000-0000-0000EE7F0000}"/>
    <cellStyle name="Percent 10 3 4 2 8" xfId="22642" xr:uid="{00000000-0005-0000-0000-0000EF7F0000}"/>
    <cellStyle name="Percent 10 3 4 2 8 2" xfId="22643" xr:uid="{00000000-0005-0000-0000-0000F07F0000}"/>
    <cellStyle name="Percent 10 3 4 2 9" xfId="22644" xr:uid="{00000000-0005-0000-0000-0000F17F0000}"/>
    <cellStyle name="Percent 10 3 4 2 9 2" xfId="22645" xr:uid="{00000000-0005-0000-0000-0000F27F0000}"/>
    <cellStyle name="Percent 10 3 4 3" xfId="22646" xr:uid="{00000000-0005-0000-0000-0000F37F0000}"/>
    <cellStyle name="Percent 10 3 4 3 2" xfId="22647" xr:uid="{00000000-0005-0000-0000-0000F47F0000}"/>
    <cellStyle name="Percent 10 3 4 3 2 2" xfId="22648" xr:uid="{00000000-0005-0000-0000-0000F57F0000}"/>
    <cellStyle name="Percent 10 3 4 3 2 2 2" xfId="22649" xr:uid="{00000000-0005-0000-0000-0000F67F0000}"/>
    <cellStyle name="Percent 10 3 4 3 2 3" xfId="22650" xr:uid="{00000000-0005-0000-0000-0000F77F0000}"/>
    <cellStyle name="Percent 10 3 4 3 2 3 2" xfId="22651" xr:uid="{00000000-0005-0000-0000-0000F87F0000}"/>
    <cellStyle name="Percent 10 3 4 3 2 4" xfId="22652" xr:uid="{00000000-0005-0000-0000-0000F97F0000}"/>
    <cellStyle name="Percent 10 3 4 3 2 4 2" xfId="22653" xr:uid="{00000000-0005-0000-0000-0000FA7F0000}"/>
    <cellStyle name="Percent 10 3 4 3 2 5" xfId="22654" xr:uid="{00000000-0005-0000-0000-0000FB7F0000}"/>
    <cellStyle name="Percent 10 3 4 3 3" xfId="22655" xr:uid="{00000000-0005-0000-0000-0000FC7F0000}"/>
    <cellStyle name="Percent 10 3 4 3 3 2" xfId="22656" xr:uid="{00000000-0005-0000-0000-0000FD7F0000}"/>
    <cellStyle name="Percent 10 3 4 3 3 2 2" xfId="22657" xr:uid="{00000000-0005-0000-0000-0000FE7F0000}"/>
    <cellStyle name="Percent 10 3 4 3 3 3" xfId="22658" xr:uid="{00000000-0005-0000-0000-0000FF7F0000}"/>
    <cellStyle name="Percent 10 3 4 3 3 3 2" xfId="22659" xr:uid="{00000000-0005-0000-0000-000000800000}"/>
    <cellStyle name="Percent 10 3 4 3 3 4" xfId="22660" xr:uid="{00000000-0005-0000-0000-000001800000}"/>
    <cellStyle name="Percent 10 3 4 3 3 4 2" xfId="22661" xr:uid="{00000000-0005-0000-0000-000002800000}"/>
    <cellStyle name="Percent 10 3 4 3 3 5" xfId="22662" xr:uid="{00000000-0005-0000-0000-000003800000}"/>
    <cellStyle name="Percent 10 3 4 3 4" xfId="22663" xr:uid="{00000000-0005-0000-0000-000004800000}"/>
    <cellStyle name="Percent 10 3 4 3 4 2" xfId="22664" xr:uid="{00000000-0005-0000-0000-000005800000}"/>
    <cellStyle name="Percent 10 3 4 3 5" xfId="22665" xr:uid="{00000000-0005-0000-0000-000006800000}"/>
    <cellStyle name="Percent 10 3 4 3 5 2" xfId="22666" xr:uid="{00000000-0005-0000-0000-000007800000}"/>
    <cellStyle name="Percent 10 3 4 3 6" xfId="22667" xr:uid="{00000000-0005-0000-0000-000008800000}"/>
    <cellStyle name="Percent 10 3 4 3 6 2" xfId="22668" xr:uid="{00000000-0005-0000-0000-000009800000}"/>
    <cellStyle name="Percent 10 3 4 3 7" xfId="22669" xr:uid="{00000000-0005-0000-0000-00000A800000}"/>
    <cellStyle name="Percent 10 3 4 3 7 2" xfId="22670" xr:uid="{00000000-0005-0000-0000-00000B800000}"/>
    <cellStyle name="Percent 10 3 4 3 8" xfId="22671" xr:uid="{00000000-0005-0000-0000-00000C800000}"/>
    <cellStyle name="Percent 10 3 4 3 8 2" xfId="22672" xr:uid="{00000000-0005-0000-0000-00000D800000}"/>
    <cellStyle name="Percent 10 3 4 3 9" xfId="22673" xr:uid="{00000000-0005-0000-0000-00000E800000}"/>
    <cellStyle name="Percent 10 3 4 4" xfId="22674" xr:uid="{00000000-0005-0000-0000-00000F800000}"/>
    <cellStyle name="Percent 10 3 4 4 2" xfId="22675" xr:uid="{00000000-0005-0000-0000-000010800000}"/>
    <cellStyle name="Percent 10 3 4 4 2 2" xfId="22676" xr:uid="{00000000-0005-0000-0000-000011800000}"/>
    <cellStyle name="Percent 10 3 4 4 3" xfId="22677" xr:uid="{00000000-0005-0000-0000-000012800000}"/>
    <cellStyle name="Percent 10 3 4 4 3 2" xfId="22678" xr:uid="{00000000-0005-0000-0000-000013800000}"/>
    <cellStyle name="Percent 10 3 4 4 4" xfId="22679" xr:uid="{00000000-0005-0000-0000-000014800000}"/>
    <cellStyle name="Percent 10 3 4 4 4 2" xfId="22680" xr:uid="{00000000-0005-0000-0000-000015800000}"/>
    <cellStyle name="Percent 10 3 4 4 5" xfId="22681" xr:uid="{00000000-0005-0000-0000-000016800000}"/>
    <cellStyle name="Percent 10 3 4 5" xfId="22682" xr:uid="{00000000-0005-0000-0000-000017800000}"/>
    <cellStyle name="Percent 10 3 4 5 2" xfId="22683" xr:uid="{00000000-0005-0000-0000-000018800000}"/>
    <cellStyle name="Percent 10 3 4 5 2 2" xfId="22684" xr:uid="{00000000-0005-0000-0000-000019800000}"/>
    <cellStyle name="Percent 10 3 4 5 3" xfId="22685" xr:uid="{00000000-0005-0000-0000-00001A800000}"/>
    <cellStyle name="Percent 10 3 4 5 3 2" xfId="22686" xr:uid="{00000000-0005-0000-0000-00001B800000}"/>
    <cellStyle name="Percent 10 3 4 5 4" xfId="22687" xr:uid="{00000000-0005-0000-0000-00001C800000}"/>
    <cellStyle name="Percent 10 3 4 5 4 2" xfId="22688" xr:uid="{00000000-0005-0000-0000-00001D800000}"/>
    <cellStyle name="Percent 10 3 4 5 5" xfId="22689" xr:uid="{00000000-0005-0000-0000-00001E800000}"/>
    <cellStyle name="Percent 10 3 4 6" xfId="22690" xr:uid="{00000000-0005-0000-0000-00001F800000}"/>
    <cellStyle name="Percent 10 3 4 6 2" xfId="22691" xr:uid="{00000000-0005-0000-0000-000020800000}"/>
    <cellStyle name="Percent 10 3 4 7" xfId="22692" xr:uid="{00000000-0005-0000-0000-000021800000}"/>
    <cellStyle name="Percent 10 3 4 7 2" xfId="22693" xr:uid="{00000000-0005-0000-0000-000022800000}"/>
    <cellStyle name="Percent 10 3 4 8" xfId="22694" xr:uid="{00000000-0005-0000-0000-000023800000}"/>
    <cellStyle name="Percent 10 3 4 8 2" xfId="22695" xr:uid="{00000000-0005-0000-0000-000024800000}"/>
    <cellStyle name="Percent 10 3 4 9" xfId="22696" xr:uid="{00000000-0005-0000-0000-000025800000}"/>
    <cellStyle name="Percent 10 3 4 9 2" xfId="22697" xr:uid="{00000000-0005-0000-0000-000026800000}"/>
    <cellStyle name="Percent 10 3 5" xfId="22698" xr:uid="{00000000-0005-0000-0000-000027800000}"/>
    <cellStyle name="Percent 10 3 5 10" xfId="22699" xr:uid="{00000000-0005-0000-0000-000028800000}"/>
    <cellStyle name="Percent 10 3 5 10 2" xfId="22700" xr:uid="{00000000-0005-0000-0000-000029800000}"/>
    <cellStyle name="Percent 10 3 5 11" xfId="22701" xr:uid="{00000000-0005-0000-0000-00002A800000}"/>
    <cellStyle name="Percent 10 3 5 2" xfId="22702" xr:uid="{00000000-0005-0000-0000-00002B800000}"/>
    <cellStyle name="Percent 10 3 5 2 10" xfId="22703" xr:uid="{00000000-0005-0000-0000-00002C800000}"/>
    <cellStyle name="Percent 10 3 5 2 2" xfId="22704" xr:uid="{00000000-0005-0000-0000-00002D800000}"/>
    <cellStyle name="Percent 10 3 5 2 2 2" xfId="22705" xr:uid="{00000000-0005-0000-0000-00002E800000}"/>
    <cellStyle name="Percent 10 3 5 2 2 2 2" xfId="22706" xr:uid="{00000000-0005-0000-0000-00002F800000}"/>
    <cellStyle name="Percent 10 3 5 2 2 2 2 2" xfId="22707" xr:uid="{00000000-0005-0000-0000-000030800000}"/>
    <cellStyle name="Percent 10 3 5 2 2 2 3" xfId="22708" xr:uid="{00000000-0005-0000-0000-000031800000}"/>
    <cellStyle name="Percent 10 3 5 2 2 2 3 2" xfId="22709" xr:uid="{00000000-0005-0000-0000-000032800000}"/>
    <cellStyle name="Percent 10 3 5 2 2 2 4" xfId="22710" xr:uid="{00000000-0005-0000-0000-000033800000}"/>
    <cellStyle name="Percent 10 3 5 2 2 2 4 2" xfId="22711" xr:uid="{00000000-0005-0000-0000-000034800000}"/>
    <cellStyle name="Percent 10 3 5 2 2 2 5" xfId="22712" xr:uid="{00000000-0005-0000-0000-000035800000}"/>
    <cellStyle name="Percent 10 3 5 2 2 3" xfId="22713" xr:uid="{00000000-0005-0000-0000-000036800000}"/>
    <cellStyle name="Percent 10 3 5 2 2 3 2" xfId="22714" xr:uid="{00000000-0005-0000-0000-000037800000}"/>
    <cellStyle name="Percent 10 3 5 2 2 3 2 2" xfId="22715" xr:uid="{00000000-0005-0000-0000-000038800000}"/>
    <cellStyle name="Percent 10 3 5 2 2 3 3" xfId="22716" xr:uid="{00000000-0005-0000-0000-000039800000}"/>
    <cellStyle name="Percent 10 3 5 2 2 3 3 2" xfId="22717" xr:uid="{00000000-0005-0000-0000-00003A800000}"/>
    <cellStyle name="Percent 10 3 5 2 2 3 4" xfId="22718" xr:uid="{00000000-0005-0000-0000-00003B800000}"/>
    <cellStyle name="Percent 10 3 5 2 2 3 4 2" xfId="22719" xr:uid="{00000000-0005-0000-0000-00003C800000}"/>
    <cellStyle name="Percent 10 3 5 2 2 3 5" xfId="22720" xr:uid="{00000000-0005-0000-0000-00003D800000}"/>
    <cellStyle name="Percent 10 3 5 2 2 4" xfId="22721" xr:uid="{00000000-0005-0000-0000-00003E800000}"/>
    <cellStyle name="Percent 10 3 5 2 2 4 2" xfId="22722" xr:uid="{00000000-0005-0000-0000-00003F800000}"/>
    <cellStyle name="Percent 10 3 5 2 2 5" xfId="22723" xr:uid="{00000000-0005-0000-0000-000040800000}"/>
    <cellStyle name="Percent 10 3 5 2 2 5 2" xfId="22724" xr:uid="{00000000-0005-0000-0000-000041800000}"/>
    <cellStyle name="Percent 10 3 5 2 2 6" xfId="22725" xr:uid="{00000000-0005-0000-0000-000042800000}"/>
    <cellStyle name="Percent 10 3 5 2 2 6 2" xfId="22726" xr:uid="{00000000-0005-0000-0000-000043800000}"/>
    <cellStyle name="Percent 10 3 5 2 2 7" xfId="22727" xr:uid="{00000000-0005-0000-0000-000044800000}"/>
    <cellStyle name="Percent 10 3 5 2 2 7 2" xfId="22728" xr:uid="{00000000-0005-0000-0000-000045800000}"/>
    <cellStyle name="Percent 10 3 5 2 2 8" xfId="22729" xr:uid="{00000000-0005-0000-0000-000046800000}"/>
    <cellStyle name="Percent 10 3 5 2 2 8 2" xfId="22730" xr:uid="{00000000-0005-0000-0000-000047800000}"/>
    <cellStyle name="Percent 10 3 5 2 2 9" xfId="22731" xr:uid="{00000000-0005-0000-0000-000048800000}"/>
    <cellStyle name="Percent 10 3 5 2 3" xfId="22732" xr:uid="{00000000-0005-0000-0000-000049800000}"/>
    <cellStyle name="Percent 10 3 5 2 3 2" xfId="22733" xr:uid="{00000000-0005-0000-0000-00004A800000}"/>
    <cellStyle name="Percent 10 3 5 2 3 2 2" xfId="22734" xr:uid="{00000000-0005-0000-0000-00004B800000}"/>
    <cellStyle name="Percent 10 3 5 2 3 3" xfId="22735" xr:uid="{00000000-0005-0000-0000-00004C800000}"/>
    <cellStyle name="Percent 10 3 5 2 3 3 2" xfId="22736" xr:uid="{00000000-0005-0000-0000-00004D800000}"/>
    <cellStyle name="Percent 10 3 5 2 3 4" xfId="22737" xr:uid="{00000000-0005-0000-0000-00004E800000}"/>
    <cellStyle name="Percent 10 3 5 2 3 4 2" xfId="22738" xr:uid="{00000000-0005-0000-0000-00004F800000}"/>
    <cellStyle name="Percent 10 3 5 2 3 5" xfId="22739" xr:uid="{00000000-0005-0000-0000-000050800000}"/>
    <cellStyle name="Percent 10 3 5 2 4" xfId="22740" xr:uid="{00000000-0005-0000-0000-000051800000}"/>
    <cellStyle name="Percent 10 3 5 2 4 2" xfId="22741" xr:uid="{00000000-0005-0000-0000-000052800000}"/>
    <cellStyle name="Percent 10 3 5 2 4 2 2" xfId="22742" xr:uid="{00000000-0005-0000-0000-000053800000}"/>
    <cellStyle name="Percent 10 3 5 2 4 3" xfId="22743" xr:uid="{00000000-0005-0000-0000-000054800000}"/>
    <cellStyle name="Percent 10 3 5 2 4 3 2" xfId="22744" xr:uid="{00000000-0005-0000-0000-000055800000}"/>
    <cellStyle name="Percent 10 3 5 2 4 4" xfId="22745" xr:uid="{00000000-0005-0000-0000-000056800000}"/>
    <cellStyle name="Percent 10 3 5 2 4 4 2" xfId="22746" xr:uid="{00000000-0005-0000-0000-000057800000}"/>
    <cellStyle name="Percent 10 3 5 2 4 5" xfId="22747" xr:uid="{00000000-0005-0000-0000-000058800000}"/>
    <cellStyle name="Percent 10 3 5 2 5" xfId="22748" xr:uid="{00000000-0005-0000-0000-000059800000}"/>
    <cellStyle name="Percent 10 3 5 2 5 2" xfId="22749" xr:uid="{00000000-0005-0000-0000-00005A800000}"/>
    <cellStyle name="Percent 10 3 5 2 6" xfId="22750" xr:uid="{00000000-0005-0000-0000-00005B800000}"/>
    <cellStyle name="Percent 10 3 5 2 6 2" xfId="22751" xr:uid="{00000000-0005-0000-0000-00005C800000}"/>
    <cellStyle name="Percent 10 3 5 2 7" xfId="22752" xr:uid="{00000000-0005-0000-0000-00005D800000}"/>
    <cellStyle name="Percent 10 3 5 2 7 2" xfId="22753" xr:uid="{00000000-0005-0000-0000-00005E800000}"/>
    <cellStyle name="Percent 10 3 5 2 8" xfId="22754" xr:uid="{00000000-0005-0000-0000-00005F800000}"/>
    <cellStyle name="Percent 10 3 5 2 8 2" xfId="22755" xr:uid="{00000000-0005-0000-0000-000060800000}"/>
    <cellStyle name="Percent 10 3 5 2 9" xfId="22756" xr:uid="{00000000-0005-0000-0000-000061800000}"/>
    <cellStyle name="Percent 10 3 5 2 9 2" xfId="22757" xr:uid="{00000000-0005-0000-0000-000062800000}"/>
    <cellStyle name="Percent 10 3 5 3" xfId="22758" xr:uid="{00000000-0005-0000-0000-000063800000}"/>
    <cellStyle name="Percent 10 3 5 3 2" xfId="22759" xr:uid="{00000000-0005-0000-0000-000064800000}"/>
    <cellStyle name="Percent 10 3 5 3 2 2" xfId="22760" xr:uid="{00000000-0005-0000-0000-000065800000}"/>
    <cellStyle name="Percent 10 3 5 3 2 2 2" xfId="22761" xr:uid="{00000000-0005-0000-0000-000066800000}"/>
    <cellStyle name="Percent 10 3 5 3 2 3" xfId="22762" xr:uid="{00000000-0005-0000-0000-000067800000}"/>
    <cellStyle name="Percent 10 3 5 3 2 3 2" xfId="22763" xr:uid="{00000000-0005-0000-0000-000068800000}"/>
    <cellStyle name="Percent 10 3 5 3 2 4" xfId="22764" xr:uid="{00000000-0005-0000-0000-000069800000}"/>
    <cellStyle name="Percent 10 3 5 3 2 4 2" xfId="22765" xr:uid="{00000000-0005-0000-0000-00006A800000}"/>
    <cellStyle name="Percent 10 3 5 3 2 5" xfId="22766" xr:uid="{00000000-0005-0000-0000-00006B800000}"/>
    <cellStyle name="Percent 10 3 5 3 3" xfId="22767" xr:uid="{00000000-0005-0000-0000-00006C800000}"/>
    <cellStyle name="Percent 10 3 5 3 3 2" xfId="22768" xr:uid="{00000000-0005-0000-0000-00006D800000}"/>
    <cellStyle name="Percent 10 3 5 3 3 2 2" xfId="22769" xr:uid="{00000000-0005-0000-0000-00006E800000}"/>
    <cellStyle name="Percent 10 3 5 3 3 3" xfId="22770" xr:uid="{00000000-0005-0000-0000-00006F800000}"/>
    <cellStyle name="Percent 10 3 5 3 3 3 2" xfId="22771" xr:uid="{00000000-0005-0000-0000-000070800000}"/>
    <cellStyle name="Percent 10 3 5 3 3 4" xfId="22772" xr:uid="{00000000-0005-0000-0000-000071800000}"/>
    <cellStyle name="Percent 10 3 5 3 3 4 2" xfId="22773" xr:uid="{00000000-0005-0000-0000-000072800000}"/>
    <cellStyle name="Percent 10 3 5 3 3 5" xfId="22774" xr:uid="{00000000-0005-0000-0000-000073800000}"/>
    <cellStyle name="Percent 10 3 5 3 4" xfId="22775" xr:uid="{00000000-0005-0000-0000-000074800000}"/>
    <cellStyle name="Percent 10 3 5 3 4 2" xfId="22776" xr:uid="{00000000-0005-0000-0000-000075800000}"/>
    <cellStyle name="Percent 10 3 5 3 5" xfId="22777" xr:uid="{00000000-0005-0000-0000-000076800000}"/>
    <cellStyle name="Percent 10 3 5 3 5 2" xfId="22778" xr:uid="{00000000-0005-0000-0000-000077800000}"/>
    <cellStyle name="Percent 10 3 5 3 6" xfId="22779" xr:uid="{00000000-0005-0000-0000-000078800000}"/>
    <cellStyle name="Percent 10 3 5 3 6 2" xfId="22780" xr:uid="{00000000-0005-0000-0000-000079800000}"/>
    <cellStyle name="Percent 10 3 5 3 7" xfId="22781" xr:uid="{00000000-0005-0000-0000-00007A800000}"/>
    <cellStyle name="Percent 10 3 5 3 7 2" xfId="22782" xr:uid="{00000000-0005-0000-0000-00007B800000}"/>
    <cellStyle name="Percent 10 3 5 3 8" xfId="22783" xr:uid="{00000000-0005-0000-0000-00007C800000}"/>
    <cellStyle name="Percent 10 3 5 3 8 2" xfId="22784" xr:uid="{00000000-0005-0000-0000-00007D800000}"/>
    <cellStyle name="Percent 10 3 5 3 9" xfId="22785" xr:uid="{00000000-0005-0000-0000-00007E800000}"/>
    <cellStyle name="Percent 10 3 5 4" xfId="22786" xr:uid="{00000000-0005-0000-0000-00007F800000}"/>
    <cellStyle name="Percent 10 3 5 4 2" xfId="22787" xr:uid="{00000000-0005-0000-0000-000080800000}"/>
    <cellStyle name="Percent 10 3 5 4 2 2" xfId="22788" xr:uid="{00000000-0005-0000-0000-000081800000}"/>
    <cellStyle name="Percent 10 3 5 4 3" xfId="22789" xr:uid="{00000000-0005-0000-0000-000082800000}"/>
    <cellStyle name="Percent 10 3 5 4 3 2" xfId="22790" xr:uid="{00000000-0005-0000-0000-000083800000}"/>
    <cellStyle name="Percent 10 3 5 4 4" xfId="22791" xr:uid="{00000000-0005-0000-0000-000084800000}"/>
    <cellStyle name="Percent 10 3 5 4 4 2" xfId="22792" xr:uid="{00000000-0005-0000-0000-000085800000}"/>
    <cellStyle name="Percent 10 3 5 4 5" xfId="22793" xr:uid="{00000000-0005-0000-0000-000086800000}"/>
    <cellStyle name="Percent 10 3 5 5" xfId="22794" xr:uid="{00000000-0005-0000-0000-000087800000}"/>
    <cellStyle name="Percent 10 3 5 5 2" xfId="22795" xr:uid="{00000000-0005-0000-0000-000088800000}"/>
    <cellStyle name="Percent 10 3 5 5 2 2" xfId="22796" xr:uid="{00000000-0005-0000-0000-000089800000}"/>
    <cellStyle name="Percent 10 3 5 5 3" xfId="22797" xr:uid="{00000000-0005-0000-0000-00008A800000}"/>
    <cellStyle name="Percent 10 3 5 5 3 2" xfId="22798" xr:uid="{00000000-0005-0000-0000-00008B800000}"/>
    <cellStyle name="Percent 10 3 5 5 4" xfId="22799" xr:uid="{00000000-0005-0000-0000-00008C800000}"/>
    <cellStyle name="Percent 10 3 5 5 4 2" xfId="22800" xr:uid="{00000000-0005-0000-0000-00008D800000}"/>
    <cellStyle name="Percent 10 3 5 5 5" xfId="22801" xr:uid="{00000000-0005-0000-0000-00008E800000}"/>
    <cellStyle name="Percent 10 3 5 6" xfId="22802" xr:uid="{00000000-0005-0000-0000-00008F800000}"/>
    <cellStyle name="Percent 10 3 5 6 2" xfId="22803" xr:uid="{00000000-0005-0000-0000-000090800000}"/>
    <cellStyle name="Percent 10 3 5 7" xfId="22804" xr:uid="{00000000-0005-0000-0000-000091800000}"/>
    <cellStyle name="Percent 10 3 5 7 2" xfId="22805" xr:uid="{00000000-0005-0000-0000-000092800000}"/>
    <cellStyle name="Percent 10 3 5 8" xfId="22806" xr:uid="{00000000-0005-0000-0000-000093800000}"/>
    <cellStyle name="Percent 10 3 5 8 2" xfId="22807" xr:uid="{00000000-0005-0000-0000-000094800000}"/>
    <cellStyle name="Percent 10 3 5 9" xfId="22808" xr:uid="{00000000-0005-0000-0000-000095800000}"/>
    <cellStyle name="Percent 10 3 5 9 2" xfId="22809" xr:uid="{00000000-0005-0000-0000-000096800000}"/>
    <cellStyle name="Percent 10 3 6" xfId="22810" xr:uid="{00000000-0005-0000-0000-000097800000}"/>
    <cellStyle name="Percent 10 3 6 10" xfId="22811" xr:uid="{00000000-0005-0000-0000-000098800000}"/>
    <cellStyle name="Percent 10 3 6 2" xfId="22812" xr:uid="{00000000-0005-0000-0000-000099800000}"/>
    <cellStyle name="Percent 10 3 6 2 2" xfId="22813" xr:uid="{00000000-0005-0000-0000-00009A800000}"/>
    <cellStyle name="Percent 10 3 6 2 2 2" xfId="22814" xr:uid="{00000000-0005-0000-0000-00009B800000}"/>
    <cellStyle name="Percent 10 3 6 2 2 2 2" xfId="22815" xr:uid="{00000000-0005-0000-0000-00009C800000}"/>
    <cellStyle name="Percent 10 3 6 2 2 3" xfId="22816" xr:uid="{00000000-0005-0000-0000-00009D800000}"/>
    <cellStyle name="Percent 10 3 6 2 2 3 2" xfId="22817" xr:uid="{00000000-0005-0000-0000-00009E800000}"/>
    <cellStyle name="Percent 10 3 6 2 2 4" xfId="22818" xr:uid="{00000000-0005-0000-0000-00009F800000}"/>
    <cellStyle name="Percent 10 3 6 2 2 4 2" xfId="22819" xr:uid="{00000000-0005-0000-0000-0000A0800000}"/>
    <cellStyle name="Percent 10 3 6 2 2 5" xfId="22820" xr:uid="{00000000-0005-0000-0000-0000A1800000}"/>
    <cellStyle name="Percent 10 3 6 2 3" xfId="22821" xr:uid="{00000000-0005-0000-0000-0000A2800000}"/>
    <cellStyle name="Percent 10 3 6 2 3 2" xfId="22822" xr:uid="{00000000-0005-0000-0000-0000A3800000}"/>
    <cellStyle name="Percent 10 3 6 2 3 2 2" xfId="22823" xr:uid="{00000000-0005-0000-0000-0000A4800000}"/>
    <cellStyle name="Percent 10 3 6 2 3 3" xfId="22824" xr:uid="{00000000-0005-0000-0000-0000A5800000}"/>
    <cellStyle name="Percent 10 3 6 2 3 3 2" xfId="22825" xr:uid="{00000000-0005-0000-0000-0000A6800000}"/>
    <cellStyle name="Percent 10 3 6 2 3 4" xfId="22826" xr:uid="{00000000-0005-0000-0000-0000A7800000}"/>
    <cellStyle name="Percent 10 3 6 2 3 4 2" xfId="22827" xr:uid="{00000000-0005-0000-0000-0000A8800000}"/>
    <cellStyle name="Percent 10 3 6 2 3 5" xfId="22828" xr:uid="{00000000-0005-0000-0000-0000A9800000}"/>
    <cellStyle name="Percent 10 3 6 2 4" xfId="22829" xr:uid="{00000000-0005-0000-0000-0000AA800000}"/>
    <cellStyle name="Percent 10 3 6 2 4 2" xfId="22830" xr:uid="{00000000-0005-0000-0000-0000AB800000}"/>
    <cellStyle name="Percent 10 3 6 2 5" xfId="22831" xr:uid="{00000000-0005-0000-0000-0000AC800000}"/>
    <cellStyle name="Percent 10 3 6 2 5 2" xfId="22832" xr:uid="{00000000-0005-0000-0000-0000AD800000}"/>
    <cellStyle name="Percent 10 3 6 2 6" xfId="22833" xr:uid="{00000000-0005-0000-0000-0000AE800000}"/>
    <cellStyle name="Percent 10 3 6 2 6 2" xfId="22834" xr:uid="{00000000-0005-0000-0000-0000AF800000}"/>
    <cellStyle name="Percent 10 3 6 2 7" xfId="22835" xr:uid="{00000000-0005-0000-0000-0000B0800000}"/>
    <cellStyle name="Percent 10 3 6 2 7 2" xfId="22836" xr:uid="{00000000-0005-0000-0000-0000B1800000}"/>
    <cellStyle name="Percent 10 3 6 2 8" xfId="22837" xr:uid="{00000000-0005-0000-0000-0000B2800000}"/>
    <cellStyle name="Percent 10 3 6 2 8 2" xfId="22838" xr:uid="{00000000-0005-0000-0000-0000B3800000}"/>
    <cellStyle name="Percent 10 3 6 2 9" xfId="22839" xr:uid="{00000000-0005-0000-0000-0000B4800000}"/>
    <cellStyle name="Percent 10 3 6 3" xfId="22840" xr:uid="{00000000-0005-0000-0000-0000B5800000}"/>
    <cellStyle name="Percent 10 3 6 3 2" xfId="22841" xr:uid="{00000000-0005-0000-0000-0000B6800000}"/>
    <cellStyle name="Percent 10 3 6 3 2 2" xfId="22842" xr:uid="{00000000-0005-0000-0000-0000B7800000}"/>
    <cellStyle name="Percent 10 3 6 3 3" xfId="22843" xr:uid="{00000000-0005-0000-0000-0000B8800000}"/>
    <cellStyle name="Percent 10 3 6 3 3 2" xfId="22844" xr:uid="{00000000-0005-0000-0000-0000B9800000}"/>
    <cellStyle name="Percent 10 3 6 3 4" xfId="22845" xr:uid="{00000000-0005-0000-0000-0000BA800000}"/>
    <cellStyle name="Percent 10 3 6 3 4 2" xfId="22846" xr:uid="{00000000-0005-0000-0000-0000BB800000}"/>
    <cellStyle name="Percent 10 3 6 3 5" xfId="22847" xr:uid="{00000000-0005-0000-0000-0000BC800000}"/>
    <cellStyle name="Percent 10 3 6 4" xfId="22848" xr:uid="{00000000-0005-0000-0000-0000BD800000}"/>
    <cellStyle name="Percent 10 3 6 4 2" xfId="22849" xr:uid="{00000000-0005-0000-0000-0000BE800000}"/>
    <cellStyle name="Percent 10 3 6 4 2 2" xfId="22850" xr:uid="{00000000-0005-0000-0000-0000BF800000}"/>
    <cellStyle name="Percent 10 3 6 4 3" xfId="22851" xr:uid="{00000000-0005-0000-0000-0000C0800000}"/>
    <cellStyle name="Percent 10 3 6 4 3 2" xfId="22852" xr:uid="{00000000-0005-0000-0000-0000C1800000}"/>
    <cellStyle name="Percent 10 3 6 4 4" xfId="22853" xr:uid="{00000000-0005-0000-0000-0000C2800000}"/>
    <cellStyle name="Percent 10 3 6 4 4 2" xfId="22854" xr:uid="{00000000-0005-0000-0000-0000C3800000}"/>
    <cellStyle name="Percent 10 3 6 4 5" xfId="22855" xr:uid="{00000000-0005-0000-0000-0000C4800000}"/>
    <cellStyle name="Percent 10 3 6 5" xfId="22856" xr:uid="{00000000-0005-0000-0000-0000C5800000}"/>
    <cellStyle name="Percent 10 3 6 5 2" xfId="22857" xr:uid="{00000000-0005-0000-0000-0000C6800000}"/>
    <cellStyle name="Percent 10 3 6 6" xfId="22858" xr:uid="{00000000-0005-0000-0000-0000C7800000}"/>
    <cellStyle name="Percent 10 3 6 6 2" xfId="22859" xr:uid="{00000000-0005-0000-0000-0000C8800000}"/>
    <cellStyle name="Percent 10 3 6 7" xfId="22860" xr:uid="{00000000-0005-0000-0000-0000C9800000}"/>
    <cellStyle name="Percent 10 3 6 7 2" xfId="22861" xr:uid="{00000000-0005-0000-0000-0000CA800000}"/>
    <cellStyle name="Percent 10 3 6 8" xfId="22862" xr:uid="{00000000-0005-0000-0000-0000CB800000}"/>
    <cellStyle name="Percent 10 3 6 8 2" xfId="22863" xr:uid="{00000000-0005-0000-0000-0000CC800000}"/>
    <cellStyle name="Percent 10 3 6 9" xfId="22864" xr:uid="{00000000-0005-0000-0000-0000CD800000}"/>
    <cellStyle name="Percent 10 3 6 9 2" xfId="22865" xr:uid="{00000000-0005-0000-0000-0000CE800000}"/>
    <cellStyle name="Percent 10 3 7" xfId="22866" xr:uid="{00000000-0005-0000-0000-0000CF800000}"/>
    <cellStyle name="Percent 10 3 7 2" xfId="22867" xr:uid="{00000000-0005-0000-0000-0000D0800000}"/>
    <cellStyle name="Percent 10 3 7 2 2" xfId="22868" xr:uid="{00000000-0005-0000-0000-0000D1800000}"/>
    <cellStyle name="Percent 10 3 7 2 2 2" xfId="22869" xr:uid="{00000000-0005-0000-0000-0000D2800000}"/>
    <cellStyle name="Percent 10 3 7 2 3" xfId="22870" xr:uid="{00000000-0005-0000-0000-0000D3800000}"/>
    <cellStyle name="Percent 10 3 7 2 3 2" xfId="22871" xr:uid="{00000000-0005-0000-0000-0000D4800000}"/>
    <cellStyle name="Percent 10 3 7 2 4" xfId="22872" xr:uid="{00000000-0005-0000-0000-0000D5800000}"/>
    <cellStyle name="Percent 10 3 7 2 4 2" xfId="22873" xr:uid="{00000000-0005-0000-0000-0000D6800000}"/>
    <cellStyle name="Percent 10 3 7 2 5" xfId="22874" xr:uid="{00000000-0005-0000-0000-0000D7800000}"/>
    <cellStyle name="Percent 10 3 7 3" xfId="22875" xr:uid="{00000000-0005-0000-0000-0000D8800000}"/>
    <cellStyle name="Percent 10 3 7 3 2" xfId="22876" xr:uid="{00000000-0005-0000-0000-0000D9800000}"/>
    <cellStyle name="Percent 10 3 7 3 2 2" xfId="22877" xr:uid="{00000000-0005-0000-0000-0000DA800000}"/>
    <cellStyle name="Percent 10 3 7 3 3" xfId="22878" xr:uid="{00000000-0005-0000-0000-0000DB800000}"/>
    <cellStyle name="Percent 10 3 7 3 3 2" xfId="22879" xr:uid="{00000000-0005-0000-0000-0000DC800000}"/>
    <cellStyle name="Percent 10 3 7 3 4" xfId="22880" xr:uid="{00000000-0005-0000-0000-0000DD800000}"/>
    <cellStyle name="Percent 10 3 7 3 4 2" xfId="22881" xr:uid="{00000000-0005-0000-0000-0000DE800000}"/>
    <cellStyle name="Percent 10 3 7 3 5" xfId="22882" xr:uid="{00000000-0005-0000-0000-0000DF800000}"/>
    <cellStyle name="Percent 10 3 7 4" xfId="22883" xr:uid="{00000000-0005-0000-0000-0000E0800000}"/>
    <cellStyle name="Percent 10 3 7 4 2" xfId="22884" xr:uid="{00000000-0005-0000-0000-0000E1800000}"/>
    <cellStyle name="Percent 10 3 7 5" xfId="22885" xr:uid="{00000000-0005-0000-0000-0000E2800000}"/>
    <cellStyle name="Percent 10 3 7 5 2" xfId="22886" xr:uid="{00000000-0005-0000-0000-0000E3800000}"/>
    <cellStyle name="Percent 10 3 7 6" xfId="22887" xr:uid="{00000000-0005-0000-0000-0000E4800000}"/>
    <cellStyle name="Percent 10 3 7 6 2" xfId="22888" xr:uid="{00000000-0005-0000-0000-0000E5800000}"/>
    <cellStyle name="Percent 10 3 7 7" xfId="22889" xr:uid="{00000000-0005-0000-0000-0000E6800000}"/>
    <cellStyle name="Percent 10 3 7 7 2" xfId="22890" xr:uid="{00000000-0005-0000-0000-0000E7800000}"/>
    <cellStyle name="Percent 10 3 7 8" xfId="22891" xr:uid="{00000000-0005-0000-0000-0000E8800000}"/>
    <cellStyle name="Percent 10 3 7 8 2" xfId="22892" xr:uid="{00000000-0005-0000-0000-0000E9800000}"/>
    <cellStyle name="Percent 10 3 7 9" xfId="22893" xr:uid="{00000000-0005-0000-0000-0000EA800000}"/>
    <cellStyle name="Percent 10 3 8" xfId="22894" xr:uid="{00000000-0005-0000-0000-0000EB800000}"/>
    <cellStyle name="Percent 10 3 8 2" xfId="22895" xr:uid="{00000000-0005-0000-0000-0000EC800000}"/>
    <cellStyle name="Percent 10 3 8 2 2" xfId="22896" xr:uid="{00000000-0005-0000-0000-0000ED800000}"/>
    <cellStyle name="Percent 10 3 8 3" xfId="22897" xr:uid="{00000000-0005-0000-0000-0000EE800000}"/>
    <cellStyle name="Percent 10 3 8 3 2" xfId="22898" xr:uid="{00000000-0005-0000-0000-0000EF800000}"/>
    <cellStyle name="Percent 10 3 8 4" xfId="22899" xr:uid="{00000000-0005-0000-0000-0000F0800000}"/>
    <cellStyle name="Percent 10 3 8 4 2" xfId="22900" xr:uid="{00000000-0005-0000-0000-0000F1800000}"/>
    <cellStyle name="Percent 10 3 8 5" xfId="22901" xr:uid="{00000000-0005-0000-0000-0000F2800000}"/>
    <cellStyle name="Percent 10 3 9" xfId="22902" xr:uid="{00000000-0005-0000-0000-0000F3800000}"/>
    <cellStyle name="Percent 10 3 9 2" xfId="22903" xr:uid="{00000000-0005-0000-0000-0000F4800000}"/>
    <cellStyle name="Percent 10 3 9 2 2" xfId="22904" xr:uid="{00000000-0005-0000-0000-0000F5800000}"/>
    <cellStyle name="Percent 10 3 9 3" xfId="22905" xr:uid="{00000000-0005-0000-0000-0000F6800000}"/>
    <cellStyle name="Percent 10 3 9 3 2" xfId="22906" xr:uid="{00000000-0005-0000-0000-0000F7800000}"/>
    <cellStyle name="Percent 10 3 9 4" xfId="22907" xr:uid="{00000000-0005-0000-0000-0000F8800000}"/>
    <cellStyle name="Percent 10 3 9 4 2" xfId="22908" xr:uid="{00000000-0005-0000-0000-0000F9800000}"/>
    <cellStyle name="Percent 10 3 9 5" xfId="22909" xr:uid="{00000000-0005-0000-0000-0000FA800000}"/>
    <cellStyle name="Percent 10 4" xfId="22910" xr:uid="{00000000-0005-0000-0000-0000FB800000}"/>
    <cellStyle name="Percent 10 4 10" xfId="22911" xr:uid="{00000000-0005-0000-0000-0000FC800000}"/>
    <cellStyle name="Percent 10 4 10 2" xfId="22912" xr:uid="{00000000-0005-0000-0000-0000FD800000}"/>
    <cellStyle name="Percent 10 4 11" xfId="22913" xr:uid="{00000000-0005-0000-0000-0000FE800000}"/>
    <cellStyle name="Percent 10 4 12" xfId="42949" xr:uid="{00000000-0005-0000-0000-0000FF800000}"/>
    <cellStyle name="Percent 10 4 2" xfId="22914" xr:uid="{00000000-0005-0000-0000-000000810000}"/>
    <cellStyle name="Percent 10 4 2 10" xfId="22915" xr:uid="{00000000-0005-0000-0000-000001810000}"/>
    <cellStyle name="Percent 10 4 2 11" xfId="42950" xr:uid="{00000000-0005-0000-0000-000002810000}"/>
    <cellStyle name="Percent 10 4 2 2" xfId="22916" xr:uid="{00000000-0005-0000-0000-000003810000}"/>
    <cellStyle name="Percent 10 4 2 2 2" xfId="22917" xr:uid="{00000000-0005-0000-0000-000004810000}"/>
    <cellStyle name="Percent 10 4 2 2 2 2" xfId="22918" xr:uid="{00000000-0005-0000-0000-000005810000}"/>
    <cellStyle name="Percent 10 4 2 2 2 2 2" xfId="22919" xr:uid="{00000000-0005-0000-0000-000006810000}"/>
    <cellStyle name="Percent 10 4 2 2 2 3" xfId="22920" xr:uid="{00000000-0005-0000-0000-000007810000}"/>
    <cellStyle name="Percent 10 4 2 2 2 3 2" xfId="22921" xr:uid="{00000000-0005-0000-0000-000008810000}"/>
    <cellStyle name="Percent 10 4 2 2 2 4" xfId="22922" xr:uid="{00000000-0005-0000-0000-000009810000}"/>
    <cellStyle name="Percent 10 4 2 2 2 4 2" xfId="22923" xr:uid="{00000000-0005-0000-0000-00000A810000}"/>
    <cellStyle name="Percent 10 4 2 2 2 5" xfId="22924" xr:uid="{00000000-0005-0000-0000-00000B810000}"/>
    <cellStyle name="Percent 10 4 2 2 3" xfId="22925" xr:uid="{00000000-0005-0000-0000-00000C810000}"/>
    <cellStyle name="Percent 10 4 2 2 3 2" xfId="22926" xr:uid="{00000000-0005-0000-0000-00000D810000}"/>
    <cellStyle name="Percent 10 4 2 2 3 2 2" xfId="22927" xr:uid="{00000000-0005-0000-0000-00000E810000}"/>
    <cellStyle name="Percent 10 4 2 2 3 3" xfId="22928" xr:uid="{00000000-0005-0000-0000-00000F810000}"/>
    <cellStyle name="Percent 10 4 2 2 3 3 2" xfId="22929" xr:uid="{00000000-0005-0000-0000-000010810000}"/>
    <cellStyle name="Percent 10 4 2 2 3 4" xfId="22930" xr:uid="{00000000-0005-0000-0000-000011810000}"/>
    <cellStyle name="Percent 10 4 2 2 3 4 2" xfId="22931" xr:uid="{00000000-0005-0000-0000-000012810000}"/>
    <cellStyle name="Percent 10 4 2 2 3 5" xfId="22932" xr:uid="{00000000-0005-0000-0000-000013810000}"/>
    <cellStyle name="Percent 10 4 2 2 4" xfId="22933" xr:uid="{00000000-0005-0000-0000-000014810000}"/>
    <cellStyle name="Percent 10 4 2 2 4 2" xfId="22934" xr:uid="{00000000-0005-0000-0000-000015810000}"/>
    <cellStyle name="Percent 10 4 2 2 5" xfId="22935" xr:uid="{00000000-0005-0000-0000-000016810000}"/>
    <cellStyle name="Percent 10 4 2 2 5 2" xfId="22936" xr:uid="{00000000-0005-0000-0000-000017810000}"/>
    <cellStyle name="Percent 10 4 2 2 6" xfId="22937" xr:uid="{00000000-0005-0000-0000-000018810000}"/>
    <cellStyle name="Percent 10 4 2 2 6 2" xfId="22938" xr:uid="{00000000-0005-0000-0000-000019810000}"/>
    <cellStyle name="Percent 10 4 2 2 7" xfId="22939" xr:uid="{00000000-0005-0000-0000-00001A810000}"/>
    <cellStyle name="Percent 10 4 2 2 7 2" xfId="22940" xr:uid="{00000000-0005-0000-0000-00001B810000}"/>
    <cellStyle name="Percent 10 4 2 2 8" xfId="22941" xr:uid="{00000000-0005-0000-0000-00001C810000}"/>
    <cellStyle name="Percent 10 4 2 2 8 2" xfId="22942" xr:uid="{00000000-0005-0000-0000-00001D810000}"/>
    <cellStyle name="Percent 10 4 2 2 9" xfId="22943" xr:uid="{00000000-0005-0000-0000-00001E810000}"/>
    <cellStyle name="Percent 10 4 2 3" xfId="22944" xr:uid="{00000000-0005-0000-0000-00001F810000}"/>
    <cellStyle name="Percent 10 4 2 3 2" xfId="22945" xr:uid="{00000000-0005-0000-0000-000020810000}"/>
    <cellStyle name="Percent 10 4 2 3 2 2" xfId="22946" xr:uid="{00000000-0005-0000-0000-000021810000}"/>
    <cellStyle name="Percent 10 4 2 3 3" xfId="22947" xr:uid="{00000000-0005-0000-0000-000022810000}"/>
    <cellStyle name="Percent 10 4 2 3 3 2" xfId="22948" xr:uid="{00000000-0005-0000-0000-000023810000}"/>
    <cellStyle name="Percent 10 4 2 3 4" xfId="22949" xr:uid="{00000000-0005-0000-0000-000024810000}"/>
    <cellStyle name="Percent 10 4 2 3 4 2" xfId="22950" xr:uid="{00000000-0005-0000-0000-000025810000}"/>
    <cellStyle name="Percent 10 4 2 3 5" xfId="22951" xr:uid="{00000000-0005-0000-0000-000026810000}"/>
    <cellStyle name="Percent 10 4 2 4" xfId="22952" xr:uid="{00000000-0005-0000-0000-000027810000}"/>
    <cellStyle name="Percent 10 4 2 4 2" xfId="22953" xr:uid="{00000000-0005-0000-0000-000028810000}"/>
    <cellStyle name="Percent 10 4 2 4 2 2" xfId="22954" xr:uid="{00000000-0005-0000-0000-000029810000}"/>
    <cellStyle name="Percent 10 4 2 4 3" xfId="22955" xr:uid="{00000000-0005-0000-0000-00002A810000}"/>
    <cellStyle name="Percent 10 4 2 4 3 2" xfId="22956" xr:uid="{00000000-0005-0000-0000-00002B810000}"/>
    <cellStyle name="Percent 10 4 2 4 4" xfId="22957" xr:uid="{00000000-0005-0000-0000-00002C810000}"/>
    <cellStyle name="Percent 10 4 2 4 4 2" xfId="22958" xr:uid="{00000000-0005-0000-0000-00002D810000}"/>
    <cellStyle name="Percent 10 4 2 4 5" xfId="22959" xr:uid="{00000000-0005-0000-0000-00002E810000}"/>
    <cellStyle name="Percent 10 4 2 5" xfId="22960" xr:uid="{00000000-0005-0000-0000-00002F810000}"/>
    <cellStyle name="Percent 10 4 2 5 2" xfId="22961" xr:uid="{00000000-0005-0000-0000-000030810000}"/>
    <cellStyle name="Percent 10 4 2 6" xfId="22962" xr:uid="{00000000-0005-0000-0000-000031810000}"/>
    <cellStyle name="Percent 10 4 2 6 2" xfId="22963" xr:uid="{00000000-0005-0000-0000-000032810000}"/>
    <cellStyle name="Percent 10 4 2 7" xfId="22964" xr:uid="{00000000-0005-0000-0000-000033810000}"/>
    <cellStyle name="Percent 10 4 2 7 2" xfId="22965" xr:uid="{00000000-0005-0000-0000-000034810000}"/>
    <cellStyle name="Percent 10 4 2 8" xfId="22966" xr:uid="{00000000-0005-0000-0000-000035810000}"/>
    <cellStyle name="Percent 10 4 2 8 2" xfId="22967" xr:uid="{00000000-0005-0000-0000-000036810000}"/>
    <cellStyle name="Percent 10 4 2 9" xfId="22968" xr:uid="{00000000-0005-0000-0000-000037810000}"/>
    <cellStyle name="Percent 10 4 2 9 2" xfId="22969" xr:uid="{00000000-0005-0000-0000-000038810000}"/>
    <cellStyle name="Percent 10 4 3" xfId="22970" xr:uid="{00000000-0005-0000-0000-000039810000}"/>
    <cellStyle name="Percent 10 4 3 2" xfId="22971" xr:uid="{00000000-0005-0000-0000-00003A810000}"/>
    <cellStyle name="Percent 10 4 3 2 2" xfId="22972" xr:uid="{00000000-0005-0000-0000-00003B810000}"/>
    <cellStyle name="Percent 10 4 3 2 2 2" xfId="22973" xr:uid="{00000000-0005-0000-0000-00003C810000}"/>
    <cellStyle name="Percent 10 4 3 2 3" xfId="22974" xr:uid="{00000000-0005-0000-0000-00003D810000}"/>
    <cellStyle name="Percent 10 4 3 2 3 2" xfId="22975" xr:uid="{00000000-0005-0000-0000-00003E810000}"/>
    <cellStyle name="Percent 10 4 3 2 4" xfId="22976" xr:uid="{00000000-0005-0000-0000-00003F810000}"/>
    <cellStyle name="Percent 10 4 3 2 4 2" xfId="22977" xr:uid="{00000000-0005-0000-0000-000040810000}"/>
    <cellStyle name="Percent 10 4 3 2 5" xfId="22978" xr:uid="{00000000-0005-0000-0000-000041810000}"/>
    <cellStyle name="Percent 10 4 3 3" xfId="22979" xr:uid="{00000000-0005-0000-0000-000042810000}"/>
    <cellStyle name="Percent 10 4 3 3 2" xfId="22980" xr:uid="{00000000-0005-0000-0000-000043810000}"/>
    <cellStyle name="Percent 10 4 3 3 2 2" xfId="22981" xr:uid="{00000000-0005-0000-0000-000044810000}"/>
    <cellStyle name="Percent 10 4 3 3 3" xfId="22982" xr:uid="{00000000-0005-0000-0000-000045810000}"/>
    <cellStyle name="Percent 10 4 3 3 3 2" xfId="22983" xr:uid="{00000000-0005-0000-0000-000046810000}"/>
    <cellStyle name="Percent 10 4 3 3 4" xfId="22984" xr:uid="{00000000-0005-0000-0000-000047810000}"/>
    <cellStyle name="Percent 10 4 3 3 4 2" xfId="22985" xr:uid="{00000000-0005-0000-0000-000048810000}"/>
    <cellStyle name="Percent 10 4 3 3 5" xfId="22986" xr:uid="{00000000-0005-0000-0000-000049810000}"/>
    <cellStyle name="Percent 10 4 3 4" xfId="22987" xr:uid="{00000000-0005-0000-0000-00004A810000}"/>
    <cellStyle name="Percent 10 4 3 4 2" xfId="22988" xr:uid="{00000000-0005-0000-0000-00004B810000}"/>
    <cellStyle name="Percent 10 4 3 5" xfId="22989" xr:uid="{00000000-0005-0000-0000-00004C810000}"/>
    <cellStyle name="Percent 10 4 3 5 2" xfId="22990" xr:uid="{00000000-0005-0000-0000-00004D810000}"/>
    <cellStyle name="Percent 10 4 3 6" xfId="22991" xr:uid="{00000000-0005-0000-0000-00004E810000}"/>
    <cellStyle name="Percent 10 4 3 6 2" xfId="22992" xr:uid="{00000000-0005-0000-0000-00004F810000}"/>
    <cellStyle name="Percent 10 4 3 7" xfId="22993" xr:uid="{00000000-0005-0000-0000-000050810000}"/>
    <cellStyle name="Percent 10 4 3 7 2" xfId="22994" xr:uid="{00000000-0005-0000-0000-000051810000}"/>
    <cellStyle name="Percent 10 4 3 8" xfId="22995" xr:uid="{00000000-0005-0000-0000-000052810000}"/>
    <cellStyle name="Percent 10 4 3 8 2" xfId="22996" xr:uid="{00000000-0005-0000-0000-000053810000}"/>
    <cellStyle name="Percent 10 4 3 9" xfId="22997" xr:uid="{00000000-0005-0000-0000-000054810000}"/>
    <cellStyle name="Percent 10 4 4" xfId="22998" xr:uid="{00000000-0005-0000-0000-000055810000}"/>
    <cellStyle name="Percent 10 4 4 2" xfId="22999" xr:uid="{00000000-0005-0000-0000-000056810000}"/>
    <cellStyle name="Percent 10 4 4 2 2" xfId="23000" xr:uid="{00000000-0005-0000-0000-000057810000}"/>
    <cellStyle name="Percent 10 4 4 3" xfId="23001" xr:uid="{00000000-0005-0000-0000-000058810000}"/>
    <cellStyle name="Percent 10 4 4 3 2" xfId="23002" xr:uid="{00000000-0005-0000-0000-000059810000}"/>
    <cellStyle name="Percent 10 4 4 4" xfId="23003" xr:uid="{00000000-0005-0000-0000-00005A810000}"/>
    <cellStyle name="Percent 10 4 4 4 2" xfId="23004" xr:uid="{00000000-0005-0000-0000-00005B810000}"/>
    <cellStyle name="Percent 10 4 4 5" xfId="23005" xr:uid="{00000000-0005-0000-0000-00005C810000}"/>
    <cellStyle name="Percent 10 4 5" xfId="23006" xr:uid="{00000000-0005-0000-0000-00005D810000}"/>
    <cellStyle name="Percent 10 4 5 2" xfId="23007" xr:uid="{00000000-0005-0000-0000-00005E810000}"/>
    <cellStyle name="Percent 10 4 5 2 2" xfId="23008" xr:uid="{00000000-0005-0000-0000-00005F810000}"/>
    <cellStyle name="Percent 10 4 5 3" xfId="23009" xr:uid="{00000000-0005-0000-0000-000060810000}"/>
    <cellStyle name="Percent 10 4 5 3 2" xfId="23010" xr:uid="{00000000-0005-0000-0000-000061810000}"/>
    <cellStyle name="Percent 10 4 5 4" xfId="23011" xr:uid="{00000000-0005-0000-0000-000062810000}"/>
    <cellStyle name="Percent 10 4 5 4 2" xfId="23012" xr:uid="{00000000-0005-0000-0000-000063810000}"/>
    <cellStyle name="Percent 10 4 5 5" xfId="23013" xr:uid="{00000000-0005-0000-0000-000064810000}"/>
    <cellStyle name="Percent 10 4 6" xfId="23014" xr:uid="{00000000-0005-0000-0000-000065810000}"/>
    <cellStyle name="Percent 10 4 6 2" xfId="23015" xr:uid="{00000000-0005-0000-0000-000066810000}"/>
    <cellStyle name="Percent 10 4 7" xfId="23016" xr:uid="{00000000-0005-0000-0000-000067810000}"/>
    <cellStyle name="Percent 10 4 7 2" xfId="23017" xr:uid="{00000000-0005-0000-0000-000068810000}"/>
    <cellStyle name="Percent 10 4 8" xfId="23018" xr:uid="{00000000-0005-0000-0000-000069810000}"/>
    <cellStyle name="Percent 10 4 8 2" xfId="23019" xr:uid="{00000000-0005-0000-0000-00006A810000}"/>
    <cellStyle name="Percent 10 4 9" xfId="23020" xr:uid="{00000000-0005-0000-0000-00006B810000}"/>
    <cellStyle name="Percent 10 4 9 2" xfId="23021" xr:uid="{00000000-0005-0000-0000-00006C810000}"/>
    <cellStyle name="Percent 10 5" xfId="23022" xr:uid="{00000000-0005-0000-0000-00006D810000}"/>
    <cellStyle name="Percent 10 5 10" xfId="23023" xr:uid="{00000000-0005-0000-0000-00006E810000}"/>
    <cellStyle name="Percent 10 5 10 2" xfId="23024" xr:uid="{00000000-0005-0000-0000-00006F810000}"/>
    <cellStyle name="Percent 10 5 11" xfId="23025" xr:uid="{00000000-0005-0000-0000-000070810000}"/>
    <cellStyle name="Percent 10 5 12" xfId="42951" xr:uid="{00000000-0005-0000-0000-000071810000}"/>
    <cellStyle name="Percent 10 5 2" xfId="23026" xr:uid="{00000000-0005-0000-0000-000072810000}"/>
    <cellStyle name="Percent 10 5 2 10" xfId="23027" xr:uid="{00000000-0005-0000-0000-000073810000}"/>
    <cellStyle name="Percent 10 5 2 2" xfId="23028" xr:uid="{00000000-0005-0000-0000-000074810000}"/>
    <cellStyle name="Percent 10 5 2 2 2" xfId="23029" xr:uid="{00000000-0005-0000-0000-000075810000}"/>
    <cellStyle name="Percent 10 5 2 2 2 2" xfId="23030" xr:uid="{00000000-0005-0000-0000-000076810000}"/>
    <cellStyle name="Percent 10 5 2 2 2 2 2" xfId="23031" xr:uid="{00000000-0005-0000-0000-000077810000}"/>
    <cellStyle name="Percent 10 5 2 2 2 3" xfId="23032" xr:uid="{00000000-0005-0000-0000-000078810000}"/>
    <cellStyle name="Percent 10 5 2 2 2 3 2" xfId="23033" xr:uid="{00000000-0005-0000-0000-000079810000}"/>
    <cellStyle name="Percent 10 5 2 2 2 4" xfId="23034" xr:uid="{00000000-0005-0000-0000-00007A810000}"/>
    <cellStyle name="Percent 10 5 2 2 2 4 2" xfId="23035" xr:uid="{00000000-0005-0000-0000-00007B810000}"/>
    <cellStyle name="Percent 10 5 2 2 2 5" xfId="23036" xr:uid="{00000000-0005-0000-0000-00007C810000}"/>
    <cellStyle name="Percent 10 5 2 2 3" xfId="23037" xr:uid="{00000000-0005-0000-0000-00007D810000}"/>
    <cellStyle name="Percent 10 5 2 2 3 2" xfId="23038" xr:uid="{00000000-0005-0000-0000-00007E810000}"/>
    <cellStyle name="Percent 10 5 2 2 3 2 2" xfId="23039" xr:uid="{00000000-0005-0000-0000-00007F810000}"/>
    <cellStyle name="Percent 10 5 2 2 3 3" xfId="23040" xr:uid="{00000000-0005-0000-0000-000080810000}"/>
    <cellStyle name="Percent 10 5 2 2 3 3 2" xfId="23041" xr:uid="{00000000-0005-0000-0000-000081810000}"/>
    <cellStyle name="Percent 10 5 2 2 3 4" xfId="23042" xr:uid="{00000000-0005-0000-0000-000082810000}"/>
    <cellStyle name="Percent 10 5 2 2 3 4 2" xfId="23043" xr:uid="{00000000-0005-0000-0000-000083810000}"/>
    <cellStyle name="Percent 10 5 2 2 3 5" xfId="23044" xr:uid="{00000000-0005-0000-0000-000084810000}"/>
    <cellStyle name="Percent 10 5 2 2 4" xfId="23045" xr:uid="{00000000-0005-0000-0000-000085810000}"/>
    <cellStyle name="Percent 10 5 2 2 4 2" xfId="23046" xr:uid="{00000000-0005-0000-0000-000086810000}"/>
    <cellStyle name="Percent 10 5 2 2 5" xfId="23047" xr:uid="{00000000-0005-0000-0000-000087810000}"/>
    <cellStyle name="Percent 10 5 2 2 5 2" xfId="23048" xr:uid="{00000000-0005-0000-0000-000088810000}"/>
    <cellStyle name="Percent 10 5 2 2 6" xfId="23049" xr:uid="{00000000-0005-0000-0000-000089810000}"/>
    <cellStyle name="Percent 10 5 2 2 6 2" xfId="23050" xr:uid="{00000000-0005-0000-0000-00008A810000}"/>
    <cellStyle name="Percent 10 5 2 2 7" xfId="23051" xr:uid="{00000000-0005-0000-0000-00008B810000}"/>
    <cellStyle name="Percent 10 5 2 2 7 2" xfId="23052" xr:uid="{00000000-0005-0000-0000-00008C810000}"/>
    <cellStyle name="Percent 10 5 2 2 8" xfId="23053" xr:uid="{00000000-0005-0000-0000-00008D810000}"/>
    <cellStyle name="Percent 10 5 2 2 8 2" xfId="23054" xr:uid="{00000000-0005-0000-0000-00008E810000}"/>
    <cellStyle name="Percent 10 5 2 2 9" xfId="23055" xr:uid="{00000000-0005-0000-0000-00008F810000}"/>
    <cellStyle name="Percent 10 5 2 3" xfId="23056" xr:uid="{00000000-0005-0000-0000-000090810000}"/>
    <cellStyle name="Percent 10 5 2 3 2" xfId="23057" xr:uid="{00000000-0005-0000-0000-000091810000}"/>
    <cellStyle name="Percent 10 5 2 3 2 2" xfId="23058" xr:uid="{00000000-0005-0000-0000-000092810000}"/>
    <cellStyle name="Percent 10 5 2 3 3" xfId="23059" xr:uid="{00000000-0005-0000-0000-000093810000}"/>
    <cellStyle name="Percent 10 5 2 3 3 2" xfId="23060" xr:uid="{00000000-0005-0000-0000-000094810000}"/>
    <cellStyle name="Percent 10 5 2 3 4" xfId="23061" xr:uid="{00000000-0005-0000-0000-000095810000}"/>
    <cellStyle name="Percent 10 5 2 3 4 2" xfId="23062" xr:uid="{00000000-0005-0000-0000-000096810000}"/>
    <cellStyle name="Percent 10 5 2 3 5" xfId="23063" xr:uid="{00000000-0005-0000-0000-000097810000}"/>
    <cellStyle name="Percent 10 5 2 4" xfId="23064" xr:uid="{00000000-0005-0000-0000-000098810000}"/>
    <cellStyle name="Percent 10 5 2 4 2" xfId="23065" xr:uid="{00000000-0005-0000-0000-000099810000}"/>
    <cellStyle name="Percent 10 5 2 4 2 2" xfId="23066" xr:uid="{00000000-0005-0000-0000-00009A810000}"/>
    <cellStyle name="Percent 10 5 2 4 3" xfId="23067" xr:uid="{00000000-0005-0000-0000-00009B810000}"/>
    <cellStyle name="Percent 10 5 2 4 3 2" xfId="23068" xr:uid="{00000000-0005-0000-0000-00009C810000}"/>
    <cellStyle name="Percent 10 5 2 4 4" xfId="23069" xr:uid="{00000000-0005-0000-0000-00009D810000}"/>
    <cellStyle name="Percent 10 5 2 4 4 2" xfId="23070" xr:uid="{00000000-0005-0000-0000-00009E810000}"/>
    <cellStyle name="Percent 10 5 2 4 5" xfId="23071" xr:uid="{00000000-0005-0000-0000-00009F810000}"/>
    <cellStyle name="Percent 10 5 2 5" xfId="23072" xr:uid="{00000000-0005-0000-0000-0000A0810000}"/>
    <cellStyle name="Percent 10 5 2 5 2" xfId="23073" xr:uid="{00000000-0005-0000-0000-0000A1810000}"/>
    <cellStyle name="Percent 10 5 2 6" xfId="23074" xr:uid="{00000000-0005-0000-0000-0000A2810000}"/>
    <cellStyle name="Percent 10 5 2 6 2" xfId="23075" xr:uid="{00000000-0005-0000-0000-0000A3810000}"/>
    <cellStyle name="Percent 10 5 2 7" xfId="23076" xr:uid="{00000000-0005-0000-0000-0000A4810000}"/>
    <cellStyle name="Percent 10 5 2 7 2" xfId="23077" xr:uid="{00000000-0005-0000-0000-0000A5810000}"/>
    <cellStyle name="Percent 10 5 2 8" xfId="23078" xr:uid="{00000000-0005-0000-0000-0000A6810000}"/>
    <cellStyle name="Percent 10 5 2 8 2" xfId="23079" xr:uid="{00000000-0005-0000-0000-0000A7810000}"/>
    <cellStyle name="Percent 10 5 2 9" xfId="23080" xr:uid="{00000000-0005-0000-0000-0000A8810000}"/>
    <cellStyle name="Percent 10 5 2 9 2" xfId="23081" xr:uid="{00000000-0005-0000-0000-0000A9810000}"/>
    <cellStyle name="Percent 10 5 3" xfId="23082" xr:uid="{00000000-0005-0000-0000-0000AA810000}"/>
    <cellStyle name="Percent 10 5 3 2" xfId="23083" xr:uid="{00000000-0005-0000-0000-0000AB810000}"/>
    <cellStyle name="Percent 10 5 3 2 2" xfId="23084" xr:uid="{00000000-0005-0000-0000-0000AC810000}"/>
    <cellStyle name="Percent 10 5 3 2 2 2" xfId="23085" xr:uid="{00000000-0005-0000-0000-0000AD810000}"/>
    <cellStyle name="Percent 10 5 3 2 3" xfId="23086" xr:uid="{00000000-0005-0000-0000-0000AE810000}"/>
    <cellStyle name="Percent 10 5 3 2 3 2" xfId="23087" xr:uid="{00000000-0005-0000-0000-0000AF810000}"/>
    <cellStyle name="Percent 10 5 3 2 4" xfId="23088" xr:uid="{00000000-0005-0000-0000-0000B0810000}"/>
    <cellStyle name="Percent 10 5 3 2 4 2" xfId="23089" xr:uid="{00000000-0005-0000-0000-0000B1810000}"/>
    <cellStyle name="Percent 10 5 3 2 5" xfId="23090" xr:uid="{00000000-0005-0000-0000-0000B2810000}"/>
    <cellStyle name="Percent 10 5 3 3" xfId="23091" xr:uid="{00000000-0005-0000-0000-0000B3810000}"/>
    <cellStyle name="Percent 10 5 3 3 2" xfId="23092" xr:uid="{00000000-0005-0000-0000-0000B4810000}"/>
    <cellStyle name="Percent 10 5 3 3 2 2" xfId="23093" xr:uid="{00000000-0005-0000-0000-0000B5810000}"/>
    <cellStyle name="Percent 10 5 3 3 3" xfId="23094" xr:uid="{00000000-0005-0000-0000-0000B6810000}"/>
    <cellStyle name="Percent 10 5 3 3 3 2" xfId="23095" xr:uid="{00000000-0005-0000-0000-0000B7810000}"/>
    <cellStyle name="Percent 10 5 3 3 4" xfId="23096" xr:uid="{00000000-0005-0000-0000-0000B8810000}"/>
    <cellStyle name="Percent 10 5 3 3 4 2" xfId="23097" xr:uid="{00000000-0005-0000-0000-0000B9810000}"/>
    <cellStyle name="Percent 10 5 3 3 5" xfId="23098" xr:uid="{00000000-0005-0000-0000-0000BA810000}"/>
    <cellStyle name="Percent 10 5 3 4" xfId="23099" xr:uid="{00000000-0005-0000-0000-0000BB810000}"/>
    <cellStyle name="Percent 10 5 3 4 2" xfId="23100" xr:uid="{00000000-0005-0000-0000-0000BC810000}"/>
    <cellStyle name="Percent 10 5 3 5" xfId="23101" xr:uid="{00000000-0005-0000-0000-0000BD810000}"/>
    <cellStyle name="Percent 10 5 3 5 2" xfId="23102" xr:uid="{00000000-0005-0000-0000-0000BE810000}"/>
    <cellStyle name="Percent 10 5 3 6" xfId="23103" xr:uid="{00000000-0005-0000-0000-0000BF810000}"/>
    <cellStyle name="Percent 10 5 3 6 2" xfId="23104" xr:uid="{00000000-0005-0000-0000-0000C0810000}"/>
    <cellStyle name="Percent 10 5 3 7" xfId="23105" xr:uid="{00000000-0005-0000-0000-0000C1810000}"/>
    <cellStyle name="Percent 10 5 3 7 2" xfId="23106" xr:uid="{00000000-0005-0000-0000-0000C2810000}"/>
    <cellStyle name="Percent 10 5 3 8" xfId="23107" xr:uid="{00000000-0005-0000-0000-0000C3810000}"/>
    <cellStyle name="Percent 10 5 3 8 2" xfId="23108" xr:uid="{00000000-0005-0000-0000-0000C4810000}"/>
    <cellStyle name="Percent 10 5 3 9" xfId="23109" xr:uid="{00000000-0005-0000-0000-0000C5810000}"/>
    <cellStyle name="Percent 10 5 4" xfId="23110" xr:uid="{00000000-0005-0000-0000-0000C6810000}"/>
    <cellStyle name="Percent 10 5 4 2" xfId="23111" xr:uid="{00000000-0005-0000-0000-0000C7810000}"/>
    <cellStyle name="Percent 10 5 4 2 2" xfId="23112" xr:uid="{00000000-0005-0000-0000-0000C8810000}"/>
    <cellStyle name="Percent 10 5 4 3" xfId="23113" xr:uid="{00000000-0005-0000-0000-0000C9810000}"/>
    <cellStyle name="Percent 10 5 4 3 2" xfId="23114" xr:uid="{00000000-0005-0000-0000-0000CA810000}"/>
    <cellStyle name="Percent 10 5 4 4" xfId="23115" xr:uid="{00000000-0005-0000-0000-0000CB810000}"/>
    <cellStyle name="Percent 10 5 4 4 2" xfId="23116" xr:uid="{00000000-0005-0000-0000-0000CC810000}"/>
    <cellStyle name="Percent 10 5 4 5" xfId="23117" xr:uid="{00000000-0005-0000-0000-0000CD810000}"/>
    <cellStyle name="Percent 10 5 5" xfId="23118" xr:uid="{00000000-0005-0000-0000-0000CE810000}"/>
    <cellStyle name="Percent 10 5 5 2" xfId="23119" xr:uid="{00000000-0005-0000-0000-0000CF810000}"/>
    <cellStyle name="Percent 10 5 5 2 2" xfId="23120" xr:uid="{00000000-0005-0000-0000-0000D0810000}"/>
    <cellStyle name="Percent 10 5 5 3" xfId="23121" xr:uid="{00000000-0005-0000-0000-0000D1810000}"/>
    <cellStyle name="Percent 10 5 5 3 2" xfId="23122" xr:uid="{00000000-0005-0000-0000-0000D2810000}"/>
    <cellStyle name="Percent 10 5 5 4" xfId="23123" xr:uid="{00000000-0005-0000-0000-0000D3810000}"/>
    <cellStyle name="Percent 10 5 5 4 2" xfId="23124" xr:uid="{00000000-0005-0000-0000-0000D4810000}"/>
    <cellStyle name="Percent 10 5 5 5" xfId="23125" xr:uid="{00000000-0005-0000-0000-0000D5810000}"/>
    <cellStyle name="Percent 10 5 6" xfId="23126" xr:uid="{00000000-0005-0000-0000-0000D6810000}"/>
    <cellStyle name="Percent 10 5 6 2" xfId="23127" xr:uid="{00000000-0005-0000-0000-0000D7810000}"/>
    <cellStyle name="Percent 10 5 7" xfId="23128" xr:uid="{00000000-0005-0000-0000-0000D8810000}"/>
    <cellStyle name="Percent 10 5 7 2" xfId="23129" xr:uid="{00000000-0005-0000-0000-0000D9810000}"/>
    <cellStyle name="Percent 10 5 8" xfId="23130" xr:uid="{00000000-0005-0000-0000-0000DA810000}"/>
    <cellStyle name="Percent 10 5 8 2" xfId="23131" xr:uid="{00000000-0005-0000-0000-0000DB810000}"/>
    <cellStyle name="Percent 10 5 9" xfId="23132" xr:uid="{00000000-0005-0000-0000-0000DC810000}"/>
    <cellStyle name="Percent 10 5 9 2" xfId="23133" xr:uid="{00000000-0005-0000-0000-0000DD810000}"/>
    <cellStyle name="Percent 10 6" xfId="23134" xr:uid="{00000000-0005-0000-0000-0000DE810000}"/>
    <cellStyle name="Percent 10 6 10" xfId="23135" xr:uid="{00000000-0005-0000-0000-0000DF810000}"/>
    <cellStyle name="Percent 10 6 10 2" xfId="23136" xr:uid="{00000000-0005-0000-0000-0000E0810000}"/>
    <cellStyle name="Percent 10 6 11" xfId="23137" xr:uid="{00000000-0005-0000-0000-0000E1810000}"/>
    <cellStyle name="Percent 10 6 2" xfId="23138" xr:uid="{00000000-0005-0000-0000-0000E2810000}"/>
    <cellStyle name="Percent 10 6 2 10" xfId="23139" xr:uid="{00000000-0005-0000-0000-0000E3810000}"/>
    <cellStyle name="Percent 10 6 2 2" xfId="23140" xr:uid="{00000000-0005-0000-0000-0000E4810000}"/>
    <cellStyle name="Percent 10 6 2 2 2" xfId="23141" xr:uid="{00000000-0005-0000-0000-0000E5810000}"/>
    <cellStyle name="Percent 10 6 2 2 2 2" xfId="23142" xr:uid="{00000000-0005-0000-0000-0000E6810000}"/>
    <cellStyle name="Percent 10 6 2 2 2 2 2" xfId="23143" xr:uid="{00000000-0005-0000-0000-0000E7810000}"/>
    <cellStyle name="Percent 10 6 2 2 2 3" xfId="23144" xr:uid="{00000000-0005-0000-0000-0000E8810000}"/>
    <cellStyle name="Percent 10 6 2 2 2 3 2" xfId="23145" xr:uid="{00000000-0005-0000-0000-0000E9810000}"/>
    <cellStyle name="Percent 10 6 2 2 2 4" xfId="23146" xr:uid="{00000000-0005-0000-0000-0000EA810000}"/>
    <cellStyle name="Percent 10 6 2 2 2 4 2" xfId="23147" xr:uid="{00000000-0005-0000-0000-0000EB810000}"/>
    <cellStyle name="Percent 10 6 2 2 2 5" xfId="23148" xr:uid="{00000000-0005-0000-0000-0000EC810000}"/>
    <cellStyle name="Percent 10 6 2 2 3" xfId="23149" xr:uid="{00000000-0005-0000-0000-0000ED810000}"/>
    <cellStyle name="Percent 10 6 2 2 3 2" xfId="23150" xr:uid="{00000000-0005-0000-0000-0000EE810000}"/>
    <cellStyle name="Percent 10 6 2 2 3 2 2" xfId="23151" xr:uid="{00000000-0005-0000-0000-0000EF810000}"/>
    <cellStyle name="Percent 10 6 2 2 3 3" xfId="23152" xr:uid="{00000000-0005-0000-0000-0000F0810000}"/>
    <cellStyle name="Percent 10 6 2 2 3 3 2" xfId="23153" xr:uid="{00000000-0005-0000-0000-0000F1810000}"/>
    <cellStyle name="Percent 10 6 2 2 3 4" xfId="23154" xr:uid="{00000000-0005-0000-0000-0000F2810000}"/>
    <cellStyle name="Percent 10 6 2 2 3 4 2" xfId="23155" xr:uid="{00000000-0005-0000-0000-0000F3810000}"/>
    <cellStyle name="Percent 10 6 2 2 3 5" xfId="23156" xr:uid="{00000000-0005-0000-0000-0000F4810000}"/>
    <cellStyle name="Percent 10 6 2 2 4" xfId="23157" xr:uid="{00000000-0005-0000-0000-0000F5810000}"/>
    <cellStyle name="Percent 10 6 2 2 4 2" xfId="23158" xr:uid="{00000000-0005-0000-0000-0000F6810000}"/>
    <cellStyle name="Percent 10 6 2 2 5" xfId="23159" xr:uid="{00000000-0005-0000-0000-0000F7810000}"/>
    <cellStyle name="Percent 10 6 2 2 5 2" xfId="23160" xr:uid="{00000000-0005-0000-0000-0000F8810000}"/>
    <cellStyle name="Percent 10 6 2 2 6" xfId="23161" xr:uid="{00000000-0005-0000-0000-0000F9810000}"/>
    <cellStyle name="Percent 10 6 2 2 6 2" xfId="23162" xr:uid="{00000000-0005-0000-0000-0000FA810000}"/>
    <cellStyle name="Percent 10 6 2 2 7" xfId="23163" xr:uid="{00000000-0005-0000-0000-0000FB810000}"/>
    <cellStyle name="Percent 10 6 2 2 7 2" xfId="23164" xr:uid="{00000000-0005-0000-0000-0000FC810000}"/>
    <cellStyle name="Percent 10 6 2 2 8" xfId="23165" xr:uid="{00000000-0005-0000-0000-0000FD810000}"/>
    <cellStyle name="Percent 10 6 2 2 8 2" xfId="23166" xr:uid="{00000000-0005-0000-0000-0000FE810000}"/>
    <cellStyle name="Percent 10 6 2 2 9" xfId="23167" xr:uid="{00000000-0005-0000-0000-0000FF810000}"/>
    <cellStyle name="Percent 10 6 2 3" xfId="23168" xr:uid="{00000000-0005-0000-0000-000000820000}"/>
    <cellStyle name="Percent 10 6 2 3 2" xfId="23169" xr:uid="{00000000-0005-0000-0000-000001820000}"/>
    <cellStyle name="Percent 10 6 2 3 2 2" xfId="23170" xr:uid="{00000000-0005-0000-0000-000002820000}"/>
    <cellStyle name="Percent 10 6 2 3 3" xfId="23171" xr:uid="{00000000-0005-0000-0000-000003820000}"/>
    <cellStyle name="Percent 10 6 2 3 3 2" xfId="23172" xr:uid="{00000000-0005-0000-0000-000004820000}"/>
    <cellStyle name="Percent 10 6 2 3 4" xfId="23173" xr:uid="{00000000-0005-0000-0000-000005820000}"/>
    <cellStyle name="Percent 10 6 2 3 4 2" xfId="23174" xr:uid="{00000000-0005-0000-0000-000006820000}"/>
    <cellStyle name="Percent 10 6 2 3 5" xfId="23175" xr:uid="{00000000-0005-0000-0000-000007820000}"/>
    <cellStyle name="Percent 10 6 2 4" xfId="23176" xr:uid="{00000000-0005-0000-0000-000008820000}"/>
    <cellStyle name="Percent 10 6 2 4 2" xfId="23177" xr:uid="{00000000-0005-0000-0000-000009820000}"/>
    <cellStyle name="Percent 10 6 2 4 2 2" xfId="23178" xr:uid="{00000000-0005-0000-0000-00000A820000}"/>
    <cellStyle name="Percent 10 6 2 4 3" xfId="23179" xr:uid="{00000000-0005-0000-0000-00000B820000}"/>
    <cellStyle name="Percent 10 6 2 4 3 2" xfId="23180" xr:uid="{00000000-0005-0000-0000-00000C820000}"/>
    <cellStyle name="Percent 10 6 2 4 4" xfId="23181" xr:uid="{00000000-0005-0000-0000-00000D820000}"/>
    <cellStyle name="Percent 10 6 2 4 4 2" xfId="23182" xr:uid="{00000000-0005-0000-0000-00000E820000}"/>
    <cellStyle name="Percent 10 6 2 4 5" xfId="23183" xr:uid="{00000000-0005-0000-0000-00000F820000}"/>
    <cellStyle name="Percent 10 6 2 5" xfId="23184" xr:uid="{00000000-0005-0000-0000-000010820000}"/>
    <cellStyle name="Percent 10 6 2 5 2" xfId="23185" xr:uid="{00000000-0005-0000-0000-000011820000}"/>
    <cellStyle name="Percent 10 6 2 6" xfId="23186" xr:uid="{00000000-0005-0000-0000-000012820000}"/>
    <cellStyle name="Percent 10 6 2 6 2" xfId="23187" xr:uid="{00000000-0005-0000-0000-000013820000}"/>
    <cellStyle name="Percent 10 6 2 7" xfId="23188" xr:uid="{00000000-0005-0000-0000-000014820000}"/>
    <cellStyle name="Percent 10 6 2 7 2" xfId="23189" xr:uid="{00000000-0005-0000-0000-000015820000}"/>
    <cellStyle name="Percent 10 6 2 8" xfId="23190" xr:uid="{00000000-0005-0000-0000-000016820000}"/>
    <cellStyle name="Percent 10 6 2 8 2" xfId="23191" xr:uid="{00000000-0005-0000-0000-000017820000}"/>
    <cellStyle name="Percent 10 6 2 9" xfId="23192" xr:uid="{00000000-0005-0000-0000-000018820000}"/>
    <cellStyle name="Percent 10 6 2 9 2" xfId="23193" xr:uid="{00000000-0005-0000-0000-000019820000}"/>
    <cellStyle name="Percent 10 6 3" xfId="23194" xr:uid="{00000000-0005-0000-0000-00001A820000}"/>
    <cellStyle name="Percent 10 6 3 2" xfId="23195" xr:uid="{00000000-0005-0000-0000-00001B820000}"/>
    <cellStyle name="Percent 10 6 3 2 2" xfId="23196" xr:uid="{00000000-0005-0000-0000-00001C820000}"/>
    <cellStyle name="Percent 10 6 3 2 2 2" xfId="23197" xr:uid="{00000000-0005-0000-0000-00001D820000}"/>
    <cellStyle name="Percent 10 6 3 2 3" xfId="23198" xr:uid="{00000000-0005-0000-0000-00001E820000}"/>
    <cellStyle name="Percent 10 6 3 2 3 2" xfId="23199" xr:uid="{00000000-0005-0000-0000-00001F820000}"/>
    <cellStyle name="Percent 10 6 3 2 4" xfId="23200" xr:uid="{00000000-0005-0000-0000-000020820000}"/>
    <cellStyle name="Percent 10 6 3 2 4 2" xfId="23201" xr:uid="{00000000-0005-0000-0000-000021820000}"/>
    <cellStyle name="Percent 10 6 3 2 5" xfId="23202" xr:uid="{00000000-0005-0000-0000-000022820000}"/>
    <cellStyle name="Percent 10 6 3 3" xfId="23203" xr:uid="{00000000-0005-0000-0000-000023820000}"/>
    <cellStyle name="Percent 10 6 3 3 2" xfId="23204" xr:uid="{00000000-0005-0000-0000-000024820000}"/>
    <cellStyle name="Percent 10 6 3 3 2 2" xfId="23205" xr:uid="{00000000-0005-0000-0000-000025820000}"/>
    <cellStyle name="Percent 10 6 3 3 3" xfId="23206" xr:uid="{00000000-0005-0000-0000-000026820000}"/>
    <cellStyle name="Percent 10 6 3 3 3 2" xfId="23207" xr:uid="{00000000-0005-0000-0000-000027820000}"/>
    <cellStyle name="Percent 10 6 3 3 4" xfId="23208" xr:uid="{00000000-0005-0000-0000-000028820000}"/>
    <cellStyle name="Percent 10 6 3 3 4 2" xfId="23209" xr:uid="{00000000-0005-0000-0000-000029820000}"/>
    <cellStyle name="Percent 10 6 3 3 5" xfId="23210" xr:uid="{00000000-0005-0000-0000-00002A820000}"/>
    <cellStyle name="Percent 10 6 3 4" xfId="23211" xr:uid="{00000000-0005-0000-0000-00002B820000}"/>
    <cellStyle name="Percent 10 6 3 4 2" xfId="23212" xr:uid="{00000000-0005-0000-0000-00002C820000}"/>
    <cellStyle name="Percent 10 6 3 5" xfId="23213" xr:uid="{00000000-0005-0000-0000-00002D820000}"/>
    <cellStyle name="Percent 10 6 3 5 2" xfId="23214" xr:uid="{00000000-0005-0000-0000-00002E820000}"/>
    <cellStyle name="Percent 10 6 3 6" xfId="23215" xr:uid="{00000000-0005-0000-0000-00002F820000}"/>
    <cellStyle name="Percent 10 6 3 6 2" xfId="23216" xr:uid="{00000000-0005-0000-0000-000030820000}"/>
    <cellStyle name="Percent 10 6 3 7" xfId="23217" xr:uid="{00000000-0005-0000-0000-000031820000}"/>
    <cellStyle name="Percent 10 6 3 7 2" xfId="23218" xr:uid="{00000000-0005-0000-0000-000032820000}"/>
    <cellStyle name="Percent 10 6 3 8" xfId="23219" xr:uid="{00000000-0005-0000-0000-000033820000}"/>
    <cellStyle name="Percent 10 6 3 8 2" xfId="23220" xr:uid="{00000000-0005-0000-0000-000034820000}"/>
    <cellStyle name="Percent 10 6 3 9" xfId="23221" xr:uid="{00000000-0005-0000-0000-000035820000}"/>
    <cellStyle name="Percent 10 6 4" xfId="23222" xr:uid="{00000000-0005-0000-0000-000036820000}"/>
    <cellStyle name="Percent 10 6 4 2" xfId="23223" xr:uid="{00000000-0005-0000-0000-000037820000}"/>
    <cellStyle name="Percent 10 6 4 2 2" xfId="23224" xr:uid="{00000000-0005-0000-0000-000038820000}"/>
    <cellStyle name="Percent 10 6 4 3" xfId="23225" xr:uid="{00000000-0005-0000-0000-000039820000}"/>
    <cellStyle name="Percent 10 6 4 3 2" xfId="23226" xr:uid="{00000000-0005-0000-0000-00003A820000}"/>
    <cellStyle name="Percent 10 6 4 4" xfId="23227" xr:uid="{00000000-0005-0000-0000-00003B820000}"/>
    <cellStyle name="Percent 10 6 4 4 2" xfId="23228" xr:uid="{00000000-0005-0000-0000-00003C820000}"/>
    <cellStyle name="Percent 10 6 4 5" xfId="23229" xr:uid="{00000000-0005-0000-0000-00003D820000}"/>
    <cellStyle name="Percent 10 6 5" xfId="23230" xr:uid="{00000000-0005-0000-0000-00003E820000}"/>
    <cellStyle name="Percent 10 6 5 2" xfId="23231" xr:uid="{00000000-0005-0000-0000-00003F820000}"/>
    <cellStyle name="Percent 10 6 5 2 2" xfId="23232" xr:uid="{00000000-0005-0000-0000-000040820000}"/>
    <cellStyle name="Percent 10 6 5 3" xfId="23233" xr:uid="{00000000-0005-0000-0000-000041820000}"/>
    <cellStyle name="Percent 10 6 5 3 2" xfId="23234" xr:uid="{00000000-0005-0000-0000-000042820000}"/>
    <cellStyle name="Percent 10 6 5 4" xfId="23235" xr:uid="{00000000-0005-0000-0000-000043820000}"/>
    <cellStyle name="Percent 10 6 5 4 2" xfId="23236" xr:uid="{00000000-0005-0000-0000-000044820000}"/>
    <cellStyle name="Percent 10 6 5 5" xfId="23237" xr:uid="{00000000-0005-0000-0000-000045820000}"/>
    <cellStyle name="Percent 10 6 6" xfId="23238" xr:uid="{00000000-0005-0000-0000-000046820000}"/>
    <cellStyle name="Percent 10 6 6 2" xfId="23239" xr:uid="{00000000-0005-0000-0000-000047820000}"/>
    <cellStyle name="Percent 10 6 7" xfId="23240" xr:uid="{00000000-0005-0000-0000-000048820000}"/>
    <cellStyle name="Percent 10 6 7 2" xfId="23241" xr:uid="{00000000-0005-0000-0000-000049820000}"/>
    <cellStyle name="Percent 10 6 8" xfId="23242" xr:uid="{00000000-0005-0000-0000-00004A820000}"/>
    <cellStyle name="Percent 10 6 8 2" xfId="23243" xr:uid="{00000000-0005-0000-0000-00004B820000}"/>
    <cellStyle name="Percent 10 6 9" xfId="23244" xr:uid="{00000000-0005-0000-0000-00004C820000}"/>
    <cellStyle name="Percent 10 6 9 2" xfId="23245" xr:uid="{00000000-0005-0000-0000-00004D820000}"/>
    <cellStyle name="Percent 10 7" xfId="23246" xr:uid="{00000000-0005-0000-0000-00004E820000}"/>
    <cellStyle name="Percent 10 7 10" xfId="23247" xr:uid="{00000000-0005-0000-0000-00004F820000}"/>
    <cellStyle name="Percent 10 7 10 2" xfId="23248" xr:uid="{00000000-0005-0000-0000-000050820000}"/>
    <cellStyle name="Percent 10 7 11" xfId="23249" xr:uid="{00000000-0005-0000-0000-000051820000}"/>
    <cellStyle name="Percent 10 7 2" xfId="23250" xr:uid="{00000000-0005-0000-0000-000052820000}"/>
    <cellStyle name="Percent 10 7 2 10" xfId="23251" xr:uid="{00000000-0005-0000-0000-000053820000}"/>
    <cellStyle name="Percent 10 7 2 2" xfId="23252" xr:uid="{00000000-0005-0000-0000-000054820000}"/>
    <cellStyle name="Percent 10 7 2 2 2" xfId="23253" xr:uid="{00000000-0005-0000-0000-000055820000}"/>
    <cellStyle name="Percent 10 7 2 2 2 2" xfId="23254" xr:uid="{00000000-0005-0000-0000-000056820000}"/>
    <cellStyle name="Percent 10 7 2 2 2 2 2" xfId="23255" xr:uid="{00000000-0005-0000-0000-000057820000}"/>
    <cellStyle name="Percent 10 7 2 2 2 3" xfId="23256" xr:uid="{00000000-0005-0000-0000-000058820000}"/>
    <cellStyle name="Percent 10 7 2 2 2 3 2" xfId="23257" xr:uid="{00000000-0005-0000-0000-000059820000}"/>
    <cellStyle name="Percent 10 7 2 2 2 4" xfId="23258" xr:uid="{00000000-0005-0000-0000-00005A820000}"/>
    <cellStyle name="Percent 10 7 2 2 2 4 2" xfId="23259" xr:uid="{00000000-0005-0000-0000-00005B820000}"/>
    <cellStyle name="Percent 10 7 2 2 2 5" xfId="23260" xr:uid="{00000000-0005-0000-0000-00005C820000}"/>
    <cellStyle name="Percent 10 7 2 2 3" xfId="23261" xr:uid="{00000000-0005-0000-0000-00005D820000}"/>
    <cellStyle name="Percent 10 7 2 2 3 2" xfId="23262" xr:uid="{00000000-0005-0000-0000-00005E820000}"/>
    <cellStyle name="Percent 10 7 2 2 3 2 2" xfId="23263" xr:uid="{00000000-0005-0000-0000-00005F820000}"/>
    <cellStyle name="Percent 10 7 2 2 3 3" xfId="23264" xr:uid="{00000000-0005-0000-0000-000060820000}"/>
    <cellStyle name="Percent 10 7 2 2 3 3 2" xfId="23265" xr:uid="{00000000-0005-0000-0000-000061820000}"/>
    <cellStyle name="Percent 10 7 2 2 3 4" xfId="23266" xr:uid="{00000000-0005-0000-0000-000062820000}"/>
    <cellStyle name="Percent 10 7 2 2 3 4 2" xfId="23267" xr:uid="{00000000-0005-0000-0000-000063820000}"/>
    <cellStyle name="Percent 10 7 2 2 3 5" xfId="23268" xr:uid="{00000000-0005-0000-0000-000064820000}"/>
    <cellStyle name="Percent 10 7 2 2 4" xfId="23269" xr:uid="{00000000-0005-0000-0000-000065820000}"/>
    <cellStyle name="Percent 10 7 2 2 4 2" xfId="23270" xr:uid="{00000000-0005-0000-0000-000066820000}"/>
    <cellStyle name="Percent 10 7 2 2 5" xfId="23271" xr:uid="{00000000-0005-0000-0000-000067820000}"/>
    <cellStyle name="Percent 10 7 2 2 5 2" xfId="23272" xr:uid="{00000000-0005-0000-0000-000068820000}"/>
    <cellStyle name="Percent 10 7 2 2 6" xfId="23273" xr:uid="{00000000-0005-0000-0000-000069820000}"/>
    <cellStyle name="Percent 10 7 2 2 6 2" xfId="23274" xr:uid="{00000000-0005-0000-0000-00006A820000}"/>
    <cellStyle name="Percent 10 7 2 2 7" xfId="23275" xr:uid="{00000000-0005-0000-0000-00006B820000}"/>
    <cellStyle name="Percent 10 7 2 2 7 2" xfId="23276" xr:uid="{00000000-0005-0000-0000-00006C820000}"/>
    <cellStyle name="Percent 10 7 2 2 8" xfId="23277" xr:uid="{00000000-0005-0000-0000-00006D820000}"/>
    <cellStyle name="Percent 10 7 2 2 8 2" xfId="23278" xr:uid="{00000000-0005-0000-0000-00006E820000}"/>
    <cellStyle name="Percent 10 7 2 2 9" xfId="23279" xr:uid="{00000000-0005-0000-0000-00006F820000}"/>
    <cellStyle name="Percent 10 7 2 3" xfId="23280" xr:uid="{00000000-0005-0000-0000-000070820000}"/>
    <cellStyle name="Percent 10 7 2 3 2" xfId="23281" xr:uid="{00000000-0005-0000-0000-000071820000}"/>
    <cellStyle name="Percent 10 7 2 3 2 2" xfId="23282" xr:uid="{00000000-0005-0000-0000-000072820000}"/>
    <cellStyle name="Percent 10 7 2 3 3" xfId="23283" xr:uid="{00000000-0005-0000-0000-000073820000}"/>
    <cellStyle name="Percent 10 7 2 3 3 2" xfId="23284" xr:uid="{00000000-0005-0000-0000-000074820000}"/>
    <cellStyle name="Percent 10 7 2 3 4" xfId="23285" xr:uid="{00000000-0005-0000-0000-000075820000}"/>
    <cellStyle name="Percent 10 7 2 3 4 2" xfId="23286" xr:uid="{00000000-0005-0000-0000-000076820000}"/>
    <cellStyle name="Percent 10 7 2 3 5" xfId="23287" xr:uid="{00000000-0005-0000-0000-000077820000}"/>
    <cellStyle name="Percent 10 7 2 4" xfId="23288" xr:uid="{00000000-0005-0000-0000-000078820000}"/>
    <cellStyle name="Percent 10 7 2 4 2" xfId="23289" xr:uid="{00000000-0005-0000-0000-000079820000}"/>
    <cellStyle name="Percent 10 7 2 4 2 2" xfId="23290" xr:uid="{00000000-0005-0000-0000-00007A820000}"/>
    <cellStyle name="Percent 10 7 2 4 3" xfId="23291" xr:uid="{00000000-0005-0000-0000-00007B820000}"/>
    <cellStyle name="Percent 10 7 2 4 3 2" xfId="23292" xr:uid="{00000000-0005-0000-0000-00007C820000}"/>
    <cellStyle name="Percent 10 7 2 4 4" xfId="23293" xr:uid="{00000000-0005-0000-0000-00007D820000}"/>
    <cellStyle name="Percent 10 7 2 4 4 2" xfId="23294" xr:uid="{00000000-0005-0000-0000-00007E820000}"/>
    <cellStyle name="Percent 10 7 2 4 5" xfId="23295" xr:uid="{00000000-0005-0000-0000-00007F820000}"/>
    <cellStyle name="Percent 10 7 2 5" xfId="23296" xr:uid="{00000000-0005-0000-0000-000080820000}"/>
    <cellStyle name="Percent 10 7 2 5 2" xfId="23297" xr:uid="{00000000-0005-0000-0000-000081820000}"/>
    <cellStyle name="Percent 10 7 2 6" xfId="23298" xr:uid="{00000000-0005-0000-0000-000082820000}"/>
    <cellStyle name="Percent 10 7 2 6 2" xfId="23299" xr:uid="{00000000-0005-0000-0000-000083820000}"/>
    <cellStyle name="Percent 10 7 2 7" xfId="23300" xr:uid="{00000000-0005-0000-0000-000084820000}"/>
    <cellStyle name="Percent 10 7 2 7 2" xfId="23301" xr:uid="{00000000-0005-0000-0000-000085820000}"/>
    <cellStyle name="Percent 10 7 2 8" xfId="23302" xr:uid="{00000000-0005-0000-0000-000086820000}"/>
    <cellStyle name="Percent 10 7 2 8 2" xfId="23303" xr:uid="{00000000-0005-0000-0000-000087820000}"/>
    <cellStyle name="Percent 10 7 2 9" xfId="23304" xr:uid="{00000000-0005-0000-0000-000088820000}"/>
    <cellStyle name="Percent 10 7 2 9 2" xfId="23305" xr:uid="{00000000-0005-0000-0000-000089820000}"/>
    <cellStyle name="Percent 10 7 3" xfId="23306" xr:uid="{00000000-0005-0000-0000-00008A820000}"/>
    <cellStyle name="Percent 10 7 3 2" xfId="23307" xr:uid="{00000000-0005-0000-0000-00008B820000}"/>
    <cellStyle name="Percent 10 7 3 2 2" xfId="23308" xr:uid="{00000000-0005-0000-0000-00008C820000}"/>
    <cellStyle name="Percent 10 7 3 2 2 2" xfId="23309" xr:uid="{00000000-0005-0000-0000-00008D820000}"/>
    <cellStyle name="Percent 10 7 3 2 3" xfId="23310" xr:uid="{00000000-0005-0000-0000-00008E820000}"/>
    <cellStyle name="Percent 10 7 3 2 3 2" xfId="23311" xr:uid="{00000000-0005-0000-0000-00008F820000}"/>
    <cellStyle name="Percent 10 7 3 2 4" xfId="23312" xr:uid="{00000000-0005-0000-0000-000090820000}"/>
    <cellStyle name="Percent 10 7 3 2 4 2" xfId="23313" xr:uid="{00000000-0005-0000-0000-000091820000}"/>
    <cellStyle name="Percent 10 7 3 2 5" xfId="23314" xr:uid="{00000000-0005-0000-0000-000092820000}"/>
    <cellStyle name="Percent 10 7 3 3" xfId="23315" xr:uid="{00000000-0005-0000-0000-000093820000}"/>
    <cellStyle name="Percent 10 7 3 3 2" xfId="23316" xr:uid="{00000000-0005-0000-0000-000094820000}"/>
    <cellStyle name="Percent 10 7 3 3 2 2" xfId="23317" xr:uid="{00000000-0005-0000-0000-000095820000}"/>
    <cellStyle name="Percent 10 7 3 3 3" xfId="23318" xr:uid="{00000000-0005-0000-0000-000096820000}"/>
    <cellStyle name="Percent 10 7 3 3 3 2" xfId="23319" xr:uid="{00000000-0005-0000-0000-000097820000}"/>
    <cellStyle name="Percent 10 7 3 3 4" xfId="23320" xr:uid="{00000000-0005-0000-0000-000098820000}"/>
    <cellStyle name="Percent 10 7 3 3 4 2" xfId="23321" xr:uid="{00000000-0005-0000-0000-000099820000}"/>
    <cellStyle name="Percent 10 7 3 3 5" xfId="23322" xr:uid="{00000000-0005-0000-0000-00009A820000}"/>
    <cellStyle name="Percent 10 7 3 4" xfId="23323" xr:uid="{00000000-0005-0000-0000-00009B820000}"/>
    <cellStyle name="Percent 10 7 3 4 2" xfId="23324" xr:uid="{00000000-0005-0000-0000-00009C820000}"/>
    <cellStyle name="Percent 10 7 3 5" xfId="23325" xr:uid="{00000000-0005-0000-0000-00009D820000}"/>
    <cellStyle name="Percent 10 7 3 5 2" xfId="23326" xr:uid="{00000000-0005-0000-0000-00009E820000}"/>
    <cellStyle name="Percent 10 7 3 6" xfId="23327" xr:uid="{00000000-0005-0000-0000-00009F820000}"/>
    <cellStyle name="Percent 10 7 3 6 2" xfId="23328" xr:uid="{00000000-0005-0000-0000-0000A0820000}"/>
    <cellStyle name="Percent 10 7 3 7" xfId="23329" xr:uid="{00000000-0005-0000-0000-0000A1820000}"/>
    <cellStyle name="Percent 10 7 3 7 2" xfId="23330" xr:uid="{00000000-0005-0000-0000-0000A2820000}"/>
    <cellStyle name="Percent 10 7 3 8" xfId="23331" xr:uid="{00000000-0005-0000-0000-0000A3820000}"/>
    <cellStyle name="Percent 10 7 3 8 2" xfId="23332" xr:uid="{00000000-0005-0000-0000-0000A4820000}"/>
    <cellStyle name="Percent 10 7 3 9" xfId="23333" xr:uid="{00000000-0005-0000-0000-0000A5820000}"/>
    <cellStyle name="Percent 10 7 4" xfId="23334" xr:uid="{00000000-0005-0000-0000-0000A6820000}"/>
    <cellStyle name="Percent 10 7 4 2" xfId="23335" xr:uid="{00000000-0005-0000-0000-0000A7820000}"/>
    <cellStyle name="Percent 10 7 4 2 2" xfId="23336" xr:uid="{00000000-0005-0000-0000-0000A8820000}"/>
    <cellStyle name="Percent 10 7 4 3" xfId="23337" xr:uid="{00000000-0005-0000-0000-0000A9820000}"/>
    <cellStyle name="Percent 10 7 4 3 2" xfId="23338" xr:uid="{00000000-0005-0000-0000-0000AA820000}"/>
    <cellStyle name="Percent 10 7 4 4" xfId="23339" xr:uid="{00000000-0005-0000-0000-0000AB820000}"/>
    <cellStyle name="Percent 10 7 4 4 2" xfId="23340" xr:uid="{00000000-0005-0000-0000-0000AC820000}"/>
    <cellStyle name="Percent 10 7 4 5" xfId="23341" xr:uid="{00000000-0005-0000-0000-0000AD820000}"/>
    <cellStyle name="Percent 10 7 5" xfId="23342" xr:uid="{00000000-0005-0000-0000-0000AE820000}"/>
    <cellStyle name="Percent 10 7 5 2" xfId="23343" xr:uid="{00000000-0005-0000-0000-0000AF820000}"/>
    <cellStyle name="Percent 10 7 5 2 2" xfId="23344" xr:uid="{00000000-0005-0000-0000-0000B0820000}"/>
    <cellStyle name="Percent 10 7 5 3" xfId="23345" xr:uid="{00000000-0005-0000-0000-0000B1820000}"/>
    <cellStyle name="Percent 10 7 5 3 2" xfId="23346" xr:uid="{00000000-0005-0000-0000-0000B2820000}"/>
    <cellStyle name="Percent 10 7 5 4" xfId="23347" xr:uid="{00000000-0005-0000-0000-0000B3820000}"/>
    <cellStyle name="Percent 10 7 5 4 2" xfId="23348" xr:uid="{00000000-0005-0000-0000-0000B4820000}"/>
    <cellStyle name="Percent 10 7 5 5" xfId="23349" xr:uid="{00000000-0005-0000-0000-0000B5820000}"/>
    <cellStyle name="Percent 10 7 6" xfId="23350" xr:uid="{00000000-0005-0000-0000-0000B6820000}"/>
    <cellStyle name="Percent 10 7 6 2" xfId="23351" xr:uid="{00000000-0005-0000-0000-0000B7820000}"/>
    <cellStyle name="Percent 10 7 7" xfId="23352" xr:uid="{00000000-0005-0000-0000-0000B8820000}"/>
    <cellStyle name="Percent 10 7 7 2" xfId="23353" xr:uid="{00000000-0005-0000-0000-0000B9820000}"/>
    <cellStyle name="Percent 10 7 8" xfId="23354" xr:uid="{00000000-0005-0000-0000-0000BA820000}"/>
    <cellStyle name="Percent 10 7 8 2" xfId="23355" xr:uid="{00000000-0005-0000-0000-0000BB820000}"/>
    <cellStyle name="Percent 10 7 9" xfId="23356" xr:uid="{00000000-0005-0000-0000-0000BC820000}"/>
    <cellStyle name="Percent 10 7 9 2" xfId="23357" xr:uid="{00000000-0005-0000-0000-0000BD820000}"/>
    <cellStyle name="Percent 10 8" xfId="23358" xr:uid="{00000000-0005-0000-0000-0000BE820000}"/>
    <cellStyle name="Percent 10 8 10" xfId="23359" xr:uid="{00000000-0005-0000-0000-0000BF820000}"/>
    <cellStyle name="Percent 10 8 2" xfId="23360" xr:uid="{00000000-0005-0000-0000-0000C0820000}"/>
    <cellStyle name="Percent 10 8 2 2" xfId="23361" xr:uid="{00000000-0005-0000-0000-0000C1820000}"/>
    <cellStyle name="Percent 10 8 2 2 2" xfId="23362" xr:uid="{00000000-0005-0000-0000-0000C2820000}"/>
    <cellStyle name="Percent 10 8 2 2 2 2" xfId="23363" xr:uid="{00000000-0005-0000-0000-0000C3820000}"/>
    <cellStyle name="Percent 10 8 2 2 3" xfId="23364" xr:uid="{00000000-0005-0000-0000-0000C4820000}"/>
    <cellStyle name="Percent 10 8 2 2 3 2" xfId="23365" xr:uid="{00000000-0005-0000-0000-0000C5820000}"/>
    <cellStyle name="Percent 10 8 2 2 4" xfId="23366" xr:uid="{00000000-0005-0000-0000-0000C6820000}"/>
    <cellStyle name="Percent 10 8 2 2 4 2" xfId="23367" xr:uid="{00000000-0005-0000-0000-0000C7820000}"/>
    <cellStyle name="Percent 10 8 2 2 5" xfId="23368" xr:uid="{00000000-0005-0000-0000-0000C8820000}"/>
    <cellStyle name="Percent 10 8 2 3" xfId="23369" xr:uid="{00000000-0005-0000-0000-0000C9820000}"/>
    <cellStyle name="Percent 10 8 2 3 2" xfId="23370" xr:uid="{00000000-0005-0000-0000-0000CA820000}"/>
    <cellStyle name="Percent 10 8 2 3 2 2" xfId="23371" xr:uid="{00000000-0005-0000-0000-0000CB820000}"/>
    <cellStyle name="Percent 10 8 2 3 3" xfId="23372" xr:uid="{00000000-0005-0000-0000-0000CC820000}"/>
    <cellStyle name="Percent 10 8 2 3 3 2" xfId="23373" xr:uid="{00000000-0005-0000-0000-0000CD820000}"/>
    <cellStyle name="Percent 10 8 2 3 4" xfId="23374" xr:uid="{00000000-0005-0000-0000-0000CE820000}"/>
    <cellStyle name="Percent 10 8 2 3 4 2" xfId="23375" xr:uid="{00000000-0005-0000-0000-0000CF820000}"/>
    <cellStyle name="Percent 10 8 2 3 5" xfId="23376" xr:uid="{00000000-0005-0000-0000-0000D0820000}"/>
    <cellStyle name="Percent 10 8 2 4" xfId="23377" xr:uid="{00000000-0005-0000-0000-0000D1820000}"/>
    <cellStyle name="Percent 10 8 2 4 2" xfId="23378" xr:uid="{00000000-0005-0000-0000-0000D2820000}"/>
    <cellStyle name="Percent 10 8 2 5" xfId="23379" xr:uid="{00000000-0005-0000-0000-0000D3820000}"/>
    <cellStyle name="Percent 10 8 2 5 2" xfId="23380" xr:uid="{00000000-0005-0000-0000-0000D4820000}"/>
    <cellStyle name="Percent 10 8 2 6" xfId="23381" xr:uid="{00000000-0005-0000-0000-0000D5820000}"/>
    <cellStyle name="Percent 10 8 2 6 2" xfId="23382" xr:uid="{00000000-0005-0000-0000-0000D6820000}"/>
    <cellStyle name="Percent 10 8 2 7" xfId="23383" xr:uid="{00000000-0005-0000-0000-0000D7820000}"/>
    <cellStyle name="Percent 10 8 2 7 2" xfId="23384" xr:uid="{00000000-0005-0000-0000-0000D8820000}"/>
    <cellStyle name="Percent 10 8 2 8" xfId="23385" xr:uid="{00000000-0005-0000-0000-0000D9820000}"/>
    <cellStyle name="Percent 10 8 2 8 2" xfId="23386" xr:uid="{00000000-0005-0000-0000-0000DA820000}"/>
    <cellStyle name="Percent 10 8 2 9" xfId="23387" xr:uid="{00000000-0005-0000-0000-0000DB820000}"/>
    <cellStyle name="Percent 10 8 3" xfId="23388" xr:uid="{00000000-0005-0000-0000-0000DC820000}"/>
    <cellStyle name="Percent 10 8 3 2" xfId="23389" xr:uid="{00000000-0005-0000-0000-0000DD820000}"/>
    <cellStyle name="Percent 10 8 3 2 2" xfId="23390" xr:uid="{00000000-0005-0000-0000-0000DE820000}"/>
    <cellStyle name="Percent 10 8 3 3" xfId="23391" xr:uid="{00000000-0005-0000-0000-0000DF820000}"/>
    <cellStyle name="Percent 10 8 3 3 2" xfId="23392" xr:uid="{00000000-0005-0000-0000-0000E0820000}"/>
    <cellStyle name="Percent 10 8 3 4" xfId="23393" xr:uid="{00000000-0005-0000-0000-0000E1820000}"/>
    <cellStyle name="Percent 10 8 3 4 2" xfId="23394" xr:uid="{00000000-0005-0000-0000-0000E2820000}"/>
    <cellStyle name="Percent 10 8 3 5" xfId="23395" xr:uid="{00000000-0005-0000-0000-0000E3820000}"/>
    <cellStyle name="Percent 10 8 4" xfId="23396" xr:uid="{00000000-0005-0000-0000-0000E4820000}"/>
    <cellStyle name="Percent 10 8 4 2" xfId="23397" xr:uid="{00000000-0005-0000-0000-0000E5820000}"/>
    <cellStyle name="Percent 10 8 4 2 2" xfId="23398" xr:uid="{00000000-0005-0000-0000-0000E6820000}"/>
    <cellStyle name="Percent 10 8 4 3" xfId="23399" xr:uid="{00000000-0005-0000-0000-0000E7820000}"/>
    <cellStyle name="Percent 10 8 4 3 2" xfId="23400" xr:uid="{00000000-0005-0000-0000-0000E8820000}"/>
    <cellStyle name="Percent 10 8 4 4" xfId="23401" xr:uid="{00000000-0005-0000-0000-0000E9820000}"/>
    <cellStyle name="Percent 10 8 4 4 2" xfId="23402" xr:uid="{00000000-0005-0000-0000-0000EA820000}"/>
    <cellStyle name="Percent 10 8 4 5" xfId="23403" xr:uid="{00000000-0005-0000-0000-0000EB820000}"/>
    <cellStyle name="Percent 10 8 5" xfId="23404" xr:uid="{00000000-0005-0000-0000-0000EC820000}"/>
    <cellStyle name="Percent 10 8 5 2" xfId="23405" xr:uid="{00000000-0005-0000-0000-0000ED820000}"/>
    <cellStyle name="Percent 10 8 6" xfId="23406" xr:uid="{00000000-0005-0000-0000-0000EE820000}"/>
    <cellStyle name="Percent 10 8 6 2" xfId="23407" xr:uid="{00000000-0005-0000-0000-0000EF820000}"/>
    <cellStyle name="Percent 10 8 7" xfId="23408" xr:uid="{00000000-0005-0000-0000-0000F0820000}"/>
    <cellStyle name="Percent 10 8 7 2" xfId="23409" xr:uid="{00000000-0005-0000-0000-0000F1820000}"/>
    <cellStyle name="Percent 10 8 8" xfId="23410" xr:uid="{00000000-0005-0000-0000-0000F2820000}"/>
    <cellStyle name="Percent 10 8 8 2" xfId="23411" xr:uid="{00000000-0005-0000-0000-0000F3820000}"/>
    <cellStyle name="Percent 10 8 9" xfId="23412" xr:uid="{00000000-0005-0000-0000-0000F4820000}"/>
    <cellStyle name="Percent 10 8 9 2" xfId="23413" xr:uid="{00000000-0005-0000-0000-0000F5820000}"/>
    <cellStyle name="Percent 10 9" xfId="23414" xr:uid="{00000000-0005-0000-0000-0000F6820000}"/>
    <cellStyle name="Percent 10 9 2" xfId="23415" xr:uid="{00000000-0005-0000-0000-0000F7820000}"/>
    <cellStyle name="Percent 10 9 2 2" xfId="23416" xr:uid="{00000000-0005-0000-0000-0000F8820000}"/>
    <cellStyle name="Percent 10 9 2 2 2" xfId="23417" xr:uid="{00000000-0005-0000-0000-0000F9820000}"/>
    <cellStyle name="Percent 10 9 2 3" xfId="23418" xr:uid="{00000000-0005-0000-0000-0000FA820000}"/>
    <cellStyle name="Percent 10 9 2 3 2" xfId="23419" xr:uid="{00000000-0005-0000-0000-0000FB820000}"/>
    <cellStyle name="Percent 10 9 2 4" xfId="23420" xr:uid="{00000000-0005-0000-0000-0000FC820000}"/>
    <cellStyle name="Percent 10 9 2 4 2" xfId="23421" xr:uid="{00000000-0005-0000-0000-0000FD820000}"/>
    <cellStyle name="Percent 10 9 2 5" xfId="23422" xr:uid="{00000000-0005-0000-0000-0000FE820000}"/>
    <cellStyle name="Percent 10 9 3" xfId="23423" xr:uid="{00000000-0005-0000-0000-0000FF820000}"/>
    <cellStyle name="Percent 10 9 3 2" xfId="23424" xr:uid="{00000000-0005-0000-0000-000000830000}"/>
    <cellStyle name="Percent 10 9 3 2 2" xfId="23425" xr:uid="{00000000-0005-0000-0000-000001830000}"/>
    <cellStyle name="Percent 10 9 3 3" xfId="23426" xr:uid="{00000000-0005-0000-0000-000002830000}"/>
    <cellStyle name="Percent 10 9 3 3 2" xfId="23427" xr:uid="{00000000-0005-0000-0000-000003830000}"/>
    <cellStyle name="Percent 10 9 3 4" xfId="23428" xr:uid="{00000000-0005-0000-0000-000004830000}"/>
    <cellStyle name="Percent 10 9 3 4 2" xfId="23429" xr:uid="{00000000-0005-0000-0000-000005830000}"/>
    <cellStyle name="Percent 10 9 3 5" xfId="23430" xr:uid="{00000000-0005-0000-0000-000006830000}"/>
    <cellStyle name="Percent 10 9 4" xfId="23431" xr:uid="{00000000-0005-0000-0000-000007830000}"/>
    <cellStyle name="Percent 10 9 4 2" xfId="23432" xr:uid="{00000000-0005-0000-0000-000008830000}"/>
    <cellStyle name="Percent 10 9 5" xfId="23433" xr:uid="{00000000-0005-0000-0000-000009830000}"/>
    <cellStyle name="Percent 10 9 5 2" xfId="23434" xr:uid="{00000000-0005-0000-0000-00000A830000}"/>
    <cellStyle name="Percent 10 9 6" xfId="23435" xr:uid="{00000000-0005-0000-0000-00000B830000}"/>
    <cellStyle name="Percent 10 9 6 2" xfId="23436" xr:uid="{00000000-0005-0000-0000-00000C830000}"/>
    <cellStyle name="Percent 10 9 7" xfId="23437" xr:uid="{00000000-0005-0000-0000-00000D830000}"/>
    <cellStyle name="Percent 10 9 7 2" xfId="23438" xr:uid="{00000000-0005-0000-0000-00000E830000}"/>
    <cellStyle name="Percent 10 9 8" xfId="23439" xr:uid="{00000000-0005-0000-0000-00000F830000}"/>
    <cellStyle name="Percent 10 9 8 2" xfId="23440" xr:uid="{00000000-0005-0000-0000-000010830000}"/>
    <cellStyle name="Percent 10 9 9" xfId="23441" xr:uid="{00000000-0005-0000-0000-000011830000}"/>
    <cellStyle name="Percent 100" xfId="23442" xr:uid="{00000000-0005-0000-0000-000012830000}"/>
    <cellStyle name="Percent 101" xfId="23443" xr:uid="{00000000-0005-0000-0000-000013830000}"/>
    <cellStyle name="Percent 102" xfId="23444" xr:uid="{00000000-0005-0000-0000-000014830000}"/>
    <cellStyle name="Percent 103" xfId="23445" xr:uid="{00000000-0005-0000-0000-000015830000}"/>
    <cellStyle name="Percent 104" xfId="23446" xr:uid="{00000000-0005-0000-0000-000016830000}"/>
    <cellStyle name="Percent 105" xfId="23447" xr:uid="{00000000-0005-0000-0000-000017830000}"/>
    <cellStyle name="Percent 106" xfId="23448" xr:uid="{00000000-0005-0000-0000-000018830000}"/>
    <cellStyle name="Percent 107" xfId="23449" xr:uid="{00000000-0005-0000-0000-000019830000}"/>
    <cellStyle name="Percent 108" xfId="23450" xr:uid="{00000000-0005-0000-0000-00001A830000}"/>
    <cellStyle name="Percent 109" xfId="42952" xr:uid="{00000000-0005-0000-0000-00001B830000}"/>
    <cellStyle name="Percent 109 2" xfId="42953" xr:uid="{00000000-0005-0000-0000-00001C830000}"/>
    <cellStyle name="Percent 11" xfId="23451" xr:uid="{00000000-0005-0000-0000-00001D830000}"/>
    <cellStyle name="Percent 11 2" xfId="23452" xr:uid="{00000000-0005-0000-0000-00001E830000}"/>
    <cellStyle name="Percent 11 2 2" xfId="23453" xr:uid="{00000000-0005-0000-0000-00001F830000}"/>
    <cellStyle name="Percent 11 2 2 2" xfId="42954" xr:uid="{00000000-0005-0000-0000-000020830000}"/>
    <cellStyle name="Percent 11 2 3" xfId="23454" xr:uid="{00000000-0005-0000-0000-000021830000}"/>
    <cellStyle name="Percent 11 2 4" xfId="42955" xr:uid="{00000000-0005-0000-0000-000022830000}"/>
    <cellStyle name="Percent 11 3" xfId="23455" xr:uid="{00000000-0005-0000-0000-000023830000}"/>
    <cellStyle name="Percent 11 3 2" xfId="42956" xr:uid="{00000000-0005-0000-0000-000024830000}"/>
    <cellStyle name="Percent 11 4" xfId="42957" xr:uid="{00000000-0005-0000-0000-000025830000}"/>
    <cellStyle name="Percent 110" xfId="42958" xr:uid="{00000000-0005-0000-0000-000026830000}"/>
    <cellStyle name="Percent 111" xfId="42959" xr:uid="{00000000-0005-0000-0000-000027830000}"/>
    <cellStyle name="Percent 112" xfId="42960" xr:uid="{00000000-0005-0000-0000-000028830000}"/>
    <cellStyle name="Percent 118" xfId="42961" xr:uid="{00000000-0005-0000-0000-000029830000}"/>
    <cellStyle name="Percent 12" xfId="23456" xr:uid="{00000000-0005-0000-0000-00002A830000}"/>
    <cellStyle name="Percent 12 2" xfId="23457" xr:uid="{00000000-0005-0000-0000-00002B830000}"/>
    <cellStyle name="Percent 12 2 2" xfId="23458" xr:uid="{00000000-0005-0000-0000-00002C830000}"/>
    <cellStyle name="Percent 12 2 2 2" xfId="42962" xr:uid="{00000000-0005-0000-0000-00002D830000}"/>
    <cellStyle name="Percent 12 2 3" xfId="42963" xr:uid="{00000000-0005-0000-0000-00002E830000}"/>
    <cellStyle name="Percent 12 3" xfId="23459" xr:uid="{00000000-0005-0000-0000-00002F830000}"/>
    <cellStyle name="Percent 12 3 2" xfId="42964" xr:uid="{00000000-0005-0000-0000-000030830000}"/>
    <cellStyle name="Percent 12 4" xfId="42965" xr:uid="{00000000-0005-0000-0000-000031830000}"/>
    <cellStyle name="Percent 13" xfId="23460" xr:uid="{00000000-0005-0000-0000-000032830000}"/>
    <cellStyle name="Percent 13 2" xfId="23461" xr:uid="{00000000-0005-0000-0000-000033830000}"/>
    <cellStyle name="Percent 13 2 2" xfId="23462" xr:uid="{00000000-0005-0000-0000-000034830000}"/>
    <cellStyle name="Percent 13 2 2 2" xfId="42966" xr:uid="{00000000-0005-0000-0000-000035830000}"/>
    <cellStyle name="Percent 13 2 3" xfId="42967" xr:uid="{00000000-0005-0000-0000-000036830000}"/>
    <cellStyle name="Percent 13 3" xfId="23463" xr:uid="{00000000-0005-0000-0000-000037830000}"/>
    <cellStyle name="Percent 13 3 2" xfId="42968" xr:uid="{00000000-0005-0000-0000-000038830000}"/>
    <cellStyle name="Percent 13 4" xfId="42969" xr:uid="{00000000-0005-0000-0000-000039830000}"/>
    <cellStyle name="Percent 130" xfId="42970" xr:uid="{00000000-0005-0000-0000-00003A830000}"/>
    <cellStyle name="Percent 130 2" xfId="42971" xr:uid="{00000000-0005-0000-0000-00003B830000}"/>
    <cellStyle name="Percent 130 2 2" xfId="42972" xr:uid="{00000000-0005-0000-0000-00003C830000}"/>
    <cellStyle name="Percent 130 2 3" xfId="42973" xr:uid="{00000000-0005-0000-0000-00003D830000}"/>
    <cellStyle name="Percent 14" xfId="23464" xr:uid="{00000000-0005-0000-0000-00003E830000}"/>
    <cellStyle name="Percent 14 2" xfId="23465" xr:uid="{00000000-0005-0000-0000-00003F830000}"/>
    <cellStyle name="Percent 14 2 2" xfId="23466" xr:uid="{00000000-0005-0000-0000-000040830000}"/>
    <cellStyle name="Percent 14 2 2 2" xfId="23467" xr:uid="{00000000-0005-0000-0000-000041830000}"/>
    <cellStyle name="Percent 14 2 2 2 2" xfId="42974" xr:uid="{00000000-0005-0000-0000-000042830000}"/>
    <cellStyle name="Percent 14 2 2 3" xfId="23468" xr:uid="{00000000-0005-0000-0000-000043830000}"/>
    <cellStyle name="Percent 14 2 2 3 2" xfId="42975" xr:uid="{00000000-0005-0000-0000-000044830000}"/>
    <cellStyle name="Percent 14 2 2 4" xfId="42976" xr:uid="{00000000-0005-0000-0000-000045830000}"/>
    <cellStyle name="Percent 14 2 2 5" xfId="42977" xr:uid="{00000000-0005-0000-0000-000046830000}"/>
    <cellStyle name="Percent 14 2 3" xfId="23469" xr:uid="{00000000-0005-0000-0000-000047830000}"/>
    <cellStyle name="Percent 14 2 3 2" xfId="23470" xr:uid="{00000000-0005-0000-0000-000048830000}"/>
    <cellStyle name="Percent 14 2 3 3" xfId="23471" xr:uid="{00000000-0005-0000-0000-000049830000}"/>
    <cellStyle name="Percent 14 2 4" xfId="42978" xr:uid="{00000000-0005-0000-0000-00004A830000}"/>
    <cellStyle name="Percent 14 2 4 2" xfId="42979" xr:uid="{00000000-0005-0000-0000-00004B830000}"/>
    <cellStyle name="Percent 14 2 4 2 2" xfId="42980" xr:uid="{00000000-0005-0000-0000-00004C830000}"/>
    <cellStyle name="Percent 14 2 4 3" xfId="42981" xr:uid="{00000000-0005-0000-0000-00004D830000}"/>
    <cellStyle name="Percent 14 2 4 3 2" xfId="42982" xr:uid="{00000000-0005-0000-0000-00004E830000}"/>
    <cellStyle name="Percent 14 2 4 4" xfId="42983" xr:uid="{00000000-0005-0000-0000-00004F830000}"/>
    <cellStyle name="Percent 14 2 5" xfId="42984" xr:uid="{00000000-0005-0000-0000-000050830000}"/>
    <cellStyle name="Percent 14 2 6" xfId="42985" xr:uid="{00000000-0005-0000-0000-000051830000}"/>
    <cellStyle name="Percent 14 3" xfId="23472" xr:uid="{00000000-0005-0000-0000-000052830000}"/>
    <cellStyle name="Percent 14 3 2" xfId="23473" xr:uid="{00000000-0005-0000-0000-000053830000}"/>
    <cellStyle name="Percent 14 3 2 2" xfId="23474" xr:uid="{00000000-0005-0000-0000-000054830000}"/>
    <cellStyle name="Percent 14 3 2 3" xfId="23475" xr:uid="{00000000-0005-0000-0000-000055830000}"/>
    <cellStyle name="Percent 14 3 3" xfId="23476" xr:uid="{00000000-0005-0000-0000-000056830000}"/>
    <cellStyle name="Percent 14 3 3 2" xfId="42986" xr:uid="{00000000-0005-0000-0000-000057830000}"/>
    <cellStyle name="Percent 14 3 4" xfId="23477" xr:uid="{00000000-0005-0000-0000-000058830000}"/>
    <cellStyle name="Percent 14 3 5" xfId="42987" xr:uid="{00000000-0005-0000-0000-000059830000}"/>
    <cellStyle name="Percent 14 4" xfId="42988" xr:uid="{00000000-0005-0000-0000-00005A830000}"/>
    <cellStyle name="Percent 14 4 2" xfId="42989" xr:uid="{00000000-0005-0000-0000-00005B830000}"/>
    <cellStyle name="Percent 14 5" xfId="42990" xr:uid="{00000000-0005-0000-0000-00005C830000}"/>
    <cellStyle name="Percent 14 5 2" xfId="42991" xr:uid="{00000000-0005-0000-0000-00005D830000}"/>
    <cellStyle name="Percent 14 5 2 2" xfId="42992" xr:uid="{00000000-0005-0000-0000-00005E830000}"/>
    <cellStyle name="Percent 14 5 3" xfId="42993" xr:uid="{00000000-0005-0000-0000-00005F830000}"/>
    <cellStyle name="Percent 14 5 3 2" xfId="42994" xr:uid="{00000000-0005-0000-0000-000060830000}"/>
    <cellStyle name="Percent 14 5 4" xfId="42995" xr:uid="{00000000-0005-0000-0000-000061830000}"/>
    <cellStyle name="Percent 14 6" xfId="42996" xr:uid="{00000000-0005-0000-0000-000062830000}"/>
    <cellStyle name="Percent 14 7" xfId="42997" xr:uid="{00000000-0005-0000-0000-000063830000}"/>
    <cellStyle name="Percent 15" xfId="23478" xr:uid="{00000000-0005-0000-0000-000064830000}"/>
    <cellStyle name="Percent 15 2" xfId="23479" xr:uid="{00000000-0005-0000-0000-000065830000}"/>
    <cellStyle name="Percent 15 2 2" xfId="23480" xr:uid="{00000000-0005-0000-0000-000066830000}"/>
    <cellStyle name="Percent 15 2 2 2" xfId="23481" xr:uid="{00000000-0005-0000-0000-000067830000}"/>
    <cellStyle name="Percent 15 2 2 2 2" xfId="42998" xr:uid="{00000000-0005-0000-0000-000068830000}"/>
    <cellStyle name="Percent 15 2 2 3" xfId="23482" xr:uid="{00000000-0005-0000-0000-000069830000}"/>
    <cellStyle name="Percent 15 2 2 3 2" xfId="42999" xr:uid="{00000000-0005-0000-0000-00006A830000}"/>
    <cellStyle name="Percent 15 2 2 4" xfId="43000" xr:uid="{00000000-0005-0000-0000-00006B830000}"/>
    <cellStyle name="Percent 15 2 2 5" xfId="43001" xr:uid="{00000000-0005-0000-0000-00006C830000}"/>
    <cellStyle name="Percent 15 2 3" xfId="23483" xr:uid="{00000000-0005-0000-0000-00006D830000}"/>
    <cellStyle name="Percent 15 2 3 2" xfId="23484" xr:uid="{00000000-0005-0000-0000-00006E830000}"/>
    <cellStyle name="Percent 15 2 3 3" xfId="23485" xr:uid="{00000000-0005-0000-0000-00006F830000}"/>
    <cellStyle name="Percent 15 2 4" xfId="43002" xr:uid="{00000000-0005-0000-0000-000070830000}"/>
    <cellStyle name="Percent 15 2 4 2" xfId="43003" xr:uid="{00000000-0005-0000-0000-000071830000}"/>
    <cellStyle name="Percent 15 2 4 2 2" xfId="43004" xr:uid="{00000000-0005-0000-0000-000072830000}"/>
    <cellStyle name="Percent 15 2 4 3" xfId="43005" xr:uid="{00000000-0005-0000-0000-000073830000}"/>
    <cellStyle name="Percent 15 2 4 3 2" xfId="43006" xr:uid="{00000000-0005-0000-0000-000074830000}"/>
    <cellStyle name="Percent 15 2 4 4" xfId="43007" xr:uid="{00000000-0005-0000-0000-000075830000}"/>
    <cellStyle name="Percent 15 2 5" xfId="43008" xr:uid="{00000000-0005-0000-0000-000076830000}"/>
    <cellStyle name="Percent 15 2 6" xfId="43009" xr:uid="{00000000-0005-0000-0000-000077830000}"/>
    <cellStyle name="Percent 15 3" xfId="23486" xr:uid="{00000000-0005-0000-0000-000078830000}"/>
    <cellStyle name="Percent 15 3 2" xfId="23487" xr:uid="{00000000-0005-0000-0000-000079830000}"/>
    <cellStyle name="Percent 15 3 2 2" xfId="23488" xr:uid="{00000000-0005-0000-0000-00007A830000}"/>
    <cellStyle name="Percent 15 3 2 3" xfId="23489" xr:uid="{00000000-0005-0000-0000-00007B830000}"/>
    <cellStyle name="Percent 15 3 3" xfId="23490" xr:uid="{00000000-0005-0000-0000-00007C830000}"/>
    <cellStyle name="Percent 15 3 3 2" xfId="43010" xr:uid="{00000000-0005-0000-0000-00007D830000}"/>
    <cellStyle name="Percent 15 3 4" xfId="23491" xr:uid="{00000000-0005-0000-0000-00007E830000}"/>
    <cellStyle name="Percent 15 3 5" xfId="43011" xr:uid="{00000000-0005-0000-0000-00007F830000}"/>
    <cellStyle name="Percent 15 4" xfId="43012" xr:uid="{00000000-0005-0000-0000-000080830000}"/>
    <cellStyle name="Percent 15 4 2" xfId="43013" xr:uid="{00000000-0005-0000-0000-000081830000}"/>
    <cellStyle name="Percent 15 5" xfId="43014" xr:uid="{00000000-0005-0000-0000-000082830000}"/>
    <cellStyle name="Percent 15 5 2" xfId="43015" xr:uid="{00000000-0005-0000-0000-000083830000}"/>
    <cellStyle name="Percent 15 5 2 2" xfId="43016" xr:uid="{00000000-0005-0000-0000-000084830000}"/>
    <cellStyle name="Percent 15 5 3" xfId="43017" xr:uid="{00000000-0005-0000-0000-000085830000}"/>
    <cellStyle name="Percent 15 5 3 2" xfId="43018" xr:uid="{00000000-0005-0000-0000-000086830000}"/>
    <cellStyle name="Percent 15 5 4" xfId="43019" xr:uid="{00000000-0005-0000-0000-000087830000}"/>
    <cellStyle name="Percent 15 6" xfId="43020" xr:uid="{00000000-0005-0000-0000-000088830000}"/>
    <cellStyle name="Percent 15 7" xfId="43021" xr:uid="{00000000-0005-0000-0000-000089830000}"/>
    <cellStyle name="Percent 16" xfId="23492" xr:uid="{00000000-0005-0000-0000-00008A830000}"/>
    <cellStyle name="Percent 16 2" xfId="23493" xr:uid="{00000000-0005-0000-0000-00008B830000}"/>
    <cellStyle name="Percent 16 2 2" xfId="23494" xr:uid="{00000000-0005-0000-0000-00008C830000}"/>
    <cellStyle name="Percent 16 2 2 2" xfId="43022" xr:uid="{00000000-0005-0000-0000-00008D830000}"/>
    <cellStyle name="Percent 16 2 3" xfId="43023" xr:uid="{00000000-0005-0000-0000-00008E830000}"/>
    <cellStyle name="Percent 16 2 4" xfId="43024" xr:uid="{00000000-0005-0000-0000-00008F830000}"/>
    <cellStyle name="Percent 16 3" xfId="23495" xr:uid="{00000000-0005-0000-0000-000090830000}"/>
    <cellStyle name="Percent 16 3 2" xfId="43025" xr:uid="{00000000-0005-0000-0000-000091830000}"/>
    <cellStyle name="Percent 16 3 2 2" xfId="43026" xr:uid="{00000000-0005-0000-0000-000092830000}"/>
    <cellStyle name="Percent 16 3 3" xfId="43027" xr:uid="{00000000-0005-0000-0000-000093830000}"/>
    <cellStyle name="Percent 16 3 3 2" xfId="43028" xr:uid="{00000000-0005-0000-0000-000094830000}"/>
    <cellStyle name="Percent 16 3 4" xfId="43029" xr:uid="{00000000-0005-0000-0000-000095830000}"/>
    <cellStyle name="Percent 16 3 5" xfId="43030" xr:uid="{00000000-0005-0000-0000-000096830000}"/>
    <cellStyle name="Percent 16 4" xfId="43031" xr:uid="{00000000-0005-0000-0000-000097830000}"/>
    <cellStyle name="Percent 16 5" xfId="43032" xr:uid="{00000000-0005-0000-0000-000098830000}"/>
    <cellStyle name="Percent 17" xfId="23496" xr:uid="{00000000-0005-0000-0000-000099830000}"/>
    <cellStyle name="Percent 17 2" xfId="23497" xr:uid="{00000000-0005-0000-0000-00009A830000}"/>
    <cellStyle name="Percent 17 2 2" xfId="23498" xr:uid="{00000000-0005-0000-0000-00009B830000}"/>
    <cellStyle name="Percent 17 2 2 2" xfId="43033" xr:uid="{00000000-0005-0000-0000-00009C830000}"/>
    <cellStyle name="Percent 17 2 3" xfId="43034" xr:uid="{00000000-0005-0000-0000-00009D830000}"/>
    <cellStyle name="Percent 17 3" xfId="23499" xr:uid="{00000000-0005-0000-0000-00009E830000}"/>
    <cellStyle name="Percent 17 3 2" xfId="43035" xr:uid="{00000000-0005-0000-0000-00009F830000}"/>
    <cellStyle name="Percent 17 4" xfId="23500" xr:uid="{00000000-0005-0000-0000-0000A0830000}"/>
    <cellStyle name="Percent 17 5" xfId="43036" xr:uid="{00000000-0005-0000-0000-0000A1830000}"/>
    <cellStyle name="Percent 18" xfId="23501" xr:uid="{00000000-0005-0000-0000-0000A2830000}"/>
    <cellStyle name="Percent 18 2" xfId="23502" xr:uid="{00000000-0005-0000-0000-0000A3830000}"/>
    <cellStyle name="Percent 18 2 2" xfId="43037" xr:uid="{00000000-0005-0000-0000-0000A4830000}"/>
    <cellStyle name="Percent 18 3" xfId="23503" xr:uid="{00000000-0005-0000-0000-0000A5830000}"/>
    <cellStyle name="Percent 19" xfId="23504" xr:uid="{00000000-0005-0000-0000-0000A6830000}"/>
    <cellStyle name="Percent 19 2" xfId="23505" xr:uid="{00000000-0005-0000-0000-0000A7830000}"/>
    <cellStyle name="Percent 19 2 2" xfId="43038" xr:uid="{00000000-0005-0000-0000-0000A8830000}"/>
    <cellStyle name="Percent 19 3" xfId="23506" xr:uid="{00000000-0005-0000-0000-0000A9830000}"/>
    <cellStyle name="Percent 2" xfId="52" xr:uid="{00000000-0005-0000-0000-0000AA830000}"/>
    <cellStyle name="Percent 2 10" xfId="23507" xr:uid="{00000000-0005-0000-0000-0000AB830000}"/>
    <cellStyle name="Percent 2 10 2" xfId="23508" xr:uid="{00000000-0005-0000-0000-0000AC830000}"/>
    <cellStyle name="Percent 2 10 2 2" xfId="43039" xr:uid="{00000000-0005-0000-0000-0000AD830000}"/>
    <cellStyle name="Percent 2 10 3" xfId="43040" xr:uid="{00000000-0005-0000-0000-0000AE830000}"/>
    <cellStyle name="Percent 2 11" xfId="23509" xr:uid="{00000000-0005-0000-0000-0000AF830000}"/>
    <cellStyle name="Percent 2 11 2" xfId="23510" xr:uid="{00000000-0005-0000-0000-0000B0830000}"/>
    <cellStyle name="Percent 2 11 2 2" xfId="43041" xr:uid="{00000000-0005-0000-0000-0000B1830000}"/>
    <cellStyle name="Percent 2 11 3" xfId="43042" xr:uid="{00000000-0005-0000-0000-0000B2830000}"/>
    <cellStyle name="Percent 2 12" xfId="23511" xr:uid="{00000000-0005-0000-0000-0000B3830000}"/>
    <cellStyle name="Percent 2 12 2" xfId="23512" xr:uid="{00000000-0005-0000-0000-0000B4830000}"/>
    <cellStyle name="Percent 2 12 2 2" xfId="43043" xr:uid="{00000000-0005-0000-0000-0000B5830000}"/>
    <cellStyle name="Percent 2 12 3" xfId="43044" xr:uid="{00000000-0005-0000-0000-0000B6830000}"/>
    <cellStyle name="Percent 2 13" xfId="23513" xr:uid="{00000000-0005-0000-0000-0000B7830000}"/>
    <cellStyle name="Percent 2 13 2" xfId="23514" xr:uid="{00000000-0005-0000-0000-0000B8830000}"/>
    <cellStyle name="Percent 2 13 2 2" xfId="43045" xr:uid="{00000000-0005-0000-0000-0000B9830000}"/>
    <cellStyle name="Percent 2 13 3" xfId="43046" xr:uid="{00000000-0005-0000-0000-0000BA830000}"/>
    <cellStyle name="Percent 2 14" xfId="23515" xr:uid="{00000000-0005-0000-0000-0000BB830000}"/>
    <cellStyle name="Percent 2 14 2" xfId="23516" xr:uid="{00000000-0005-0000-0000-0000BC830000}"/>
    <cellStyle name="Percent 2 14 2 2" xfId="43047" xr:uid="{00000000-0005-0000-0000-0000BD830000}"/>
    <cellStyle name="Percent 2 14 3" xfId="43048" xr:uid="{00000000-0005-0000-0000-0000BE830000}"/>
    <cellStyle name="Percent 2 15" xfId="23517" xr:uid="{00000000-0005-0000-0000-0000BF830000}"/>
    <cellStyle name="Percent 2 15 2" xfId="23518" xr:uid="{00000000-0005-0000-0000-0000C0830000}"/>
    <cellStyle name="Percent 2 15 2 2" xfId="43049" xr:uid="{00000000-0005-0000-0000-0000C1830000}"/>
    <cellStyle name="Percent 2 15 3" xfId="43050" xr:uid="{00000000-0005-0000-0000-0000C2830000}"/>
    <cellStyle name="Percent 2 16" xfId="23519" xr:uid="{00000000-0005-0000-0000-0000C3830000}"/>
    <cellStyle name="Percent 2 16 2" xfId="23520" xr:uid="{00000000-0005-0000-0000-0000C4830000}"/>
    <cellStyle name="Percent 2 16 2 2" xfId="43051" xr:uid="{00000000-0005-0000-0000-0000C5830000}"/>
    <cellStyle name="Percent 2 16 3" xfId="43052" xr:uid="{00000000-0005-0000-0000-0000C6830000}"/>
    <cellStyle name="Percent 2 17" xfId="23521" xr:uid="{00000000-0005-0000-0000-0000C7830000}"/>
    <cellStyle name="Percent 2 17 2" xfId="23522" xr:uid="{00000000-0005-0000-0000-0000C8830000}"/>
    <cellStyle name="Percent 2 17 2 2" xfId="43053" xr:uid="{00000000-0005-0000-0000-0000C9830000}"/>
    <cellStyle name="Percent 2 17 3" xfId="43054" xr:uid="{00000000-0005-0000-0000-0000CA830000}"/>
    <cellStyle name="Percent 2 18" xfId="23523" xr:uid="{00000000-0005-0000-0000-0000CB830000}"/>
    <cellStyle name="Percent 2 18 2" xfId="23524" xr:uid="{00000000-0005-0000-0000-0000CC830000}"/>
    <cellStyle name="Percent 2 18 2 2" xfId="43055" xr:uid="{00000000-0005-0000-0000-0000CD830000}"/>
    <cellStyle name="Percent 2 18 3" xfId="43056" xr:uid="{00000000-0005-0000-0000-0000CE830000}"/>
    <cellStyle name="Percent 2 19" xfId="23525" xr:uid="{00000000-0005-0000-0000-0000CF830000}"/>
    <cellStyle name="Percent 2 19 2" xfId="23526" xr:uid="{00000000-0005-0000-0000-0000D0830000}"/>
    <cellStyle name="Percent 2 19 2 2" xfId="43057" xr:uid="{00000000-0005-0000-0000-0000D1830000}"/>
    <cellStyle name="Percent 2 19 3" xfId="43058" xr:uid="{00000000-0005-0000-0000-0000D2830000}"/>
    <cellStyle name="Percent 2 2" xfId="117" xr:uid="{00000000-0005-0000-0000-0000D3830000}"/>
    <cellStyle name="Percent 2 2 2" xfId="23527" xr:uid="{00000000-0005-0000-0000-0000D4830000}"/>
    <cellStyle name="Percent 2 2 2 2" xfId="23528" xr:uid="{00000000-0005-0000-0000-0000D5830000}"/>
    <cellStyle name="Percent 2 2 2 2 2" xfId="23529" xr:uid="{00000000-0005-0000-0000-0000D6830000}"/>
    <cellStyle name="Percent 2 2 2 2 2 2" xfId="23530" xr:uid="{00000000-0005-0000-0000-0000D7830000}"/>
    <cellStyle name="Percent 2 2 2 2 3" xfId="23531" xr:uid="{00000000-0005-0000-0000-0000D8830000}"/>
    <cellStyle name="Percent 2 2 2 2 4" xfId="23532" xr:uid="{00000000-0005-0000-0000-0000D9830000}"/>
    <cellStyle name="Percent 2 2 2 2 5" xfId="43059" xr:uid="{00000000-0005-0000-0000-0000DA830000}"/>
    <cellStyle name="Percent 2 2 2 3" xfId="23533" xr:uid="{00000000-0005-0000-0000-0000DB830000}"/>
    <cellStyle name="Percent 2 2 2 3 2" xfId="23534" xr:uid="{00000000-0005-0000-0000-0000DC830000}"/>
    <cellStyle name="Percent 2 2 2 3 3" xfId="23535" xr:uid="{00000000-0005-0000-0000-0000DD830000}"/>
    <cellStyle name="Percent 2 2 2 3 4" xfId="43060" xr:uid="{00000000-0005-0000-0000-0000DE830000}"/>
    <cellStyle name="Percent 2 2 2 4" xfId="23536" xr:uid="{00000000-0005-0000-0000-0000DF830000}"/>
    <cellStyle name="Percent 2 2 2 5" xfId="23537" xr:uid="{00000000-0005-0000-0000-0000E0830000}"/>
    <cellStyle name="Percent 2 2 2 6" xfId="43061" xr:uid="{00000000-0005-0000-0000-0000E1830000}"/>
    <cellStyle name="Percent 2 2 3" xfId="23538" xr:uid="{00000000-0005-0000-0000-0000E2830000}"/>
    <cellStyle name="Percent 2 2 3 2" xfId="23539" xr:uid="{00000000-0005-0000-0000-0000E3830000}"/>
    <cellStyle name="Percent 2 2 3 2 2" xfId="23540" xr:uid="{00000000-0005-0000-0000-0000E4830000}"/>
    <cellStyle name="Percent 2 2 3 2 2 2" xfId="23541" xr:uid="{00000000-0005-0000-0000-0000E5830000}"/>
    <cellStyle name="Percent 2 2 3 2 3" xfId="23542" xr:uid="{00000000-0005-0000-0000-0000E6830000}"/>
    <cellStyle name="Percent 2 2 3 3" xfId="23543" xr:uid="{00000000-0005-0000-0000-0000E7830000}"/>
    <cellStyle name="Percent 2 2 3 3 2" xfId="23544" xr:uid="{00000000-0005-0000-0000-0000E8830000}"/>
    <cellStyle name="Percent 2 2 3 4" xfId="23545" xr:uid="{00000000-0005-0000-0000-0000E9830000}"/>
    <cellStyle name="Percent 2 2 3 5" xfId="23546" xr:uid="{00000000-0005-0000-0000-0000EA830000}"/>
    <cellStyle name="Percent 2 2 3 6" xfId="43062" xr:uid="{00000000-0005-0000-0000-0000EB830000}"/>
    <cellStyle name="Percent 2 2 4" xfId="23547" xr:uid="{00000000-0005-0000-0000-0000EC830000}"/>
    <cellStyle name="Percent 2 2 4 2" xfId="43063" xr:uid="{00000000-0005-0000-0000-0000ED830000}"/>
    <cellStyle name="Percent 2 2 5" xfId="23548" xr:uid="{00000000-0005-0000-0000-0000EE830000}"/>
    <cellStyle name="Percent 2 2 6" xfId="43064" xr:uid="{00000000-0005-0000-0000-0000EF830000}"/>
    <cellStyle name="Percent 2 20" xfId="23549" xr:uid="{00000000-0005-0000-0000-0000F0830000}"/>
    <cellStyle name="Percent 2 20 2" xfId="23550" xr:uid="{00000000-0005-0000-0000-0000F1830000}"/>
    <cellStyle name="Percent 2 20 2 2" xfId="43065" xr:uid="{00000000-0005-0000-0000-0000F2830000}"/>
    <cellStyle name="Percent 2 20 3" xfId="43066" xr:uid="{00000000-0005-0000-0000-0000F3830000}"/>
    <cellStyle name="Percent 2 21" xfId="23551" xr:uid="{00000000-0005-0000-0000-0000F4830000}"/>
    <cellStyle name="Percent 2 21 2" xfId="23552" xr:uid="{00000000-0005-0000-0000-0000F5830000}"/>
    <cellStyle name="Percent 2 21 2 2" xfId="43067" xr:uid="{00000000-0005-0000-0000-0000F6830000}"/>
    <cellStyle name="Percent 2 21 3" xfId="43068" xr:uid="{00000000-0005-0000-0000-0000F7830000}"/>
    <cellStyle name="Percent 2 22" xfId="23553" xr:uid="{00000000-0005-0000-0000-0000F8830000}"/>
    <cellStyle name="Percent 2 22 2" xfId="23554" xr:uid="{00000000-0005-0000-0000-0000F9830000}"/>
    <cellStyle name="Percent 2 22 2 2" xfId="43069" xr:uid="{00000000-0005-0000-0000-0000FA830000}"/>
    <cellStyle name="Percent 2 22 3" xfId="43070" xr:uid="{00000000-0005-0000-0000-0000FB830000}"/>
    <cellStyle name="Percent 2 23" xfId="23555" xr:uid="{00000000-0005-0000-0000-0000FC830000}"/>
    <cellStyle name="Percent 2 23 2" xfId="23556" xr:uid="{00000000-0005-0000-0000-0000FD830000}"/>
    <cellStyle name="Percent 2 23 2 2" xfId="43071" xr:uid="{00000000-0005-0000-0000-0000FE830000}"/>
    <cellStyle name="Percent 2 23 3" xfId="43072" xr:uid="{00000000-0005-0000-0000-0000FF830000}"/>
    <cellStyle name="Percent 2 24" xfId="23557" xr:uid="{00000000-0005-0000-0000-000000840000}"/>
    <cellStyle name="Percent 2 24 2" xfId="23558" xr:uid="{00000000-0005-0000-0000-000001840000}"/>
    <cellStyle name="Percent 2 24 2 2" xfId="43073" xr:uid="{00000000-0005-0000-0000-000002840000}"/>
    <cellStyle name="Percent 2 24 3" xfId="43074" xr:uid="{00000000-0005-0000-0000-000003840000}"/>
    <cellStyle name="Percent 2 25" xfId="23559" xr:uid="{00000000-0005-0000-0000-000004840000}"/>
    <cellStyle name="Percent 2 25 2" xfId="23560" xr:uid="{00000000-0005-0000-0000-000005840000}"/>
    <cellStyle name="Percent 2 25 2 2" xfId="43075" xr:uid="{00000000-0005-0000-0000-000006840000}"/>
    <cellStyle name="Percent 2 25 3" xfId="43076" xr:uid="{00000000-0005-0000-0000-000007840000}"/>
    <cellStyle name="Percent 2 26" xfId="23561" xr:uid="{00000000-0005-0000-0000-000008840000}"/>
    <cellStyle name="Percent 2 26 2" xfId="23562" xr:uid="{00000000-0005-0000-0000-000009840000}"/>
    <cellStyle name="Percent 2 26 2 2" xfId="43077" xr:uid="{00000000-0005-0000-0000-00000A840000}"/>
    <cellStyle name="Percent 2 26 3" xfId="43078" xr:uid="{00000000-0005-0000-0000-00000B840000}"/>
    <cellStyle name="Percent 2 27" xfId="23563" xr:uid="{00000000-0005-0000-0000-00000C840000}"/>
    <cellStyle name="Percent 2 27 2" xfId="23564" xr:uid="{00000000-0005-0000-0000-00000D840000}"/>
    <cellStyle name="Percent 2 27 2 2" xfId="43079" xr:uid="{00000000-0005-0000-0000-00000E840000}"/>
    <cellStyle name="Percent 2 27 3" xfId="43080" xr:uid="{00000000-0005-0000-0000-00000F840000}"/>
    <cellStyle name="Percent 2 28" xfId="23565" xr:uid="{00000000-0005-0000-0000-000010840000}"/>
    <cellStyle name="Percent 2 28 2" xfId="23566" xr:uid="{00000000-0005-0000-0000-000011840000}"/>
    <cellStyle name="Percent 2 28 2 2" xfId="43081" xr:uid="{00000000-0005-0000-0000-000012840000}"/>
    <cellStyle name="Percent 2 28 3" xfId="43082" xr:uid="{00000000-0005-0000-0000-000013840000}"/>
    <cellStyle name="Percent 2 29" xfId="23567" xr:uid="{00000000-0005-0000-0000-000014840000}"/>
    <cellStyle name="Percent 2 29 2" xfId="23568" xr:uid="{00000000-0005-0000-0000-000015840000}"/>
    <cellStyle name="Percent 2 29 2 2" xfId="43083" xr:uid="{00000000-0005-0000-0000-000016840000}"/>
    <cellStyle name="Percent 2 29 3" xfId="43084" xr:uid="{00000000-0005-0000-0000-000017840000}"/>
    <cellStyle name="Percent 2 3" xfId="23569" xr:uid="{00000000-0005-0000-0000-000018840000}"/>
    <cellStyle name="Percent 2 3 2" xfId="23570" xr:uid="{00000000-0005-0000-0000-000019840000}"/>
    <cellStyle name="Percent 2 3 2 2" xfId="23571" xr:uid="{00000000-0005-0000-0000-00001A840000}"/>
    <cellStyle name="Percent 2 3 2 2 2" xfId="43085" xr:uid="{00000000-0005-0000-0000-00001B840000}"/>
    <cellStyle name="Percent 2 3 2 3" xfId="23572" xr:uid="{00000000-0005-0000-0000-00001C840000}"/>
    <cellStyle name="Percent 2 3 2 3 2" xfId="43086" xr:uid="{00000000-0005-0000-0000-00001D840000}"/>
    <cellStyle name="Percent 2 3 2 4" xfId="43087" xr:uid="{00000000-0005-0000-0000-00001E840000}"/>
    <cellStyle name="Percent 2 3 3" xfId="23573" xr:uid="{00000000-0005-0000-0000-00001F840000}"/>
    <cellStyle name="Percent 2 3 3 2" xfId="43088" xr:uid="{00000000-0005-0000-0000-000020840000}"/>
    <cellStyle name="Percent 2 3 4" xfId="23574" xr:uid="{00000000-0005-0000-0000-000021840000}"/>
    <cellStyle name="Percent 2 3 4 2" xfId="43089" xr:uid="{00000000-0005-0000-0000-000022840000}"/>
    <cellStyle name="Percent 2 3 5" xfId="43090" xr:uid="{00000000-0005-0000-0000-000023840000}"/>
    <cellStyle name="Percent 2 30" xfId="23575" xr:uid="{00000000-0005-0000-0000-000024840000}"/>
    <cellStyle name="Percent 2 30 2" xfId="23576" xr:uid="{00000000-0005-0000-0000-000025840000}"/>
    <cellStyle name="Percent 2 30 2 2" xfId="43091" xr:uid="{00000000-0005-0000-0000-000026840000}"/>
    <cellStyle name="Percent 2 30 3" xfId="43092" xr:uid="{00000000-0005-0000-0000-000027840000}"/>
    <cellStyle name="Percent 2 31" xfId="23577" xr:uid="{00000000-0005-0000-0000-000028840000}"/>
    <cellStyle name="Percent 2 31 2" xfId="23578" xr:uid="{00000000-0005-0000-0000-000029840000}"/>
    <cellStyle name="Percent 2 31 2 2" xfId="43093" xr:uid="{00000000-0005-0000-0000-00002A840000}"/>
    <cellStyle name="Percent 2 31 3" xfId="43094" xr:uid="{00000000-0005-0000-0000-00002B840000}"/>
    <cellStyle name="Percent 2 32" xfId="23579" xr:uid="{00000000-0005-0000-0000-00002C840000}"/>
    <cellStyle name="Percent 2 32 2" xfId="23580" xr:uid="{00000000-0005-0000-0000-00002D840000}"/>
    <cellStyle name="Percent 2 32 2 2" xfId="43095" xr:uid="{00000000-0005-0000-0000-00002E840000}"/>
    <cellStyle name="Percent 2 32 3" xfId="43096" xr:uid="{00000000-0005-0000-0000-00002F840000}"/>
    <cellStyle name="Percent 2 33" xfId="23581" xr:uid="{00000000-0005-0000-0000-000030840000}"/>
    <cellStyle name="Percent 2 33 2" xfId="23582" xr:uid="{00000000-0005-0000-0000-000031840000}"/>
    <cellStyle name="Percent 2 33 2 2" xfId="43097" xr:uid="{00000000-0005-0000-0000-000032840000}"/>
    <cellStyle name="Percent 2 33 3" xfId="43098" xr:uid="{00000000-0005-0000-0000-000033840000}"/>
    <cellStyle name="Percent 2 34" xfId="23583" xr:uid="{00000000-0005-0000-0000-000034840000}"/>
    <cellStyle name="Percent 2 34 2" xfId="23584" xr:uid="{00000000-0005-0000-0000-000035840000}"/>
    <cellStyle name="Percent 2 34 2 2" xfId="43099" xr:uid="{00000000-0005-0000-0000-000036840000}"/>
    <cellStyle name="Percent 2 34 3" xfId="43100" xr:uid="{00000000-0005-0000-0000-000037840000}"/>
    <cellStyle name="Percent 2 35" xfId="23585" xr:uid="{00000000-0005-0000-0000-000038840000}"/>
    <cellStyle name="Percent 2 35 2" xfId="23586" xr:uid="{00000000-0005-0000-0000-000039840000}"/>
    <cellStyle name="Percent 2 35 2 2" xfId="43101" xr:uid="{00000000-0005-0000-0000-00003A840000}"/>
    <cellStyle name="Percent 2 35 3" xfId="43102" xr:uid="{00000000-0005-0000-0000-00003B840000}"/>
    <cellStyle name="Percent 2 36" xfId="23587" xr:uid="{00000000-0005-0000-0000-00003C840000}"/>
    <cellStyle name="Percent 2 36 2" xfId="23588" xr:uid="{00000000-0005-0000-0000-00003D840000}"/>
    <cellStyle name="Percent 2 36 2 2" xfId="43103" xr:uid="{00000000-0005-0000-0000-00003E840000}"/>
    <cellStyle name="Percent 2 36 3" xfId="43104" xr:uid="{00000000-0005-0000-0000-00003F840000}"/>
    <cellStyle name="Percent 2 37" xfId="23589" xr:uid="{00000000-0005-0000-0000-000040840000}"/>
    <cellStyle name="Percent 2 37 2" xfId="23590" xr:uid="{00000000-0005-0000-0000-000041840000}"/>
    <cellStyle name="Percent 2 37 2 2" xfId="43105" xr:uid="{00000000-0005-0000-0000-000042840000}"/>
    <cellStyle name="Percent 2 37 3" xfId="43106" xr:uid="{00000000-0005-0000-0000-000043840000}"/>
    <cellStyle name="Percent 2 38" xfId="23591" xr:uid="{00000000-0005-0000-0000-000044840000}"/>
    <cellStyle name="Percent 2 38 2" xfId="23592" xr:uid="{00000000-0005-0000-0000-000045840000}"/>
    <cellStyle name="Percent 2 38 2 2" xfId="43107" xr:uid="{00000000-0005-0000-0000-000046840000}"/>
    <cellStyle name="Percent 2 38 3" xfId="43108" xr:uid="{00000000-0005-0000-0000-000047840000}"/>
    <cellStyle name="Percent 2 39" xfId="23593" xr:uid="{00000000-0005-0000-0000-000048840000}"/>
    <cellStyle name="Percent 2 39 2" xfId="23594" xr:uid="{00000000-0005-0000-0000-000049840000}"/>
    <cellStyle name="Percent 2 39 2 2" xfId="43109" xr:uid="{00000000-0005-0000-0000-00004A840000}"/>
    <cellStyle name="Percent 2 39 3" xfId="43110" xr:uid="{00000000-0005-0000-0000-00004B840000}"/>
    <cellStyle name="Percent 2 4" xfId="23595" xr:uid="{00000000-0005-0000-0000-00004C840000}"/>
    <cellStyle name="Percent 2 4 2" xfId="23596" xr:uid="{00000000-0005-0000-0000-00004D840000}"/>
    <cellStyle name="Percent 2 4 2 2" xfId="23597" xr:uid="{00000000-0005-0000-0000-00004E840000}"/>
    <cellStyle name="Percent 2 4 2 2 2" xfId="23598" xr:uid="{00000000-0005-0000-0000-00004F840000}"/>
    <cellStyle name="Percent 2 4 2 2 3" xfId="23599" xr:uid="{00000000-0005-0000-0000-000050840000}"/>
    <cellStyle name="Percent 2 4 2 2 4" xfId="43111" xr:uid="{00000000-0005-0000-0000-000051840000}"/>
    <cellStyle name="Percent 2 4 2 3" xfId="23600" xr:uid="{00000000-0005-0000-0000-000052840000}"/>
    <cellStyle name="Percent 2 4 2 3 2" xfId="23601" xr:uid="{00000000-0005-0000-0000-000053840000}"/>
    <cellStyle name="Percent 2 4 2 3 3" xfId="43112" xr:uid="{00000000-0005-0000-0000-000054840000}"/>
    <cellStyle name="Percent 2 4 2 4" xfId="23602" xr:uid="{00000000-0005-0000-0000-000055840000}"/>
    <cellStyle name="Percent 2 4 2 5" xfId="43113" xr:uid="{00000000-0005-0000-0000-000056840000}"/>
    <cellStyle name="Percent 2 4 3" xfId="23603" xr:uid="{00000000-0005-0000-0000-000057840000}"/>
    <cellStyle name="Percent 2 4 3 2" xfId="23604" xr:uid="{00000000-0005-0000-0000-000058840000}"/>
    <cellStyle name="Percent 2 4 3 2 2" xfId="23605" xr:uid="{00000000-0005-0000-0000-000059840000}"/>
    <cellStyle name="Percent 2 4 3 3" xfId="23606" xr:uid="{00000000-0005-0000-0000-00005A840000}"/>
    <cellStyle name="Percent 2 4 3 4" xfId="23607" xr:uid="{00000000-0005-0000-0000-00005B840000}"/>
    <cellStyle name="Percent 2 4 3 5" xfId="43114" xr:uid="{00000000-0005-0000-0000-00005C840000}"/>
    <cellStyle name="Percent 2 4 4" xfId="23608" xr:uid="{00000000-0005-0000-0000-00005D840000}"/>
    <cellStyle name="Percent 2 4 4 2" xfId="43115" xr:uid="{00000000-0005-0000-0000-00005E840000}"/>
    <cellStyle name="Percent 2 4 5" xfId="43116" xr:uid="{00000000-0005-0000-0000-00005F840000}"/>
    <cellStyle name="Percent 2 40" xfId="23609" xr:uid="{00000000-0005-0000-0000-000060840000}"/>
    <cellStyle name="Percent 2 40 2" xfId="23610" xr:uid="{00000000-0005-0000-0000-000061840000}"/>
    <cellStyle name="Percent 2 40 2 2" xfId="43117" xr:uid="{00000000-0005-0000-0000-000062840000}"/>
    <cellStyle name="Percent 2 40 3" xfId="43118" xr:uid="{00000000-0005-0000-0000-000063840000}"/>
    <cellStyle name="Percent 2 41" xfId="23611" xr:uid="{00000000-0005-0000-0000-000064840000}"/>
    <cellStyle name="Percent 2 41 2" xfId="23612" xr:uid="{00000000-0005-0000-0000-000065840000}"/>
    <cellStyle name="Percent 2 41 2 2" xfId="43119" xr:uid="{00000000-0005-0000-0000-000066840000}"/>
    <cellStyle name="Percent 2 41 3" xfId="43120" xr:uid="{00000000-0005-0000-0000-000067840000}"/>
    <cellStyle name="Percent 2 42" xfId="23613" xr:uid="{00000000-0005-0000-0000-000068840000}"/>
    <cellStyle name="Percent 2 42 2" xfId="23614" xr:uid="{00000000-0005-0000-0000-000069840000}"/>
    <cellStyle name="Percent 2 42 2 2" xfId="43121" xr:uid="{00000000-0005-0000-0000-00006A840000}"/>
    <cellStyle name="Percent 2 42 3" xfId="43122" xr:uid="{00000000-0005-0000-0000-00006B840000}"/>
    <cellStyle name="Percent 2 43" xfId="23615" xr:uid="{00000000-0005-0000-0000-00006C840000}"/>
    <cellStyle name="Percent 2 43 2" xfId="23616" xr:uid="{00000000-0005-0000-0000-00006D840000}"/>
    <cellStyle name="Percent 2 43 2 2" xfId="43123" xr:uid="{00000000-0005-0000-0000-00006E840000}"/>
    <cellStyle name="Percent 2 43 3" xfId="43124" xr:uid="{00000000-0005-0000-0000-00006F840000}"/>
    <cellStyle name="Percent 2 44" xfId="23617" xr:uid="{00000000-0005-0000-0000-000070840000}"/>
    <cellStyle name="Percent 2 44 2" xfId="23618" xr:uid="{00000000-0005-0000-0000-000071840000}"/>
    <cellStyle name="Percent 2 44 2 2" xfId="43125" xr:uid="{00000000-0005-0000-0000-000072840000}"/>
    <cellStyle name="Percent 2 44 3" xfId="43126" xr:uid="{00000000-0005-0000-0000-000073840000}"/>
    <cellStyle name="Percent 2 45" xfId="23619" xr:uid="{00000000-0005-0000-0000-000074840000}"/>
    <cellStyle name="Percent 2 45 2" xfId="23620" xr:uid="{00000000-0005-0000-0000-000075840000}"/>
    <cellStyle name="Percent 2 45 2 2" xfId="43127" xr:uid="{00000000-0005-0000-0000-000076840000}"/>
    <cellStyle name="Percent 2 45 3" xfId="43128" xr:uid="{00000000-0005-0000-0000-000077840000}"/>
    <cellStyle name="Percent 2 46" xfId="23621" xr:uid="{00000000-0005-0000-0000-000078840000}"/>
    <cellStyle name="Percent 2 46 2" xfId="23622" xr:uid="{00000000-0005-0000-0000-000079840000}"/>
    <cellStyle name="Percent 2 46 2 2" xfId="43129" xr:uid="{00000000-0005-0000-0000-00007A840000}"/>
    <cellStyle name="Percent 2 46 3" xfId="43130" xr:uid="{00000000-0005-0000-0000-00007B840000}"/>
    <cellStyle name="Percent 2 47" xfId="23623" xr:uid="{00000000-0005-0000-0000-00007C840000}"/>
    <cellStyle name="Percent 2 47 2" xfId="23624" xr:uid="{00000000-0005-0000-0000-00007D840000}"/>
    <cellStyle name="Percent 2 47 2 2" xfId="43131" xr:uid="{00000000-0005-0000-0000-00007E840000}"/>
    <cellStyle name="Percent 2 47 3" xfId="43132" xr:uid="{00000000-0005-0000-0000-00007F840000}"/>
    <cellStyle name="Percent 2 48" xfId="23625" xr:uid="{00000000-0005-0000-0000-000080840000}"/>
    <cellStyle name="Percent 2 48 2" xfId="23626" xr:uid="{00000000-0005-0000-0000-000081840000}"/>
    <cellStyle name="Percent 2 48 2 2" xfId="43133" xr:uid="{00000000-0005-0000-0000-000082840000}"/>
    <cellStyle name="Percent 2 48 3" xfId="43134" xr:uid="{00000000-0005-0000-0000-000083840000}"/>
    <cellStyle name="Percent 2 49" xfId="23627" xr:uid="{00000000-0005-0000-0000-000084840000}"/>
    <cellStyle name="Percent 2 49 2" xfId="23628" xr:uid="{00000000-0005-0000-0000-000085840000}"/>
    <cellStyle name="Percent 2 49 2 2" xfId="43135" xr:uid="{00000000-0005-0000-0000-000086840000}"/>
    <cellStyle name="Percent 2 49 3" xfId="43136" xr:uid="{00000000-0005-0000-0000-000087840000}"/>
    <cellStyle name="Percent 2 5" xfId="23629" xr:uid="{00000000-0005-0000-0000-000088840000}"/>
    <cellStyle name="Percent 2 5 2" xfId="23630" xr:uid="{00000000-0005-0000-0000-000089840000}"/>
    <cellStyle name="Percent 2 5 2 2" xfId="23631" xr:uid="{00000000-0005-0000-0000-00008A840000}"/>
    <cellStyle name="Percent 2 5 2 2 2" xfId="23632" xr:uid="{00000000-0005-0000-0000-00008B840000}"/>
    <cellStyle name="Percent 2 5 2 2 3" xfId="23633" xr:uid="{00000000-0005-0000-0000-00008C840000}"/>
    <cellStyle name="Percent 2 5 2 2 4" xfId="43137" xr:uid="{00000000-0005-0000-0000-00008D840000}"/>
    <cellStyle name="Percent 2 5 2 3" xfId="23634" xr:uid="{00000000-0005-0000-0000-00008E840000}"/>
    <cellStyle name="Percent 2 5 2 3 2" xfId="23635" xr:uid="{00000000-0005-0000-0000-00008F840000}"/>
    <cellStyle name="Percent 2 5 2 3 3" xfId="43138" xr:uid="{00000000-0005-0000-0000-000090840000}"/>
    <cellStyle name="Percent 2 5 2 4" xfId="23636" xr:uid="{00000000-0005-0000-0000-000091840000}"/>
    <cellStyle name="Percent 2 5 2 5" xfId="43139" xr:uid="{00000000-0005-0000-0000-000092840000}"/>
    <cellStyle name="Percent 2 5 3" xfId="23637" xr:uid="{00000000-0005-0000-0000-000093840000}"/>
    <cellStyle name="Percent 2 5 3 2" xfId="23638" xr:uid="{00000000-0005-0000-0000-000094840000}"/>
    <cellStyle name="Percent 2 5 3 2 2" xfId="23639" xr:uid="{00000000-0005-0000-0000-000095840000}"/>
    <cellStyle name="Percent 2 5 3 3" xfId="23640" xr:uid="{00000000-0005-0000-0000-000096840000}"/>
    <cellStyle name="Percent 2 5 3 4" xfId="23641" xr:uid="{00000000-0005-0000-0000-000097840000}"/>
    <cellStyle name="Percent 2 5 3 5" xfId="43140" xr:uid="{00000000-0005-0000-0000-000098840000}"/>
    <cellStyle name="Percent 2 5 4" xfId="23642" xr:uid="{00000000-0005-0000-0000-000099840000}"/>
    <cellStyle name="Percent 2 5 4 2" xfId="43141" xr:uid="{00000000-0005-0000-0000-00009A840000}"/>
    <cellStyle name="Percent 2 5 5" xfId="43142" xr:uid="{00000000-0005-0000-0000-00009B840000}"/>
    <cellStyle name="Percent 2 50" xfId="23643" xr:uid="{00000000-0005-0000-0000-00009C840000}"/>
    <cellStyle name="Percent 2 50 2" xfId="23644" xr:uid="{00000000-0005-0000-0000-00009D840000}"/>
    <cellStyle name="Percent 2 50 2 2" xfId="43143" xr:uid="{00000000-0005-0000-0000-00009E840000}"/>
    <cellStyle name="Percent 2 50 3" xfId="43144" xr:uid="{00000000-0005-0000-0000-00009F840000}"/>
    <cellStyle name="Percent 2 51" xfId="23645" xr:uid="{00000000-0005-0000-0000-0000A0840000}"/>
    <cellStyle name="Percent 2 51 2" xfId="23646" xr:uid="{00000000-0005-0000-0000-0000A1840000}"/>
    <cellStyle name="Percent 2 51 2 2" xfId="43145" xr:uid="{00000000-0005-0000-0000-0000A2840000}"/>
    <cellStyle name="Percent 2 51 3" xfId="43146" xr:uid="{00000000-0005-0000-0000-0000A3840000}"/>
    <cellStyle name="Percent 2 52" xfId="23647" xr:uid="{00000000-0005-0000-0000-0000A4840000}"/>
    <cellStyle name="Percent 2 52 2" xfId="23648" xr:uid="{00000000-0005-0000-0000-0000A5840000}"/>
    <cellStyle name="Percent 2 52 2 2" xfId="43147" xr:uid="{00000000-0005-0000-0000-0000A6840000}"/>
    <cellStyle name="Percent 2 52 3" xfId="43148" xr:uid="{00000000-0005-0000-0000-0000A7840000}"/>
    <cellStyle name="Percent 2 53" xfId="23649" xr:uid="{00000000-0005-0000-0000-0000A8840000}"/>
    <cellStyle name="Percent 2 53 2" xfId="23650" xr:uid="{00000000-0005-0000-0000-0000A9840000}"/>
    <cellStyle name="Percent 2 53 2 2" xfId="43149" xr:uid="{00000000-0005-0000-0000-0000AA840000}"/>
    <cellStyle name="Percent 2 53 3" xfId="43150" xr:uid="{00000000-0005-0000-0000-0000AB840000}"/>
    <cellStyle name="Percent 2 54" xfId="23651" xr:uid="{00000000-0005-0000-0000-0000AC840000}"/>
    <cellStyle name="Percent 2 54 2" xfId="23652" xr:uid="{00000000-0005-0000-0000-0000AD840000}"/>
    <cellStyle name="Percent 2 54 2 2" xfId="43151" xr:uid="{00000000-0005-0000-0000-0000AE840000}"/>
    <cellStyle name="Percent 2 54 3" xfId="43152" xr:uid="{00000000-0005-0000-0000-0000AF840000}"/>
    <cellStyle name="Percent 2 55" xfId="23653" xr:uid="{00000000-0005-0000-0000-0000B0840000}"/>
    <cellStyle name="Percent 2 55 2" xfId="23654" xr:uid="{00000000-0005-0000-0000-0000B1840000}"/>
    <cellStyle name="Percent 2 55 2 2" xfId="43153" xr:uid="{00000000-0005-0000-0000-0000B2840000}"/>
    <cellStyle name="Percent 2 55 3" xfId="43154" xr:uid="{00000000-0005-0000-0000-0000B3840000}"/>
    <cellStyle name="Percent 2 56" xfId="23655" xr:uid="{00000000-0005-0000-0000-0000B4840000}"/>
    <cellStyle name="Percent 2 56 2" xfId="23656" xr:uid="{00000000-0005-0000-0000-0000B5840000}"/>
    <cellStyle name="Percent 2 56 2 2" xfId="43155" xr:uid="{00000000-0005-0000-0000-0000B6840000}"/>
    <cellStyle name="Percent 2 56 3" xfId="43156" xr:uid="{00000000-0005-0000-0000-0000B7840000}"/>
    <cellStyle name="Percent 2 57" xfId="23657" xr:uid="{00000000-0005-0000-0000-0000B8840000}"/>
    <cellStyle name="Percent 2 57 2" xfId="23658" xr:uid="{00000000-0005-0000-0000-0000B9840000}"/>
    <cellStyle name="Percent 2 57 2 2" xfId="43157" xr:uid="{00000000-0005-0000-0000-0000BA840000}"/>
    <cellStyle name="Percent 2 57 3" xfId="43158" xr:uid="{00000000-0005-0000-0000-0000BB840000}"/>
    <cellStyle name="Percent 2 58" xfId="23659" xr:uid="{00000000-0005-0000-0000-0000BC840000}"/>
    <cellStyle name="Percent 2 58 2" xfId="23660" xr:uid="{00000000-0005-0000-0000-0000BD840000}"/>
    <cellStyle name="Percent 2 58 2 2" xfId="43159" xr:uid="{00000000-0005-0000-0000-0000BE840000}"/>
    <cellStyle name="Percent 2 58 3" xfId="43160" xr:uid="{00000000-0005-0000-0000-0000BF840000}"/>
    <cellStyle name="Percent 2 59" xfId="23661" xr:uid="{00000000-0005-0000-0000-0000C0840000}"/>
    <cellStyle name="Percent 2 59 2" xfId="23662" xr:uid="{00000000-0005-0000-0000-0000C1840000}"/>
    <cellStyle name="Percent 2 59 2 2" xfId="43161" xr:uid="{00000000-0005-0000-0000-0000C2840000}"/>
    <cellStyle name="Percent 2 59 3" xfId="43162" xr:uid="{00000000-0005-0000-0000-0000C3840000}"/>
    <cellStyle name="Percent 2 6" xfId="23663" xr:uid="{00000000-0005-0000-0000-0000C4840000}"/>
    <cellStyle name="Percent 2 6 2" xfId="23664" xr:uid="{00000000-0005-0000-0000-0000C5840000}"/>
    <cellStyle name="Percent 2 6 2 2" xfId="23665" xr:uid="{00000000-0005-0000-0000-0000C6840000}"/>
    <cellStyle name="Percent 2 6 2 2 2" xfId="23666" xr:uid="{00000000-0005-0000-0000-0000C7840000}"/>
    <cellStyle name="Percent 2 6 2 3" xfId="23667" xr:uid="{00000000-0005-0000-0000-0000C8840000}"/>
    <cellStyle name="Percent 2 6 2 4" xfId="23668" xr:uid="{00000000-0005-0000-0000-0000C9840000}"/>
    <cellStyle name="Percent 2 6 2 5" xfId="43163" xr:uid="{00000000-0005-0000-0000-0000CA840000}"/>
    <cellStyle name="Percent 2 6 3" xfId="23669" xr:uid="{00000000-0005-0000-0000-0000CB840000}"/>
    <cellStyle name="Percent 2 6 3 2" xfId="23670" xr:uid="{00000000-0005-0000-0000-0000CC840000}"/>
    <cellStyle name="Percent 2 6 3 2 2" xfId="23671" xr:uid="{00000000-0005-0000-0000-0000CD840000}"/>
    <cellStyle name="Percent 2 6 3 3" xfId="23672" xr:uid="{00000000-0005-0000-0000-0000CE840000}"/>
    <cellStyle name="Percent 2 6 3 4" xfId="23673" xr:uid="{00000000-0005-0000-0000-0000CF840000}"/>
    <cellStyle name="Percent 2 6 3 5" xfId="43164" xr:uid="{00000000-0005-0000-0000-0000D0840000}"/>
    <cellStyle name="Percent 2 6 4" xfId="43165" xr:uid="{00000000-0005-0000-0000-0000D1840000}"/>
    <cellStyle name="Percent 2 60" xfId="23674" xr:uid="{00000000-0005-0000-0000-0000D2840000}"/>
    <cellStyle name="Percent 2 60 2" xfId="23675" xr:uid="{00000000-0005-0000-0000-0000D3840000}"/>
    <cellStyle name="Percent 2 60 2 2" xfId="43166" xr:uid="{00000000-0005-0000-0000-0000D4840000}"/>
    <cellStyle name="Percent 2 60 3" xfId="43167" xr:uid="{00000000-0005-0000-0000-0000D5840000}"/>
    <cellStyle name="Percent 2 61" xfId="23676" xr:uid="{00000000-0005-0000-0000-0000D6840000}"/>
    <cellStyle name="Percent 2 61 2" xfId="23677" xr:uid="{00000000-0005-0000-0000-0000D7840000}"/>
    <cellStyle name="Percent 2 61 2 2" xfId="43168" xr:uid="{00000000-0005-0000-0000-0000D8840000}"/>
    <cellStyle name="Percent 2 61 3" xfId="43169" xr:uid="{00000000-0005-0000-0000-0000D9840000}"/>
    <cellStyle name="Percent 2 62" xfId="23678" xr:uid="{00000000-0005-0000-0000-0000DA840000}"/>
    <cellStyle name="Percent 2 62 2" xfId="23679" xr:uid="{00000000-0005-0000-0000-0000DB840000}"/>
    <cellStyle name="Percent 2 62 2 2" xfId="43170" xr:uid="{00000000-0005-0000-0000-0000DC840000}"/>
    <cellStyle name="Percent 2 62 3" xfId="43171" xr:uid="{00000000-0005-0000-0000-0000DD840000}"/>
    <cellStyle name="Percent 2 63" xfId="23680" xr:uid="{00000000-0005-0000-0000-0000DE840000}"/>
    <cellStyle name="Percent 2 63 2" xfId="23681" xr:uid="{00000000-0005-0000-0000-0000DF840000}"/>
    <cellStyle name="Percent 2 63 2 2" xfId="43172" xr:uid="{00000000-0005-0000-0000-0000E0840000}"/>
    <cellStyle name="Percent 2 63 3" xfId="43173" xr:uid="{00000000-0005-0000-0000-0000E1840000}"/>
    <cellStyle name="Percent 2 64" xfId="23682" xr:uid="{00000000-0005-0000-0000-0000E2840000}"/>
    <cellStyle name="Percent 2 64 2" xfId="23683" xr:uid="{00000000-0005-0000-0000-0000E3840000}"/>
    <cellStyle name="Percent 2 64 2 2" xfId="43174" xr:uid="{00000000-0005-0000-0000-0000E4840000}"/>
    <cellStyle name="Percent 2 64 3" xfId="43175" xr:uid="{00000000-0005-0000-0000-0000E5840000}"/>
    <cellStyle name="Percent 2 65" xfId="23684" xr:uid="{00000000-0005-0000-0000-0000E6840000}"/>
    <cellStyle name="Percent 2 65 2" xfId="23685" xr:uid="{00000000-0005-0000-0000-0000E7840000}"/>
    <cellStyle name="Percent 2 65 2 2" xfId="43176" xr:uid="{00000000-0005-0000-0000-0000E8840000}"/>
    <cellStyle name="Percent 2 65 3" xfId="43177" xr:uid="{00000000-0005-0000-0000-0000E9840000}"/>
    <cellStyle name="Percent 2 66" xfId="23686" xr:uid="{00000000-0005-0000-0000-0000EA840000}"/>
    <cellStyle name="Percent 2 66 2" xfId="23687" xr:uid="{00000000-0005-0000-0000-0000EB840000}"/>
    <cellStyle name="Percent 2 66 2 2" xfId="43178" xr:uid="{00000000-0005-0000-0000-0000EC840000}"/>
    <cellStyle name="Percent 2 66 3" xfId="43179" xr:uid="{00000000-0005-0000-0000-0000ED840000}"/>
    <cellStyle name="Percent 2 67" xfId="23688" xr:uid="{00000000-0005-0000-0000-0000EE840000}"/>
    <cellStyle name="Percent 2 67 2" xfId="23689" xr:uid="{00000000-0005-0000-0000-0000EF840000}"/>
    <cellStyle name="Percent 2 67 2 2" xfId="43180" xr:uid="{00000000-0005-0000-0000-0000F0840000}"/>
    <cellStyle name="Percent 2 67 3" xfId="43181" xr:uid="{00000000-0005-0000-0000-0000F1840000}"/>
    <cellStyle name="Percent 2 68" xfId="23690" xr:uid="{00000000-0005-0000-0000-0000F2840000}"/>
    <cellStyle name="Percent 2 68 2" xfId="23691" xr:uid="{00000000-0005-0000-0000-0000F3840000}"/>
    <cellStyle name="Percent 2 68 2 2" xfId="43182" xr:uid="{00000000-0005-0000-0000-0000F4840000}"/>
    <cellStyle name="Percent 2 68 3" xfId="43183" xr:uid="{00000000-0005-0000-0000-0000F5840000}"/>
    <cellStyle name="Percent 2 69" xfId="23692" xr:uid="{00000000-0005-0000-0000-0000F6840000}"/>
    <cellStyle name="Percent 2 69 2" xfId="23693" xr:uid="{00000000-0005-0000-0000-0000F7840000}"/>
    <cellStyle name="Percent 2 69 2 2" xfId="43184" xr:uid="{00000000-0005-0000-0000-0000F8840000}"/>
    <cellStyle name="Percent 2 69 3" xfId="43185" xr:uid="{00000000-0005-0000-0000-0000F9840000}"/>
    <cellStyle name="Percent 2 7" xfId="23694" xr:uid="{00000000-0005-0000-0000-0000FA840000}"/>
    <cellStyle name="Percent 2 7 2" xfId="23695" xr:uid="{00000000-0005-0000-0000-0000FB840000}"/>
    <cellStyle name="Percent 2 7 2 2" xfId="43186" xr:uid="{00000000-0005-0000-0000-0000FC840000}"/>
    <cellStyle name="Percent 2 7 3" xfId="43187" xr:uid="{00000000-0005-0000-0000-0000FD840000}"/>
    <cellStyle name="Percent 2 70" xfId="23696" xr:uid="{00000000-0005-0000-0000-0000FE840000}"/>
    <cellStyle name="Percent 2 70 2" xfId="23697" xr:uid="{00000000-0005-0000-0000-0000FF840000}"/>
    <cellStyle name="Percent 2 70 2 2" xfId="43188" xr:uid="{00000000-0005-0000-0000-000000850000}"/>
    <cellStyle name="Percent 2 70 3" xfId="43189" xr:uid="{00000000-0005-0000-0000-000001850000}"/>
    <cellStyle name="Percent 2 71" xfId="23698" xr:uid="{00000000-0005-0000-0000-000002850000}"/>
    <cellStyle name="Percent 2 71 2" xfId="23699" xr:uid="{00000000-0005-0000-0000-000003850000}"/>
    <cellStyle name="Percent 2 71 2 2" xfId="43190" xr:uid="{00000000-0005-0000-0000-000004850000}"/>
    <cellStyle name="Percent 2 71 3" xfId="43191" xr:uid="{00000000-0005-0000-0000-000005850000}"/>
    <cellStyle name="Percent 2 72" xfId="23700" xr:uid="{00000000-0005-0000-0000-000006850000}"/>
    <cellStyle name="Percent 2 72 2" xfId="23701" xr:uid="{00000000-0005-0000-0000-000007850000}"/>
    <cellStyle name="Percent 2 72 2 2" xfId="43192" xr:uid="{00000000-0005-0000-0000-000008850000}"/>
    <cellStyle name="Percent 2 72 3" xfId="43193" xr:uid="{00000000-0005-0000-0000-000009850000}"/>
    <cellStyle name="Percent 2 73" xfId="23702" xr:uid="{00000000-0005-0000-0000-00000A850000}"/>
    <cellStyle name="Percent 2 73 2" xfId="23703" xr:uid="{00000000-0005-0000-0000-00000B850000}"/>
    <cellStyle name="Percent 2 73 2 2" xfId="43194" xr:uid="{00000000-0005-0000-0000-00000C850000}"/>
    <cellStyle name="Percent 2 73 3" xfId="43195" xr:uid="{00000000-0005-0000-0000-00000D850000}"/>
    <cellStyle name="Percent 2 74" xfId="23704" xr:uid="{00000000-0005-0000-0000-00000E850000}"/>
    <cellStyle name="Percent 2 74 2" xfId="23705" xr:uid="{00000000-0005-0000-0000-00000F850000}"/>
    <cellStyle name="Percent 2 74 2 2" xfId="43196" xr:uid="{00000000-0005-0000-0000-000010850000}"/>
    <cellStyle name="Percent 2 74 3" xfId="43197" xr:uid="{00000000-0005-0000-0000-000011850000}"/>
    <cellStyle name="Percent 2 75" xfId="23706" xr:uid="{00000000-0005-0000-0000-000012850000}"/>
    <cellStyle name="Percent 2 75 2" xfId="23707" xr:uid="{00000000-0005-0000-0000-000013850000}"/>
    <cellStyle name="Percent 2 75 2 2" xfId="43198" xr:uid="{00000000-0005-0000-0000-000014850000}"/>
    <cellStyle name="Percent 2 75 3" xfId="43199" xr:uid="{00000000-0005-0000-0000-000015850000}"/>
    <cellStyle name="Percent 2 76" xfId="23708" xr:uid="{00000000-0005-0000-0000-000016850000}"/>
    <cellStyle name="Percent 2 76 2" xfId="23709" xr:uid="{00000000-0005-0000-0000-000017850000}"/>
    <cellStyle name="Percent 2 76 2 2" xfId="43200" xr:uid="{00000000-0005-0000-0000-000018850000}"/>
    <cellStyle name="Percent 2 76 3" xfId="43201" xr:uid="{00000000-0005-0000-0000-000019850000}"/>
    <cellStyle name="Percent 2 77" xfId="23710" xr:uid="{00000000-0005-0000-0000-00001A850000}"/>
    <cellStyle name="Percent 2 77 2" xfId="23711" xr:uid="{00000000-0005-0000-0000-00001B850000}"/>
    <cellStyle name="Percent 2 77 2 2" xfId="43202" xr:uid="{00000000-0005-0000-0000-00001C850000}"/>
    <cellStyle name="Percent 2 77 3" xfId="43203" xr:uid="{00000000-0005-0000-0000-00001D850000}"/>
    <cellStyle name="Percent 2 78" xfId="23712" xr:uid="{00000000-0005-0000-0000-00001E850000}"/>
    <cellStyle name="Percent 2 78 2" xfId="23713" xr:uid="{00000000-0005-0000-0000-00001F850000}"/>
    <cellStyle name="Percent 2 78 2 2" xfId="43204" xr:uid="{00000000-0005-0000-0000-000020850000}"/>
    <cellStyle name="Percent 2 78 3" xfId="43205" xr:uid="{00000000-0005-0000-0000-000021850000}"/>
    <cellStyle name="Percent 2 79" xfId="23714" xr:uid="{00000000-0005-0000-0000-000022850000}"/>
    <cellStyle name="Percent 2 79 2" xfId="43206" xr:uid="{00000000-0005-0000-0000-000023850000}"/>
    <cellStyle name="Percent 2 8" xfId="23715" xr:uid="{00000000-0005-0000-0000-000024850000}"/>
    <cellStyle name="Percent 2 8 2" xfId="23716" xr:uid="{00000000-0005-0000-0000-000025850000}"/>
    <cellStyle name="Percent 2 8 2 2" xfId="43207" xr:uid="{00000000-0005-0000-0000-000026850000}"/>
    <cellStyle name="Percent 2 8 3" xfId="43208" xr:uid="{00000000-0005-0000-0000-000027850000}"/>
    <cellStyle name="Percent 2 80" xfId="23717" xr:uid="{00000000-0005-0000-0000-000028850000}"/>
    <cellStyle name="Percent 2 80 2" xfId="23718" xr:uid="{00000000-0005-0000-0000-000029850000}"/>
    <cellStyle name="Percent 2 80 3" xfId="43209" xr:uid="{00000000-0005-0000-0000-00002A850000}"/>
    <cellStyle name="Percent 2 81" xfId="23719" xr:uid="{00000000-0005-0000-0000-00002B850000}"/>
    <cellStyle name="Percent 2 82" xfId="43210" xr:uid="{00000000-0005-0000-0000-00002C850000}"/>
    <cellStyle name="Percent 2 9" xfId="23720" xr:uid="{00000000-0005-0000-0000-00002D850000}"/>
    <cellStyle name="Percent 2 9 2" xfId="23721" xr:uid="{00000000-0005-0000-0000-00002E850000}"/>
    <cellStyle name="Percent 2 9 2 2" xfId="43211" xr:uid="{00000000-0005-0000-0000-00002F850000}"/>
    <cellStyle name="Percent 2 9 3" xfId="43212" xr:uid="{00000000-0005-0000-0000-000030850000}"/>
    <cellStyle name="Percent 20" xfId="23722" xr:uid="{00000000-0005-0000-0000-000031850000}"/>
    <cellStyle name="Percent 20 2" xfId="23723" xr:uid="{00000000-0005-0000-0000-000032850000}"/>
    <cellStyle name="Percent 20 2 2" xfId="23724" xr:uid="{00000000-0005-0000-0000-000033850000}"/>
    <cellStyle name="Percent 20 2 3" xfId="43213" xr:uid="{00000000-0005-0000-0000-000034850000}"/>
    <cellStyle name="Percent 20 3" xfId="23725" xr:uid="{00000000-0005-0000-0000-000035850000}"/>
    <cellStyle name="Percent 21" xfId="23726" xr:uid="{00000000-0005-0000-0000-000036850000}"/>
    <cellStyle name="Percent 21 2" xfId="23727" xr:uid="{00000000-0005-0000-0000-000037850000}"/>
    <cellStyle name="Percent 21 2 2" xfId="43214" xr:uid="{00000000-0005-0000-0000-000038850000}"/>
    <cellStyle name="Percent 21 3" xfId="23728" xr:uid="{00000000-0005-0000-0000-000039850000}"/>
    <cellStyle name="Percent 22" xfId="23729" xr:uid="{00000000-0005-0000-0000-00003A850000}"/>
    <cellStyle name="Percent 22 2" xfId="23730" xr:uid="{00000000-0005-0000-0000-00003B850000}"/>
    <cellStyle name="Percent 22 2 2" xfId="43215" xr:uid="{00000000-0005-0000-0000-00003C850000}"/>
    <cellStyle name="Percent 22 3" xfId="23731" xr:uid="{00000000-0005-0000-0000-00003D850000}"/>
    <cellStyle name="Percent 23" xfId="23732" xr:uid="{00000000-0005-0000-0000-00003E850000}"/>
    <cellStyle name="Percent 23 2" xfId="23733" xr:uid="{00000000-0005-0000-0000-00003F850000}"/>
    <cellStyle name="Percent 23 2 2" xfId="43216" xr:uid="{00000000-0005-0000-0000-000040850000}"/>
    <cellStyle name="Percent 23 3" xfId="23734" xr:uid="{00000000-0005-0000-0000-000041850000}"/>
    <cellStyle name="Percent 24" xfId="23735" xr:uid="{00000000-0005-0000-0000-000042850000}"/>
    <cellStyle name="Percent 24 2" xfId="23736" xr:uid="{00000000-0005-0000-0000-000043850000}"/>
    <cellStyle name="Percent 24 2 2" xfId="43217" xr:uid="{00000000-0005-0000-0000-000044850000}"/>
    <cellStyle name="Percent 24 3" xfId="23737" xr:uid="{00000000-0005-0000-0000-000045850000}"/>
    <cellStyle name="Percent 25" xfId="23738" xr:uid="{00000000-0005-0000-0000-000046850000}"/>
    <cellStyle name="Percent 25 2" xfId="23739" xr:uid="{00000000-0005-0000-0000-000047850000}"/>
    <cellStyle name="Percent 25 3" xfId="23740" xr:uid="{00000000-0005-0000-0000-000048850000}"/>
    <cellStyle name="Percent 26" xfId="23741" xr:uid="{00000000-0005-0000-0000-000049850000}"/>
    <cellStyle name="Percent 26 2" xfId="23742" xr:uid="{00000000-0005-0000-0000-00004A850000}"/>
    <cellStyle name="Percent 26 3" xfId="23743" xr:uid="{00000000-0005-0000-0000-00004B850000}"/>
    <cellStyle name="Percent 26 4" xfId="23744" xr:uid="{00000000-0005-0000-0000-00004C850000}"/>
    <cellStyle name="Percent 26 5" xfId="43218" xr:uid="{00000000-0005-0000-0000-00004D850000}"/>
    <cellStyle name="Percent 27" xfId="23745" xr:uid="{00000000-0005-0000-0000-00004E850000}"/>
    <cellStyle name="Percent 27 2" xfId="23746" xr:uid="{00000000-0005-0000-0000-00004F850000}"/>
    <cellStyle name="Percent 27 3" xfId="23747" xr:uid="{00000000-0005-0000-0000-000050850000}"/>
    <cellStyle name="Percent 27 4" xfId="23748" xr:uid="{00000000-0005-0000-0000-000051850000}"/>
    <cellStyle name="Percent 27 5" xfId="43219" xr:uid="{00000000-0005-0000-0000-000052850000}"/>
    <cellStyle name="Percent 28" xfId="23749" xr:uid="{00000000-0005-0000-0000-000053850000}"/>
    <cellStyle name="Percent 28 2" xfId="23750" xr:uid="{00000000-0005-0000-0000-000054850000}"/>
    <cellStyle name="Percent 28 3" xfId="23751" xr:uid="{00000000-0005-0000-0000-000055850000}"/>
    <cellStyle name="Percent 28 4" xfId="43220" xr:uid="{00000000-0005-0000-0000-000056850000}"/>
    <cellStyle name="Percent 28 5" xfId="43221" xr:uid="{00000000-0005-0000-0000-000057850000}"/>
    <cellStyle name="Percent 29" xfId="118" xr:uid="{00000000-0005-0000-0000-000058850000}"/>
    <cellStyle name="Percent 29 2" xfId="23752" xr:uid="{00000000-0005-0000-0000-000059850000}"/>
    <cellStyle name="Percent 29 2 2" xfId="23753" xr:uid="{00000000-0005-0000-0000-00005A850000}"/>
    <cellStyle name="Percent 29 2 2 2" xfId="43222" xr:uid="{00000000-0005-0000-0000-00005B850000}"/>
    <cellStyle name="Percent 29 2 3" xfId="43223" xr:uid="{00000000-0005-0000-0000-00005C850000}"/>
    <cellStyle name="Percent 29 3" xfId="23754" xr:uid="{00000000-0005-0000-0000-00005D850000}"/>
    <cellStyle name="Percent 29 3 2" xfId="23755" xr:uid="{00000000-0005-0000-0000-00005E850000}"/>
    <cellStyle name="Percent 29 3 2 2" xfId="43224" xr:uid="{00000000-0005-0000-0000-00005F850000}"/>
    <cellStyle name="Percent 29 3 3" xfId="43225" xr:uid="{00000000-0005-0000-0000-000060850000}"/>
    <cellStyle name="Percent 29 4" xfId="23756" xr:uid="{00000000-0005-0000-0000-000061850000}"/>
    <cellStyle name="Percent 29 4 2" xfId="23757" xr:uid="{00000000-0005-0000-0000-000062850000}"/>
    <cellStyle name="Percent 29 4 2 2" xfId="43226" xr:uid="{00000000-0005-0000-0000-000063850000}"/>
    <cellStyle name="Percent 29 4 3" xfId="43227" xr:uid="{00000000-0005-0000-0000-000064850000}"/>
    <cellStyle name="Percent 29 5" xfId="23758" xr:uid="{00000000-0005-0000-0000-000065850000}"/>
    <cellStyle name="Percent 29 5 2" xfId="43228" xr:uid="{00000000-0005-0000-0000-000066850000}"/>
    <cellStyle name="Percent 29 6" xfId="43229" xr:uid="{00000000-0005-0000-0000-000067850000}"/>
    <cellStyle name="Percent 3" xfId="53" xr:uid="{00000000-0005-0000-0000-000068850000}"/>
    <cellStyle name="Percent 3 2" xfId="119" xr:uid="{00000000-0005-0000-0000-000069850000}"/>
    <cellStyle name="Percent 3 2 2" xfId="23759" xr:uid="{00000000-0005-0000-0000-00006A850000}"/>
    <cellStyle name="Percent 3 2 2 2" xfId="23760" xr:uid="{00000000-0005-0000-0000-00006B850000}"/>
    <cellStyle name="Percent 3 2 2 3" xfId="23761" xr:uid="{00000000-0005-0000-0000-00006C850000}"/>
    <cellStyle name="Percent 3 2 2 4" xfId="43230" xr:uid="{00000000-0005-0000-0000-00006D850000}"/>
    <cellStyle name="Percent 3 2 3" xfId="23762" xr:uid="{00000000-0005-0000-0000-00006E850000}"/>
    <cellStyle name="Percent 3 2 3 2" xfId="23763" xr:uid="{00000000-0005-0000-0000-00006F850000}"/>
    <cellStyle name="Percent 3 2 4" xfId="23764" xr:uid="{00000000-0005-0000-0000-000070850000}"/>
    <cellStyle name="Percent 3 2 5" xfId="23765" xr:uid="{00000000-0005-0000-0000-000071850000}"/>
    <cellStyle name="Percent 3 2 6" xfId="23766" xr:uid="{00000000-0005-0000-0000-000072850000}"/>
    <cellStyle name="Percent 3 3" xfId="23767" xr:uid="{00000000-0005-0000-0000-000073850000}"/>
    <cellStyle name="Percent 3 3 2" xfId="23768" xr:uid="{00000000-0005-0000-0000-000074850000}"/>
    <cellStyle name="Percent 3 3 2 2" xfId="23769" xr:uid="{00000000-0005-0000-0000-000075850000}"/>
    <cellStyle name="Percent 3 3 2 3" xfId="43231" xr:uid="{00000000-0005-0000-0000-000076850000}"/>
    <cellStyle name="Percent 3 3 3" xfId="43232" xr:uid="{00000000-0005-0000-0000-000077850000}"/>
    <cellStyle name="Percent 3 3 4" xfId="43233" xr:uid="{00000000-0005-0000-0000-000078850000}"/>
    <cellStyle name="Percent 3 4" xfId="23770" xr:uid="{00000000-0005-0000-0000-000079850000}"/>
    <cellStyle name="Percent 3 4 2" xfId="23771" xr:uid="{00000000-0005-0000-0000-00007A850000}"/>
    <cellStyle name="Percent 3 4 2 2" xfId="43234" xr:uid="{00000000-0005-0000-0000-00007B850000}"/>
    <cellStyle name="Percent 3 4 3" xfId="43235" xr:uid="{00000000-0005-0000-0000-00007C850000}"/>
    <cellStyle name="Percent 3 5" xfId="23772" xr:uid="{00000000-0005-0000-0000-00007D850000}"/>
    <cellStyle name="Percent 3 5 2" xfId="23773" xr:uid="{00000000-0005-0000-0000-00007E850000}"/>
    <cellStyle name="Percent 3 5 3" xfId="43236" xr:uid="{00000000-0005-0000-0000-00007F850000}"/>
    <cellStyle name="Percent 3 6" xfId="23774" xr:uid="{00000000-0005-0000-0000-000080850000}"/>
    <cellStyle name="Percent 3 6 2" xfId="23775" xr:uid="{00000000-0005-0000-0000-000081850000}"/>
    <cellStyle name="Percent 3 7" xfId="23776" xr:uid="{00000000-0005-0000-0000-000082850000}"/>
    <cellStyle name="Percent 3 8" xfId="23777" xr:uid="{00000000-0005-0000-0000-000083850000}"/>
    <cellStyle name="Percent 3 9" xfId="23778" xr:uid="{00000000-0005-0000-0000-000084850000}"/>
    <cellStyle name="Percent 30" xfId="23779" xr:uid="{00000000-0005-0000-0000-000085850000}"/>
    <cellStyle name="Percent 30 2" xfId="23780" xr:uid="{00000000-0005-0000-0000-000086850000}"/>
    <cellStyle name="Percent 30 3" xfId="23781" xr:uid="{00000000-0005-0000-0000-000087850000}"/>
    <cellStyle name="Percent 31" xfId="23782" xr:uid="{00000000-0005-0000-0000-000088850000}"/>
    <cellStyle name="Percent 31 2" xfId="23783" xr:uid="{00000000-0005-0000-0000-000089850000}"/>
    <cellStyle name="Percent 31 3" xfId="23784" xr:uid="{00000000-0005-0000-0000-00008A850000}"/>
    <cellStyle name="Percent 32" xfId="23785" xr:uid="{00000000-0005-0000-0000-00008B850000}"/>
    <cellStyle name="Percent 32 2" xfId="23786" xr:uid="{00000000-0005-0000-0000-00008C850000}"/>
    <cellStyle name="Percent 32 3" xfId="23787" xr:uid="{00000000-0005-0000-0000-00008D850000}"/>
    <cellStyle name="Percent 33" xfId="23788" xr:uid="{00000000-0005-0000-0000-00008E850000}"/>
    <cellStyle name="Percent 33 2" xfId="23789" xr:uid="{00000000-0005-0000-0000-00008F850000}"/>
    <cellStyle name="Percent 33 3" xfId="23790" xr:uid="{00000000-0005-0000-0000-000090850000}"/>
    <cellStyle name="Percent 34" xfId="23791" xr:uid="{00000000-0005-0000-0000-000091850000}"/>
    <cellStyle name="Percent 34 2" xfId="23792" xr:uid="{00000000-0005-0000-0000-000092850000}"/>
    <cellStyle name="Percent 34 3" xfId="23793" xr:uid="{00000000-0005-0000-0000-000093850000}"/>
    <cellStyle name="Percent 35" xfId="23794" xr:uid="{00000000-0005-0000-0000-000094850000}"/>
    <cellStyle name="Percent 35 2" xfId="23795" xr:uid="{00000000-0005-0000-0000-000095850000}"/>
    <cellStyle name="Percent 35 3" xfId="23796" xr:uid="{00000000-0005-0000-0000-000096850000}"/>
    <cellStyle name="Percent 36" xfId="23797" xr:uid="{00000000-0005-0000-0000-000097850000}"/>
    <cellStyle name="Percent 36 2" xfId="23798" xr:uid="{00000000-0005-0000-0000-000098850000}"/>
    <cellStyle name="Percent 36 3" xfId="23799" xr:uid="{00000000-0005-0000-0000-000099850000}"/>
    <cellStyle name="Percent 37" xfId="23800" xr:uid="{00000000-0005-0000-0000-00009A850000}"/>
    <cellStyle name="Percent 37 2" xfId="23801" xr:uid="{00000000-0005-0000-0000-00009B850000}"/>
    <cellStyle name="Percent 37 3" xfId="23802" xr:uid="{00000000-0005-0000-0000-00009C850000}"/>
    <cellStyle name="Percent 38" xfId="23803" xr:uid="{00000000-0005-0000-0000-00009D850000}"/>
    <cellStyle name="Percent 38 2" xfId="23804" xr:uid="{00000000-0005-0000-0000-00009E850000}"/>
    <cellStyle name="Percent 38 3" xfId="23805" xr:uid="{00000000-0005-0000-0000-00009F850000}"/>
    <cellStyle name="Percent 39" xfId="23806" xr:uid="{00000000-0005-0000-0000-0000A0850000}"/>
    <cellStyle name="Percent 39 2" xfId="23807" xr:uid="{00000000-0005-0000-0000-0000A1850000}"/>
    <cellStyle name="Percent 39 3" xfId="23808" xr:uid="{00000000-0005-0000-0000-0000A2850000}"/>
    <cellStyle name="Percent 4" xfId="120" xr:uid="{00000000-0005-0000-0000-0000A3850000}"/>
    <cellStyle name="Percent 4 2" xfId="121" xr:uid="{00000000-0005-0000-0000-0000A4850000}"/>
    <cellStyle name="Percent 4 2 2" xfId="23809" xr:uid="{00000000-0005-0000-0000-0000A5850000}"/>
    <cellStyle name="Percent 4 2 2 2" xfId="23810" xr:uid="{00000000-0005-0000-0000-0000A6850000}"/>
    <cellStyle name="Percent 4 2 2 2 2" xfId="43237" xr:uid="{00000000-0005-0000-0000-0000A7850000}"/>
    <cellStyle name="Percent 4 2 2 3" xfId="43238" xr:uid="{00000000-0005-0000-0000-0000A8850000}"/>
    <cellStyle name="Percent 4 2 3" xfId="23811" xr:uid="{00000000-0005-0000-0000-0000A9850000}"/>
    <cellStyle name="Percent 4 2 3 2" xfId="23812" xr:uid="{00000000-0005-0000-0000-0000AA850000}"/>
    <cellStyle name="Percent 4 2 3 2 2" xfId="43239" xr:uid="{00000000-0005-0000-0000-0000AB850000}"/>
    <cellStyle name="Percent 4 2 3 3" xfId="43240" xr:uid="{00000000-0005-0000-0000-0000AC850000}"/>
    <cellStyle name="Percent 4 2 4" xfId="23813" xr:uid="{00000000-0005-0000-0000-0000AD850000}"/>
    <cellStyle name="Percent 4 2 4 2" xfId="23814" xr:uid="{00000000-0005-0000-0000-0000AE850000}"/>
    <cellStyle name="Percent 4 2 4 2 2" xfId="43241" xr:uid="{00000000-0005-0000-0000-0000AF850000}"/>
    <cellStyle name="Percent 4 2 4 3" xfId="43242" xr:uid="{00000000-0005-0000-0000-0000B0850000}"/>
    <cellStyle name="Percent 4 2 5" xfId="23815" xr:uid="{00000000-0005-0000-0000-0000B1850000}"/>
    <cellStyle name="Percent 4 2 5 2" xfId="43243" xr:uid="{00000000-0005-0000-0000-0000B2850000}"/>
    <cellStyle name="Percent 4 2 6" xfId="43244" xr:uid="{00000000-0005-0000-0000-0000B3850000}"/>
    <cellStyle name="Percent 4 3" xfId="23816" xr:uid="{00000000-0005-0000-0000-0000B4850000}"/>
    <cellStyle name="Percent 4 3 2" xfId="23817" xr:uid="{00000000-0005-0000-0000-0000B5850000}"/>
    <cellStyle name="Percent 4 3 2 2" xfId="43245" xr:uid="{00000000-0005-0000-0000-0000B6850000}"/>
    <cellStyle name="Percent 4 3 3" xfId="23818" xr:uid="{00000000-0005-0000-0000-0000B7850000}"/>
    <cellStyle name="Percent 4 3 4" xfId="43246" xr:uid="{00000000-0005-0000-0000-0000B8850000}"/>
    <cellStyle name="Percent 4 4" xfId="23819" xr:uid="{00000000-0005-0000-0000-0000B9850000}"/>
    <cellStyle name="Percent 4 4 2" xfId="43247" xr:uid="{00000000-0005-0000-0000-0000BA850000}"/>
    <cellStyle name="Percent 4 5" xfId="43248" xr:uid="{00000000-0005-0000-0000-0000BB850000}"/>
    <cellStyle name="Percent 4 5 2" xfId="43249" xr:uid="{00000000-0005-0000-0000-0000BC850000}"/>
    <cellStyle name="Percent 4 6" xfId="43250" xr:uid="{00000000-0005-0000-0000-0000BD850000}"/>
    <cellStyle name="Percent 4 6 2" xfId="43251" xr:uid="{00000000-0005-0000-0000-0000BE850000}"/>
    <cellStyle name="Percent 4 7" xfId="43252" xr:uid="{00000000-0005-0000-0000-0000BF850000}"/>
    <cellStyle name="Percent 40" xfId="23820" xr:uid="{00000000-0005-0000-0000-0000C0850000}"/>
    <cellStyle name="Percent 40 2" xfId="23821" xr:uid="{00000000-0005-0000-0000-0000C1850000}"/>
    <cellStyle name="Percent 40 3" xfId="23822" xr:uid="{00000000-0005-0000-0000-0000C2850000}"/>
    <cellStyle name="Percent 41" xfId="23823" xr:uid="{00000000-0005-0000-0000-0000C3850000}"/>
    <cellStyle name="Percent 41 2" xfId="23824" xr:uid="{00000000-0005-0000-0000-0000C4850000}"/>
    <cellStyle name="Percent 41 3" xfId="23825" xr:uid="{00000000-0005-0000-0000-0000C5850000}"/>
    <cellStyle name="Percent 42" xfId="23826" xr:uid="{00000000-0005-0000-0000-0000C6850000}"/>
    <cellStyle name="Percent 42 2" xfId="23827" xr:uid="{00000000-0005-0000-0000-0000C7850000}"/>
    <cellStyle name="Percent 42 3" xfId="23828" xr:uid="{00000000-0005-0000-0000-0000C8850000}"/>
    <cellStyle name="Percent 43" xfId="23829" xr:uid="{00000000-0005-0000-0000-0000C9850000}"/>
    <cellStyle name="Percent 43 2" xfId="23830" xr:uid="{00000000-0005-0000-0000-0000CA850000}"/>
    <cellStyle name="Percent 43 3" xfId="23831" xr:uid="{00000000-0005-0000-0000-0000CB850000}"/>
    <cellStyle name="Percent 44" xfId="23832" xr:uid="{00000000-0005-0000-0000-0000CC850000}"/>
    <cellStyle name="Percent 44 2" xfId="23833" xr:uid="{00000000-0005-0000-0000-0000CD850000}"/>
    <cellStyle name="Percent 44 3" xfId="23834" xr:uid="{00000000-0005-0000-0000-0000CE850000}"/>
    <cellStyle name="Percent 45" xfId="23835" xr:uid="{00000000-0005-0000-0000-0000CF850000}"/>
    <cellStyle name="Percent 45 2" xfId="23836" xr:uid="{00000000-0005-0000-0000-0000D0850000}"/>
    <cellStyle name="Percent 45 3" xfId="23837" xr:uid="{00000000-0005-0000-0000-0000D1850000}"/>
    <cellStyle name="Percent 46" xfId="23838" xr:uid="{00000000-0005-0000-0000-0000D2850000}"/>
    <cellStyle name="Percent 46 2" xfId="23839" xr:uid="{00000000-0005-0000-0000-0000D3850000}"/>
    <cellStyle name="Percent 46 3" xfId="23840" xr:uid="{00000000-0005-0000-0000-0000D4850000}"/>
    <cellStyle name="Percent 47" xfId="23841" xr:uid="{00000000-0005-0000-0000-0000D5850000}"/>
    <cellStyle name="Percent 47 2" xfId="23842" xr:uid="{00000000-0005-0000-0000-0000D6850000}"/>
    <cellStyle name="Percent 47 3" xfId="23843" xr:uid="{00000000-0005-0000-0000-0000D7850000}"/>
    <cellStyle name="Percent 48" xfId="23844" xr:uid="{00000000-0005-0000-0000-0000D8850000}"/>
    <cellStyle name="Percent 48 2" xfId="23845" xr:uid="{00000000-0005-0000-0000-0000D9850000}"/>
    <cellStyle name="Percent 48 3" xfId="23846" xr:uid="{00000000-0005-0000-0000-0000DA850000}"/>
    <cellStyle name="Percent 49" xfId="23847" xr:uid="{00000000-0005-0000-0000-0000DB850000}"/>
    <cellStyle name="Percent 49 2" xfId="23848" xr:uid="{00000000-0005-0000-0000-0000DC850000}"/>
    <cellStyle name="Percent 49 3" xfId="23849" xr:uid="{00000000-0005-0000-0000-0000DD850000}"/>
    <cellStyle name="Percent 5" xfId="23850" xr:uid="{00000000-0005-0000-0000-0000DE850000}"/>
    <cellStyle name="Percent 5 2" xfId="23851" xr:uid="{00000000-0005-0000-0000-0000DF850000}"/>
    <cellStyle name="Percent 5 2 2" xfId="23852" xr:uid="{00000000-0005-0000-0000-0000E0850000}"/>
    <cellStyle name="Percent 5 2 2 2" xfId="43253" xr:uid="{00000000-0005-0000-0000-0000E1850000}"/>
    <cellStyle name="Percent 5 2 3" xfId="23853" xr:uid="{00000000-0005-0000-0000-0000E2850000}"/>
    <cellStyle name="Percent 5 2 3 2" xfId="23854" xr:uid="{00000000-0005-0000-0000-0000E3850000}"/>
    <cellStyle name="Percent 5 2 3 3" xfId="23855" xr:uid="{00000000-0005-0000-0000-0000E4850000}"/>
    <cellStyle name="Percent 5 2 4" xfId="23856" xr:uid="{00000000-0005-0000-0000-0000E5850000}"/>
    <cellStyle name="Percent 5 2 4 2" xfId="23857" xr:uid="{00000000-0005-0000-0000-0000E6850000}"/>
    <cellStyle name="Percent 5 2 4 3" xfId="23858" xr:uid="{00000000-0005-0000-0000-0000E7850000}"/>
    <cellStyle name="Percent 5 2 5" xfId="23859" xr:uid="{00000000-0005-0000-0000-0000E8850000}"/>
    <cellStyle name="Percent 5 2 6" xfId="43254" xr:uid="{00000000-0005-0000-0000-0000E9850000}"/>
    <cellStyle name="Percent 5 3" xfId="23860" xr:uid="{00000000-0005-0000-0000-0000EA850000}"/>
    <cellStyle name="Percent 5 3 2" xfId="23861" xr:uid="{00000000-0005-0000-0000-0000EB850000}"/>
    <cellStyle name="Percent 5 3 2 2" xfId="43255" xr:uid="{00000000-0005-0000-0000-0000EC850000}"/>
    <cellStyle name="Percent 5 3 3" xfId="43256" xr:uid="{00000000-0005-0000-0000-0000ED850000}"/>
    <cellStyle name="Percent 5 4" xfId="23862" xr:uid="{00000000-0005-0000-0000-0000EE850000}"/>
    <cellStyle name="Percent 5 4 2" xfId="23863" xr:uid="{00000000-0005-0000-0000-0000EF850000}"/>
    <cellStyle name="Percent 5 4 2 2" xfId="23864" xr:uid="{00000000-0005-0000-0000-0000F0850000}"/>
    <cellStyle name="Percent 5 4 2 3" xfId="23865" xr:uid="{00000000-0005-0000-0000-0000F1850000}"/>
    <cellStyle name="Percent 5 4 3" xfId="23866" xr:uid="{00000000-0005-0000-0000-0000F2850000}"/>
    <cellStyle name="Percent 5 4 4" xfId="23867" xr:uid="{00000000-0005-0000-0000-0000F3850000}"/>
    <cellStyle name="Percent 5 4 5" xfId="43257" xr:uid="{00000000-0005-0000-0000-0000F4850000}"/>
    <cellStyle name="Percent 5 5" xfId="43258" xr:uid="{00000000-0005-0000-0000-0000F5850000}"/>
    <cellStyle name="Percent 5 5 2" xfId="43259" xr:uid="{00000000-0005-0000-0000-0000F6850000}"/>
    <cellStyle name="Percent 5 6" xfId="43260" xr:uid="{00000000-0005-0000-0000-0000F7850000}"/>
    <cellStyle name="Percent 5 7" xfId="43261" xr:uid="{00000000-0005-0000-0000-0000F8850000}"/>
    <cellStyle name="Percent 5 8" xfId="43262" xr:uid="{00000000-0005-0000-0000-0000F9850000}"/>
    <cellStyle name="Percent 5 9" xfId="43263" xr:uid="{00000000-0005-0000-0000-0000FA850000}"/>
    <cellStyle name="Percent 50" xfId="23868" xr:uid="{00000000-0005-0000-0000-0000FB850000}"/>
    <cellStyle name="Percent 51" xfId="23869" xr:uid="{00000000-0005-0000-0000-0000FC850000}"/>
    <cellStyle name="Percent 52" xfId="23870" xr:uid="{00000000-0005-0000-0000-0000FD850000}"/>
    <cellStyle name="Percent 53" xfId="23871" xr:uid="{00000000-0005-0000-0000-0000FE850000}"/>
    <cellStyle name="Percent 53 2" xfId="23872" xr:uid="{00000000-0005-0000-0000-0000FF850000}"/>
    <cellStyle name="Percent 54" xfId="23873" xr:uid="{00000000-0005-0000-0000-000000860000}"/>
    <cellStyle name="Percent 54 2" xfId="23874" xr:uid="{00000000-0005-0000-0000-000001860000}"/>
    <cellStyle name="Percent 55" xfId="23875" xr:uid="{00000000-0005-0000-0000-000002860000}"/>
    <cellStyle name="Percent 55 2" xfId="23876" xr:uid="{00000000-0005-0000-0000-000003860000}"/>
    <cellStyle name="Percent 56" xfId="23877" xr:uid="{00000000-0005-0000-0000-000004860000}"/>
    <cellStyle name="Percent 56 2" xfId="23878" xr:uid="{00000000-0005-0000-0000-000005860000}"/>
    <cellStyle name="Percent 57" xfId="23879" xr:uid="{00000000-0005-0000-0000-000006860000}"/>
    <cellStyle name="Percent 57 2" xfId="23880" xr:uid="{00000000-0005-0000-0000-000007860000}"/>
    <cellStyle name="Percent 58" xfId="23881" xr:uid="{00000000-0005-0000-0000-000008860000}"/>
    <cellStyle name="Percent 58 2" xfId="23882" xr:uid="{00000000-0005-0000-0000-000009860000}"/>
    <cellStyle name="Percent 59" xfId="23883" xr:uid="{00000000-0005-0000-0000-00000A860000}"/>
    <cellStyle name="Percent 59 2" xfId="23884" xr:uid="{00000000-0005-0000-0000-00000B860000}"/>
    <cellStyle name="Percent 6" xfId="23885" xr:uid="{00000000-0005-0000-0000-00000C860000}"/>
    <cellStyle name="Percent 6 2" xfId="23886" xr:uid="{00000000-0005-0000-0000-00000D860000}"/>
    <cellStyle name="Percent 6 2 2" xfId="23887" xr:uid="{00000000-0005-0000-0000-00000E860000}"/>
    <cellStyle name="Percent 6 2 2 2" xfId="43264" xr:uid="{00000000-0005-0000-0000-00000F860000}"/>
    <cellStyle name="Percent 6 2 3" xfId="23888" xr:uid="{00000000-0005-0000-0000-000010860000}"/>
    <cellStyle name="Percent 6 2 4" xfId="23889" xr:uid="{00000000-0005-0000-0000-000011860000}"/>
    <cellStyle name="Percent 6 2 5" xfId="43265" xr:uid="{00000000-0005-0000-0000-000012860000}"/>
    <cellStyle name="Percent 6 3" xfId="23890" xr:uid="{00000000-0005-0000-0000-000013860000}"/>
    <cellStyle name="Percent 6 3 2" xfId="23891" xr:uid="{00000000-0005-0000-0000-000014860000}"/>
    <cellStyle name="Percent 6 3 3" xfId="23892" xr:uid="{00000000-0005-0000-0000-000015860000}"/>
    <cellStyle name="Percent 6 3 4" xfId="23893" xr:uid="{00000000-0005-0000-0000-000016860000}"/>
    <cellStyle name="Percent 6 3 5" xfId="43399" xr:uid="{00000000-0005-0000-0000-000017860000}"/>
    <cellStyle name="Percent 6 4" xfId="23894" xr:uid="{00000000-0005-0000-0000-000018860000}"/>
    <cellStyle name="Percent 6 4 2" xfId="43266" xr:uid="{00000000-0005-0000-0000-000019860000}"/>
    <cellStyle name="Percent 6 4 3" xfId="43267" xr:uid="{00000000-0005-0000-0000-00001A860000}"/>
    <cellStyle name="Percent 6 5" xfId="23895" xr:uid="{00000000-0005-0000-0000-00001B860000}"/>
    <cellStyle name="Percent 6 6" xfId="23896" xr:uid="{00000000-0005-0000-0000-00001C860000}"/>
    <cellStyle name="Percent 6 7" xfId="43268" xr:uid="{00000000-0005-0000-0000-00001D860000}"/>
    <cellStyle name="Percent 60" xfId="23897" xr:uid="{00000000-0005-0000-0000-00001E860000}"/>
    <cellStyle name="Percent 60 2" xfId="23898" xr:uid="{00000000-0005-0000-0000-00001F860000}"/>
    <cellStyle name="Percent 61" xfId="23899" xr:uid="{00000000-0005-0000-0000-000020860000}"/>
    <cellStyle name="Percent 61 2" xfId="23900" xr:uid="{00000000-0005-0000-0000-000021860000}"/>
    <cellStyle name="Percent 62" xfId="23901" xr:uid="{00000000-0005-0000-0000-000022860000}"/>
    <cellStyle name="Percent 62 2" xfId="23902" xr:uid="{00000000-0005-0000-0000-000023860000}"/>
    <cellStyle name="Percent 63" xfId="23903" xr:uid="{00000000-0005-0000-0000-000024860000}"/>
    <cellStyle name="Percent 63 2" xfId="23904" xr:uid="{00000000-0005-0000-0000-000025860000}"/>
    <cellStyle name="Percent 64" xfId="23905" xr:uid="{00000000-0005-0000-0000-000026860000}"/>
    <cellStyle name="Percent 64 2" xfId="23906" xr:uid="{00000000-0005-0000-0000-000027860000}"/>
    <cellStyle name="Percent 65" xfId="23907" xr:uid="{00000000-0005-0000-0000-000028860000}"/>
    <cellStyle name="Percent 66" xfId="23908" xr:uid="{00000000-0005-0000-0000-000029860000}"/>
    <cellStyle name="Percent 67" xfId="23909" xr:uid="{00000000-0005-0000-0000-00002A860000}"/>
    <cellStyle name="Percent 68" xfId="23910" xr:uid="{00000000-0005-0000-0000-00002B860000}"/>
    <cellStyle name="Percent 69" xfId="23911" xr:uid="{00000000-0005-0000-0000-00002C860000}"/>
    <cellStyle name="Percent 7" xfId="23912" xr:uid="{00000000-0005-0000-0000-00002D860000}"/>
    <cellStyle name="Percent 7 2" xfId="23913" xr:uid="{00000000-0005-0000-0000-00002E860000}"/>
    <cellStyle name="Percent 7 2 2" xfId="23914" xr:uid="{00000000-0005-0000-0000-00002F860000}"/>
    <cellStyle name="Percent 7 2 2 2" xfId="43269" xr:uid="{00000000-0005-0000-0000-000030860000}"/>
    <cellStyle name="Percent 7 2 2 3" xfId="43414" xr:uid="{00000000-0005-0000-0000-000031860000}"/>
    <cellStyle name="Percent 7 2 3" xfId="23915" xr:uid="{00000000-0005-0000-0000-000032860000}"/>
    <cellStyle name="Percent 7 2 4" xfId="23916" xr:uid="{00000000-0005-0000-0000-000033860000}"/>
    <cellStyle name="Percent 7 2 5" xfId="43270" xr:uid="{00000000-0005-0000-0000-000034860000}"/>
    <cellStyle name="Percent 7 3" xfId="23917" xr:uid="{00000000-0005-0000-0000-000035860000}"/>
    <cellStyle name="Percent 7 3 2" xfId="23918" xr:uid="{00000000-0005-0000-0000-000036860000}"/>
    <cellStyle name="Percent 7 3 2 2" xfId="23919" xr:uid="{00000000-0005-0000-0000-000037860000}"/>
    <cellStyle name="Percent 7 3 2 3" xfId="23920" xr:uid="{00000000-0005-0000-0000-000038860000}"/>
    <cellStyle name="Percent 7 3 3" xfId="23921" xr:uid="{00000000-0005-0000-0000-000039860000}"/>
    <cellStyle name="Percent 7 3 4" xfId="23922" xr:uid="{00000000-0005-0000-0000-00003A860000}"/>
    <cellStyle name="Percent 7 3 5" xfId="43398" xr:uid="{00000000-0005-0000-0000-00003B860000}"/>
    <cellStyle name="Percent 7 4" xfId="23923" xr:uid="{00000000-0005-0000-0000-00003C860000}"/>
    <cellStyle name="Percent 7 5" xfId="23924" xr:uid="{00000000-0005-0000-0000-00003D860000}"/>
    <cellStyle name="Percent 7 6" xfId="23925" xr:uid="{00000000-0005-0000-0000-00003E860000}"/>
    <cellStyle name="Percent 70" xfId="23926" xr:uid="{00000000-0005-0000-0000-00003F860000}"/>
    <cellStyle name="Percent 70 2" xfId="23927" xr:uid="{00000000-0005-0000-0000-000040860000}"/>
    <cellStyle name="Percent 71" xfId="23928" xr:uid="{00000000-0005-0000-0000-000041860000}"/>
    <cellStyle name="Percent 71 2" xfId="23929" xr:uid="{00000000-0005-0000-0000-000042860000}"/>
    <cellStyle name="Percent 72" xfId="23930" xr:uid="{00000000-0005-0000-0000-000043860000}"/>
    <cellStyle name="Percent 73" xfId="23931" xr:uid="{00000000-0005-0000-0000-000044860000}"/>
    <cellStyle name="Percent 74" xfId="23932" xr:uid="{00000000-0005-0000-0000-000045860000}"/>
    <cellStyle name="Percent 75" xfId="23933" xr:uid="{00000000-0005-0000-0000-000046860000}"/>
    <cellStyle name="Percent 76" xfId="23934" xr:uid="{00000000-0005-0000-0000-000047860000}"/>
    <cellStyle name="Percent 77" xfId="23935" xr:uid="{00000000-0005-0000-0000-000048860000}"/>
    <cellStyle name="Percent 78" xfId="23936" xr:uid="{00000000-0005-0000-0000-000049860000}"/>
    <cellStyle name="Percent 79" xfId="23937" xr:uid="{00000000-0005-0000-0000-00004A860000}"/>
    <cellStyle name="Percent 8" xfId="23938" xr:uid="{00000000-0005-0000-0000-00004B860000}"/>
    <cellStyle name="Percent 8 2" xfId="23939" xr:uid="{00000000-0005-0000-0000-00004C860000}"/>
    <cellStyle name="Percent 8 2 2" xfId="23940" xr:uid="{00000000-0005-0000-0000-00004D860000}"/>
    <cellStyle name="Percent 8 2 2 2" xfId="43271" xr:uid="{00000000-0005-0000-0000-00004E860000}"/>
    <cellStyle name="Percent 8 2 3" xfId="43272" xr:uid="{00000000-0005-0000-0000-00004F860000}"/>
    <cellStyle name="Percent 8 3" xfId="23941" xr:uid="{00000000-0005-0000-0000-000050860000}"/>
    <cellStyle name="Percent 8 3 2" xfId="43273" xr:uid="{00000000-0005-0000-0000-000051860000}"/>
    <cellStyle name="Percent 8 4" xfId="43274" xr:uid="{00000000-0005-0000-0000-000052860000}"/>
    <cellStyle name="Percent 80" xfId="23942" xr:uid="{00000000-0005-0000-0000-000053860000}"/>
    <cellStyle name="Percent 81" xfId="23943" xr:uid="{00000000-0005-0000-0000-000054860000}"/>
    <cellStyle name="Percent 82" xfId="23944" xr:uid="{00000000-0005-0000-0000-000055860000}"/>
    <cellStyle name="Percent 83" xfId="23945" xr:uid="{00000000-0005-0000-0000-000056860000}"/>
    <cellStyle name="Percent 84" xfId="23946" xr:uid="{00000000-0005-0000-0000-000057860000}"/>
    <cellStyle name="Percent 85" xfId="23947" xr:uid="{00000000-0005-0000-0000-000058860000}"/>
    <cellStyle name="Percent 86" xfId="23948" xr:uid="{00000000-0005-0000-0000-000059860000}"/>
    <cellStyle name="Percent 87" xfId="23949" xr:uid="{00000000-0005-0000-0000-00005A860000}"/>
    <cellStyle name="Percent 88" xfId="23950" xr:uid="{00000000-0005-0000-0000-00005B860000}"/>
    <cellStyle name="Percent 89" xfId="23951" xr:uid="{00000000-0005-0000-0000-00005C860000}"/>
    <cellStyle name="Percent 9" xfId="23952" xr:uid="{00000000-0005-0000-0000-00005D860000}"/>
    <cellStyle name="Percent 9 2" xfId="23953" xr:uid="{00000000-0005-0000-0000-00005E860000}"/>
    <cellStyle name="Percent 9 2 2" xfId="23954" xr:uid="{00000000-0005-0000-0000-00005F860000}"/>
    <cellStyle name="Percent 9 2 2 2" xfId="43275" xr:uid="{00000000-0005-0000-0000-000060860000}"/>
    <cellStyle name="Percent 9 2 3" xfId="43276" xr:uid="{00000000-0005-0000-0000-000061860000}"/>
    <cellStyle name="Percent 9 3" xfId="23955" xr:uid="{00000000-0005-0000-0000-000062860000}"/>
    <cellStyle name="Percent 9 3 2" xfId="43277" xr:uid="{00000000-0005-0000-0000-000063860000}"/>
    <cellStyle name="Percent 9 4" xfId="43278" xr:uid="{00000000-0005-0000-0000-000064860000}"/>
    <cellStyle name="Percent 90" xfId="23956" xr:uid="{00000000-0005-0000-0000-000065860000}"/>
    <cellStyle name="Percent 91" xfId="23957" xr:uid="{00000000-0005-0000-0000-000066860000}"/>
    <cellStyle name="Percent 92" xfId="23958" xr:uid="{00000000-0005-0000-0000-000067860000}"/>
    <cellStyle name="Percent 93" xfId="23959" xr:uid="{00000000-0005-0000-0000-000068860000}"/>
    <cellStyle name="Percent 94" xfId="23960" xr:uid="{00000000-0005-0000-0000-000069860000}"/>
    <cellStyle name="Percent 95" xfId="23961" xr:uid="{00000000-0005-0000-0000-00006A860000}"/>
    <cellStyle name="Percent 96" xfId="23962" xr:uid="{00000000-0005-0000-0000-00006B860000}"/>
    <cellStyle name="Percent 97" xfId="23963" xr:uid="{00000000-0005-0000-0000-00006C860000}"/>
    <cellStyle name="Percent 98" xfId="23964" xr:uid="{00000000-0005-0000-0000-00006D860000}"/>
    <cellStyle name="Percent 99" xfId="23965" xr:uid="{00000000-0005-0000-0000-00006E860000}"/>
    <cellStyle name="Percent[2]" xfId="122" xr:uid="{00000000-0005-0000-0000-00006F860000}"/>
    <cellStyle name="Percent[2] 2" xfId="23966" xr:uid="{00000000-0005-0000-0000-000070860000}"/>
    <cellStyle name="Percent[2] 2 2" xfId="23967" xr:uid="{00000000-0005-0000-0000-000071860000}"/>
    <cellStyle name="Percent[2] 2 2 2" xfId="23968" xr:uid="{00000000-0005-0000-0000-000072860000}"/>
    <cellStyle name="Percent[2] 2 2 2 2" xfId="43279" xr:uid="{00000000-0005-0000-0000-000073860000}"/>
    <cellStyle name="Percent[2] 2 2 3" xfId="43280" xr:uid="{00000000-0005-0000-0000-000074860000}"/>
    <cellStyle name="Percent[2] 2 3" xfId="23969" xr:uid="{00000000-0005-0000-0000-000075860000}"/>
    <cellStyle name="Percent[2] 2 3 2" xfId="43281" xr:uid="{00000000-0005-0000-0000-000076860000}"/>
    <cellStyle name="Percent[2] 2 4" xfId="43282" xr:uid="{00000000-0005-0000-0000-000077860000}"/>
    <cellStyle name="Percent[2] 3" xfId="23970" xr:uid="{00000000-0005-0000-0000-000078860000}"/>
    <cellStyle name="Percent[2] 3 2" xfId="43283" xr:uid="{00000000-0005-0000-0000-000079860000}"/>
    <cellStyle name="Percent[2] 4" xfId="43284" xr:uid="{00000000-0005-0000-0000-00007A860000}"/>
    <cellStyle name="Percent[2] 4 2" xfId="43285" xr:uid="{00000000-0005-0000-0000-00007B860000}"/>
    <cellStyle name="Percent[2] 5" xfId="43286" xr:uid="{00000000-0005-0000-0000-00007C860000}"/>
    <cellStyle name="Percent[2] 5 2" xfId="43287" xr:uid="{00000000-0005-0000-0000-00007D860000}"/>
    <cellStyle name="Percent[2] 6" xfId="43288" xr:uid="{00000000-0005-0000-0000-00007E860000}"/>
    <cellStyle name="Percent[2] 7" xfId="43289" xr:uid="{00000000-0005-0000-0000-00007F860000}"/>
    <cellStyle name="PERCENTAGE" xfId="43290" xr:uid="{00000000-0005-0000-0000-000080860000}"/>
    <cellStyle name="PERCENTAGE 2" xfId="43291" xr:uid="{00000000-0005-0000-0000-000081860000}"/>
    <cellStyle name="PERCENTAGE 3" xfId="43292" xr:uid="{00000000-0005-0000-0000-000082860000}"/>
    <cellStyle name="PERCENTAGE 4" xfId="43293" xr:uid="{00000000-0005-0000-0000-000083860000}"/>
    <cellStyle name="PSChar" xfId="54" xr:uid="{00000000-0005-0000-0000-000084860000}"/>
    <cellStyle name="PSChar 10" xfId="23971" xr:uid="{00000000-0005-0000-0000-000085860000}"/>
    <cellStyle name="PSChar 10 2" xfId="23972" xr:uid="{00000000-0005-0000-0000-000086860000}"/>
    <cellStyle name="PSChar 10 2 2" xfId="23973" xr:uid="{00000000-0005-0000-0000-000087860000}"/>
    <cellStyle name="PSChar 10 2 2 2" xfId="23974" xr:uid="{00000000-0005-0000-0000-000088860000}"/>
    <cellStyle name="PSChar 10 2 3" xfId="23975" xr:uid="{00000000-0005-0000-0000-000089860000}"/>
    <cellStyle name="PSChar 10 3" xfId="23976" xr:uid="{00000000-0005-0000-0000-00008A860000}"/>
    <cellStyle name="PSChar 10 3 2" xfId="23977" xr:uid="{00000000-0005-0000-0000-00008B860000}"/>
    <cellStyle name="PSChar 10 3 2 2" xfId="23978" xr:uid="{00000000-0005-0000-0000-00008C860000}"/>
    <cellStyle name="PSChar 10 3 3" xfId="23979" xr:uid="{00000000-0005-0000-0000-00008D860000}"/>
    <cellStyle name="PSChar 10 4" xfId="23980" xr:uid="{00000000-0005-0000-0000-00008E860000}"/>
    <cellStyle name="PSChar 10 4 2" xfId="23981" xr:uid="{00000000-0005-0000-0000-00008F860000}"/>
    <cellStyle name="PSChar 10 4 2 2" xfId="23982" xr:uid="{00000000-0005-0000-0000-000090860000}"/>
    <cellStyle name="PSChar 10 4 3" xfId="23983" xr:uid="{00000000-0005-0000-0000-000091860000}"/>
    <cellStyle name="PSChar 10 5" xfId="23984" xr:uid="{00000000-0005-0000-0000-000092860000}"/>
    <cellStyle name="PSChar 10 5 2" xfId="23985" xr:uid="{00000000-0005-0000-0000-000093860000}"/>
    <cellStyle name="PSChar 10 5 2 2" xfId="23986" xr:uid="{00000000-0005-0000-0000-000094860000}"/>
    <cellStyle name="PSChar 10 5 3" xfId="23987" xr:uid="{00000000-0005-0000-0000-000095860000}"/>
    <cellStyle name="PSChar 10 6" xfId="23988" xr:uid="{00000000-0005-0000-0000-000096860000}"/>
    <cellStyle name="PSChar 10 6 2" xfId="23989" xr:uid="{00000000-0005-0000-0000-000097860000}"/>
    <cellStyle name="PSChar 10 7" xfId="23990" xr:uid="{00000000-0005-0000-0000-000098860000}"/>
    <cellStyle name="PSChar 11" xfId="23991" xr:uid="{00000000-0005-0000-0000-000099860000}"/>
    <cellStyle name="PSChar 11 2" xfId="23992" xr:uid="{00000000-0005-0000-0000-00009A860000}"/>
    <cellStyle name="PSChar 11 2 2" xfId="23993" xr:uid="{00000000-0005-0000-0000-00009B860000}"/>
    <cellStyle name="PSChar 11 2 2 2" xfId="23994" xr:uid="{00000000-0005-0000-0000-00009C860000}"/>
    <cellStyle name="PSChar 11 2 3" xfId="23995" xr:uid="{00000000-0005-0000-0000-00009D860000}"/>
    <cellStyle name="PSChar 11 3" xfId="23996" xr:uid="{00000000-0005-0000-0000-00009E860000}"/>
    <cellStyle name="PSChar 11 3 2" xfId="23997" xr:uid="{00000000-0005-0000-0000-00009F860000}"/>
    <cellStyle name="PSChar 11 3 2 2" xfId="23998" xr:uid="{00000000-0005-0000-0000-0000A0860000}"/>
    <cellStyle name="PSChar 11 3 3" xfId="23999" xr:uid="{00000000-0005-0000-0000-0000A1860000}"/>
    <cellStyle name="PSChar 11 4" xfId="24000" xr:uid="{00000000-0005-0000-0000-0000A2860000}"/>
    <cellStyle name="PSChar 11 4 2" xfId="24001" xr:uid="{00000000-0005-0000-0000-0000A3860000}"/>
    <cellStyle name="PSChar 11 4 2 2" xfId="24002" xr:uid="{00000000-0005-0000-0000-0000A4860000}"/>
    <cellStyle name="PSChar 11 4 3" xfId="24003" xr:uid="{00000000-0005-0000-0000-0000A5860000}"/>
    <cellStyle name="PSChar 11 5" xfId="24004" xr:uid="{00000000-0005-0000-0000-0000A6860000}"/>
    <cellStyle name="PSChar 11 5 2" xfId="24005" xr:uid="{00000000-0005-0000-0000-0000A7860000}"/>
    <cellStyle name="PSChar 11 5 2 2" xfId="24006" xr:uid="{00000000-0005-0000-0000-0000A8860000}"/>
    <cellStyle name="PSChar 11 5 3" xfId="24007" xr:uid="{00000000-0005-0000-0000-0000A9860000}"/>
    <cellStyle name="PSChar 11 6" xfId="24008" xr:uid="{00000000-0005-0000-0000-0000AA860000}"/>
    <cellStyle name="PSChar 11 6 2" xfId="24009" xr:uid="{00000000-0005-0000-0000-0000AB860000}"/>
    <cellStyle name="PSChar 11 7" xfId="24010" xr:uid="{00000000-0005-0000-0000-0000AC860000}"/>
    <cellStyle name="PSChar 12" xfId="24011" xr:uid="{00000000-0005-0000-0000-0000AD860000}"/>
    <cellStyle name="PSChar 12 2" xfId="24012" xr:uid="{00000000-0005-0000-0000-0000AE860000}"/>
    <cellStyle name="PSChar 12 2 2" xfId="24013" xr:uid="{00000000-0005-0000-0000-0000AF860000}"/>
    <cellStyle name="PSChar 12 2 2 2" xfId="24014" xr:uid="{00000000-0005-0000-0000-0000B0860000}"/>
    <cellStyle name="PSChar 12 2 3" xfId="24015" xr:uid="{00000000-0005-0000-0000-0000B1860000}"/>
    <cellStyle name="PSChar 12 3" xfId="24016" xr:uid="{00000000-0005-0000-0000-0000B2860000}"/>
    <cellStyle name="PSChar 12 3 2" xfId="24017" xr:uid="{00000000-0005-0000-0000-0000B3860000}"/>
    <cellStyle name="PSChar 12 3 2 2" xfId="24018" xr:uid="{00000000-0005-0000-0000-0000B4860000}"/>
    <cellStyle name="PSChar 12 3 3" xfId="24019" xr:uid="{00000000-0005-0000-0000-0000B5860000}"/>
    <cellStyle name="PSChar 12 4" xfId="24020" xr:uid="{00000000-0005-0000-0000-0000B6860000}"/>
    <cellStyle name="PSChar 12 4 2" xfId="24021" xr:uid="{00000000-0005-0000-0000-0000B7860000}"/>
    <cellStyle name="PSChar 12 4 2 2" xfId="24022" xr:uid="{00000000-0005-0000-0000-0000B8860000}"/>
    <cellStyle name="PSChar 12 4 3" xfId="24023" xr:uid="{00000000-0005-0000-0000-0000B9860000}"/>
    <cellStyle name="PSChar 12 5" xfId="24024" xr:uid="{00000000-0005-0000-0000-0000BA860000}"/>
    <cellStyle name="PSChar 12 5 2" xfId="24025" xr:uid="{00000000-0005-0000-0000-0000BB860000}"/>
    <cellStyle name="PSChar 12 5 2 2" xfId="24026" xr:uid="{00000000-0005-0000-0000-0000BC860000}"/>
    <cellStyle name="PSChar 12 5 3" xfId="24027" xr:uid="{00000000-0005-0000-0000-0000BD860000}"/>
    <cellStyle name="PSChar 12 6" xfId="24028" xr:uid="{00000000-0005-0000-0000-0000BE860000}"/>
    <cellStyle name="PSChar 12 6 2" xfId="24029" xr:uid="{00000000-0005-0000-0000-0000BF860000}"/>
    <cellStyle name="PSChar 12 7" xfId="24030" xr:uid="{00000000-0005-0000-0000-0000C0860000}"/>
    <cellStyle name="PSChar 13" xfId="24031" xr:uid="{00000000-0005-0000-0000-0000C1860000}"/>
    <cellStyle name="PSChar 13 2" xfId="24032" xr:uid="{00000000-0005-0000-0000-0000C2860000}"/>
    <cellStyle name="PSChar 13 2 2" xfId="24033" xr:uid="{00000000-0005-0000-0000-0000C3860000}"/>
    <cellStyle name="PSChar 13 2 2 2" xfId="24034" xr:uid="{00000000-0005-0000-0000-0000C4860000}"/>
    <cellStyle name="PSChar 13 2 3" xfId="24035" xr:uid="{00000000-0005-0000-0000-0000C5860000}"/>
    <cellStyle name="PSChar 13 3" xfId="24036" xr:uid="{00000000-0005-0000-0000-0000C6860000}"/>
    <cellStyle name="PSChar 13 3 2" xfId="24037" xr:uid="{00000000-0005-0000-0000-0000C7860000}"/>
    <cellStyle name="PSChar 13 3 2 2" xfId="24038" xr:uid="{00000000-0005-0000-0000-0000C8860000}"/>
    <cellStyle name="PSChar 13 3 3" xfId="24039" xr:uid="{00000000-0005-0000-0000-0000C9860000}"/>
    <cellStyle name="PSChar 13 4" xfId="24040" xr:uid="{00000000-0005-0000-0000-0000CA860000}"/>
    <cellStyle name="PSChar 13 4 2" xfId="24041" xr:uid="{00000000-0005-0000-0000-0000CB860000}"/>
    <cellStyle name="PSChar 13 4 2 2" xfId="24042" xr:uid="{00000000-0005-0000-0000-0000CC860000}"/>
    <cellStyle name="PSChar 13 4 3" xfId="24043" xr:uid="{00000000-0005-0000-0000-0000CD860000}"/>
    <cellStyle name="PSChar 13 5" xfId="24044" xr:uid="{00000000-0005-0000-0000-0000CE860000}"/>
    <cellStyle name="PSChar 13 5 2" xfId="24045" xr:uid="{00000000-0005-0000-0000-0000CF860000}"/>
    <cellStyle name="PSChar 13 5 2 2" xfId="24046" xr:uid="{00000000-0005-0000-0000-0000D0860000}"/>
    <cellStyle name="PSChar 13 5 3" xfId="24047" xr:uid="{00000000-0005-0000-0000-0000D1860000}"/>
    <cellStyle name="PSChar 13 6" xfId="24048" xr:uid="{00000000-0005-0000-0000-0000D2860000}"/>
    <cellStyle name="PSChar 13 6 2" xfId="24049" xr:uid="{00000000-0005-0000-0000-0000D3860000}"/>
    <cellStyle name="PSChar 13 7" xfId="24050" xr:uid="{00000000-0005-0000-0000-0000D4860000}"/>
    <cellStyle name="PSChar 14" xfId="24051" xr:uid="{00000000-0005-0000-0000-0000D5860000}"/>
    <cellStyle name="PSChar 14 2" xfId="24052" xr:uid="{00000000-0005-0000-0000-0000D6860000}"/>
    <cellStyle name="PSChar 14 2 2" xfId="24053" xr:uid="{00000000-0005-0000-0000-0000D7860000}"/>
    <cellStyle name="PSChar 14 2 2 2" xfId="24054" xr:uid="{00000000-0005-0000-0000-0000D8860000}"/>
    <cellStyle name="PSChar 14 2 3" xfId="24055" xr:uid="{00000000-0005-0000-0000-0000D9860000}"/>
    <cellStyle name="PSChar 14 3" xfId="24056" xr:uid="{00000000-0005-0000-0000-0000DA860000}"/>
    <cellStyle name="PSChar 14 3 2" xfId="24057" xr:uid="{00000000-0005-0000-0000-0000DB860000}"/>
    <cellStyle name="PSChar 14 3 2 2" xfId="24058" xr:uid="{00000000-0005-0000-0000-0000DC860000}"/>
    <cellStyle name="PSChar 14 3 3" xfId="24059" xr:uid="{00000000-0005-0000-0000-0000DD860000}"/>
    <cellStyle name="PSChar 14 4" xfId="24060" xr:uid="{00000000-0005-0000-0000-0000DE860000}"/>
    <cellStyle name="PSChar 14 4 2" xfId="24061" xr:uid="{00000000-0005-0000-0000-0000DF860000}"/>
    <cellStyle name="PSChar 14 4 2 2" xfId="24062" xr:uid="{00000000-0005-0000-0000-0000E0860000}"/>
    <cellStyle name="PSChar 14 4 3" xfId="24063" xr:uid="{00000000-0005-0000-0000-0000E1860000}"/>
    <cellStyle name="PSChar 14 5" xfId="24064" xr:uid="{00000000-0005-0000-0000-0000E2860000}"/>
    <cellStyle name="PSChar 14 5 2" xfId="24065" xr:uid="{00000000-0005-0000-0000-0000E3860000}"/>
    <cellStyle name="PSChar 14 5 2 2" xfId="24066" xr:uid="{00000000-0005-0000-0000-0000E4860000}"/>
    <cellStyle name="PSChar 14 5 3" xfId="24067" xr:uid="{00000000-0005-0000-0000-0000E5860000}"/>
    <cellStyle name="PSChar 14 6" xfId="24068" xr:uid="{00000000-0005-0000-0000-0000E6860000}"/>
    <cellStyle name="PSChar 14 6 2" xfId="24069" xr:uid="{00000000-0005-0000-0000-0000E7860000}"/>
    <cellStyle name="PSChar 14 7" xfId="24070" xr:uid="{00000000-0005-0000-0000-0000E8860000}"/>
    <cellStyle name="PSChar 15" xfId="24071" xr:uid="{00000000-0005-0000-0000-0000E9860000}"/>
    <cellStyle name="PSChar 15 2" xfId="24072" xr:uid="{00000000-0005-0000-0000-0000EA860000}"/>
    <cellStyle name="PSChar 15 2 2" xfId="24073" xr:uid="{00000000-0005-0000-0000-0000EB860000}"/>
    <cellStyle name="PSChar 15 2 2 2" xfId="24074" xr:uid="{00000000-0005-0000-0000-0000EC860000}"/>
    <cellStyle name="PSChar 15 2 3" xfId="24075" xr:uid="{00000000-0005-0000-0000-0000ED860000}"/>
    <cellStyle name="PSChar 15 3" xfId="24076" xr:uid="{00000000-0005-0000-0000-0000EE860000}"/>
    <cellStyle name="PSChar 15 3 2" xfId="24077" xr:uid="{00000000-0005-0000-0000-0000EF860000}"/>
    <cellStyle name="PSChar 15 3 2 2" xfId="24078" xr:uid="{00000000-0005-0000-0000-0000F0860000}"/>
    <cellStyle name="PSChar 15 3 3" xfId="24079" xr:uid="{00000000-0005-0000-0000-0000F1860000}"/>
    <cellStyle name="PSChar 15 4" xfId="24080" xr:uid="{00000000-0005-0000-0000-0000F2860000}"/>
    <cellStyle name="PSChar 15 4 2" xfId="24081" xr:uid="{00000000-0005-0000-0000-0000F3860000}"/>
    <cellStyle name="PSChar 15 4 2 2" xfId="24082" xr:uid="{00000000-0005-0000-0000-0000F4860000}"/>
    <cellStyle name="PSChar 15 4 3" xfId="24083" xr:uid="{00000000-0005-0000-0000-0000F5860000}"/>
    <cellStyle name="PSChar 15 5" xfId="24084" xr:uid="{00000000-0005-0000-0000-0000F6860000}"/>
    <cellStyle name="PSChar 15 5 2" xfId="24085" xr:uid="{00000000-0005-0000-0000-0000F7860000}"/>
    <cellStyle name="PSChar 15 5 2 2" xfId="24086" xr:uid="{00000000-0005-0000-0000-0000F8860000}"/>
    <cellStyle name="PSChar 15 5 3" xfId="24087" xr:uid="{00000000-0005-0000-0000-0000F9860000}"/>
    <cellStyle name="PSChar 15 6" xfId="24088" xr:uid="{00000000-0005-0000-0000-0000FA860000}"/>
    <cellStyle name="PSChar 15 6 2" xfId="24089" xr:uid="{00000000-0005-0000-0000-0000FB860000}"/>
    <cellStyle name="PSChar 15 7" xfId="24090" xr:uid="{00000000-0005-0000-0000-0000FC860000}"/>
    <cellStyle name="PSChar 16" xfId="24091" xr:uid="{00000000-0005-0000-0000-0000FD860000}"/>
    <cellStyle name="PSChar 16 2" xfId="24092" xr:uid="{00000000-0005-0000-0000-0000FE860000}"/>
    <cellStyle name="PSChar 17" xfId="24093" xr:uid="{00000000-0005-0000-0000-0000FF860000}"/>
    <cellStyle name="PSChar 18" xfId="24094" xr:uid="{00000000-0005-0000-0000-000000870000}"/>
    <cellStyle name="PSChar 18 2" xfId="24095" xr:uid="{00000000-0005-0000-0000-000001870000}"/>
    <cellStyle name="PSChar 18 3" xfId="24096" xr:uid="{00000000-0005-0000-0000-000002870000}"/>
    <cellStyle name="PSChar 2" xfId="24097" xr:uid="{00000000-0005-0000-0000-000003870000}"/>
    <cellStyle name="PSChar 2 10" xfId="24098" xr:uid="{00000000-0005-0000-0000-000004870000}"/>
    <cellStyle name="PSChar 2 10 2" xfId="24099" xr:uid="{00000000-0005-0000-0000-000005870000}"/>
    <cellStyle name="PSChar 2 11" xfId="24100" xr:uid="{00000000-0005-0000-0000-000006870000}"/>
    <cellStyle name="PSChar 2 2" xfId="24101" xr:uid="{00000000-0005-0000-0000-000007870000}"/>
    <cellStyle name="PSChar 2 2 2" xfId="24102" xr:uid="{00000000-0005-0000-0000-000008870000}"/>
    <cellStyle name="PSChar 2 2 2 2" xfId="24103" xr:uid="{00000000-0005-0000-0000-000009870000}"/>
    <cellStyle name="PSChar 2 2 3" xfId="24104" xr:uid="{00000000-0005-0000-0000-00000A870000}"/>
    <cellStyle name="PSChar 2 3" xfId="24105" xr:uid="{00000000-0005-0000-0000-00000B870000}"/>
    <cellStyle name="PSChar 2 3 2" xfId="24106" xr:uid="{00000000-0005-0000-0000-00000C870000}"/>
    <cellStyle name="PSChar 2 3 2 2" xfId="24107" xr:uid="{00000000-0005-0000-0000-00000D870000}"/>
    <cellStyle name="PSChar 2 3 3" xfId="24108" xr:uid="{00000000-0005-0000-0000-00000E870000}"/>
    <cellStyle name="PSChar 2 4" xfId="24109" xr:uid="{00000000-0005-0000-0000-00000F870000}"/>
    <cellStyle name="PSChar 2 4 2" xfId="24110" xr:uid="{00000000-0005-0000-0000-000010870000}"/>
    <cellStyle name="PSChar 2 4 2 2" xfId="24111" xr:uid="{00000000-0005-0000-0000-000011870000}"/>
    <cellStyle name="PSChar 2 4 3" xfId="24112" xr:uid="{00000000-0005-0000-0000-000012870000}"/>
    <cellStyle name="PSChar 2 5" xfId="24113" xr:uid="{00000000-0005-0000-0000-000013870000}"/>
    <cellStyle name="PSChar 2 5 2" xfId="24114" xr:uid="{00000000-0005-0000-0000-000014870000}"/>
    <cellStyle name="PSChar 2 5 2 2" xfId="24115" xr:uid="{00000000-0005-0000-0000-000015870000}"/>
    <cellStyle name="PSChar 2 5 3" xfId="24116" xr:uid="{00000000-0005-0000-0000-000016870000}"/>
    <cellStyle name="PSChar 2 6" xfId="24117" xr:uid="{00000000-0005-0000-0000-000017870000}"/>
    <cellStyle name="PSChar 2 6 2" xfId="24118" xr:uid="{00000000-0005-0000-0000-000018870000}"/>
    <cellStyle name="PSChar 2 6 2 2" xfId="24119" xr:uid="{00000000-0005-0000-0000-000019870000}"/>
    <cellStyle name="PSChar 2 6 3" xfId="24120" xr:uid="{00000000-0005-0000-0000-00001A870000}"/>
    <cellStyle name="PSChar 2 7" xfId="24121" xr:uid="{00000000-0005-0000-0000-00001B870000}"/>
    <cellStyle name="PSChar 2 7 2" xfId="24122" xr:uid="{00000000-0005-0000-0000-00001C870000}"/>
    <cellStyle name="PSChar 2 7 2 2" xfId="24123" xr:uid="{00000000-0005-0000-0000-00001D870000}"/>
    <cellStyle name="PSChar 2 7 3" xfId="24124" xr:uid="{00000000-0005-0000-0000-00001E870000}"/>
    <cellStyle name="PSChar 2 8" xfId="24125" xr:uid="{00000000-0005-0000-0000-00001F870000}"/>
    <cellStyle name="PSChar 2 8 2" xfId="24126" xr:uid="{00000000-0005-0000-0000-000020870000}"/>
    <cellStyle name="PSChar 2 8 2 2" xfId="24127" xr:uid="{00000000-0005-0000-0000-000021870000}"/>
    <cellStyle name="PSChar 2 8 3" xfId="24128" xr:uid="{00000000-0005-0000-0000-000022870000}"/>
    <cellStyle name="PSChar 2 9" xfId="24129" xr:uid="{00000000-0005-0000-0000-000023870000}"/>
    <cellStyle name="PSChar 2 9 2" xfId="24130" xr:uid="{00000000-0005-0000-0000-000024870000}"/>
    <cellStyle name="PSChar 2 9 2 2" xfId="24131" xr:uid="{00000000-0005-0000-0000-000025870000}"/>
    <cellStyle name="PSChar 2 9 3" xfId="24132" xr:uid="{00000000-0005-0000-0000-000026870000}"/>
    <cellStyle name="PSChar 3" xfId="24133" xr:uid="{00000000-0005-0000-0000-000027870000}"/>
    <cellStyle name="PSChar 3 10" xfId="24134" xr:uid="{00000000-0005-0000-0000-000028870000}"/>
    <cellStyle name="PSChar 3 10 2" xfId="24135" xr:uid="{00000000-0005-0000-0000-000029870000}"/>
    <cellStyle name="PSChar 3 11" xfId="24136" xr:uid="{00000000-0005-0000-0000-00002A870000}"/>
    <cellStyle name="PSChar 3 2" xfId="24137" xr:uid="{00000000-0005-0000-0000-00002B870000}"/>
    <cellStyle name="PSChar 3 2 2" xfId="24138" xr:uid="{00000000-0005-0000-0000-00002C870000}"/>
    <cellStyle name="PSChar 3 2 2 2" xfId="24139" xr:uid="{00000000-0005-0000-0000-00002D870000}"/>
    <cellStyle name="PSChar 3 2 3" xfId="24140" xr:uid="{00000000-0005-0000-0000-00002E870000}"/>
    <cellStyle name="PSChar 3 3" xfId="24141" xr:uid="{00000000-0005-0000-0000-00002F870000}"/>
    <cellStyle name="PSChar 3 3 2" xfId="24142" xr:uid="{00000000-0005-0000-0000-000030870000}"/>
    <cellStyle name="PSChar 3 3 2 2" xfId="24143" xr:uid="{00000000-0005-0000-0000-000031870000}"/>
    <cellStyle name="PSChar 3 3 3" xfId="24144" xr:uid="{00000000-0005-0000-0000-000032870000}"/>
    <cellStyle name="PSChar 3 4" xfId="24145" xr:uid="{00000000-0005-0000-0000-000033870000}"/>
    <cellStyle name="PSChar 3 4 2" xfId="24146" xr:uid="{00000000-0005-0000-0000-000034870000}"/>
    <cellStyle name="PSChar 3 4 2 2" xfId="24147" xr:uid="{00000000-0005-0000-0000-000035870000}"/>
    <cellStyle name="PSChar 3 4 3" xfId="24148" xr:uid="{00000000-0005-0000-0000-000036870000}"/>
    <cellStyle name="PSChar 3 5" xfId="24149" xr:uid="{00000000-0005-0000-0000-000037870000}"/>
    <cellStyle name="PSChar 3 5 2" xfId="24150" xr:uid="{00000000-0005-0000-0000-000038870000}"/>
    <cellStyle name="PSChar 3 5 2 2" xfId="24151" xr:uid="{00000000-0005-0000-0000-000039870000}"/>
    <cellStyle name="PSChar 3 5 3" xfId="24152" xr:uid="{00000000-0005-0000-0000-00003A870000}"/>
    <cellStyle name="PSChar 3 6" xfId="24153" xr:uid="{00000000-0005-0000-0000-00003B870000}"/>
    <cellStyle name="PSChar 3 6 2" xfId="24154" xr:uid="{00000000-0005-0000-0000-00003C870000}"/>
    <cellStyle name="PSChar 3 6 2 2" xfId="24155" xr:uid="{00000000-0005-0000-0000-00003D870000}"/>
    <cellStyle name="PSChar 3 6 3" xfId="24156" xr:uid="{00000000-0005-0000-0000-00003E870000}"/>
    <cellStyle name="PSChar 3 7" xfId="24157" xr:uid="{00000000-0005-0000-0000-00003F870000}"/>
    <cellStyle name="PSChar 3 7 2" xfId="24158" xr:uid="{00000000-0005-0000-0000-000040870000}"/>
    <cellStyle name="PSChar 3 7 2 2" xfId="24159" xr:uid="{00000000-0005-0000-0000-000041870000}"/>
    <cellStyle name="PSChar 3 7 3" xfId="24160" xr:uid="{00000000-0005-0000-0000-000042870000}"/>
    <cellStyle name="PSChar 3 8" xfId="24161" xr:uid="{00000000-0005-0000-0000-000043870000}"/>
    <cellStyle name="PSChar 3 8 2" xfId="24162" xr:uid="{00000000-0005-0000-0000-000044870000}"/>
    <cellStyle name="PSChar 3 8 2 2" xfId="24163" xr:uid="{00000000-0005-0000-0000-000045870000}"/>
    <cellStyle name="PSChar 3 8 3" xfId="24164" xr:uid="{00000000-0005-0000-0000-000046870000}"/>
    <cellStyle name="PSChar 3 9" xfId="24165" xr:uid="{00000000-0005-0000-0000-000047870000}"/>
    <cellStyle name="PSChar 3 9 2" xfId="24166" xr:uid="{00000000-0005-0000-0000-000048870000}"/>
    <cellStyle name="PSChar 3 9 2 2" xfId="24167" xr:uid="{00000000-0005-0000-0000-000049870000}"/>
    <cellStyle name="PSChar 3 9 3" xfId="24168" xr:uid="{00000000-0005-0000-0000-00004A870000}"/>
    <cellStyle name="PSChar 4" xfId="24169" xr:uid="{00000000-0005-0000-0000-00004B870000}"/>
    <cellStyle name="PSChar 4 10" xfId="24170" xr:uid="{00000000-0005-0000-0000-00004C870000}"/>
    <cellStyle name="PSChar 4 10 2" xfId="24171" xr:uid="{00000000-0005-0000-0000-00004D870000}"/>
    <cellStyle name="PSChar 4 11" xfId="24172" xr:uid="{00000000-0005-0000-0000-00004E870000}"/>
    <cellStyle name="PSChar 4 2" xfId="24173" xr:uid="{00000000-0005-0000-0000-00004F870000}"/>
    <cellStyle name="PSChar 4 2 2" xfId="24174" xr:uid="{00000000-0005-0000-0000-000050870000}"/>
    <cellStyle name="PSChar 4 2 2 2" xfId="24175" xr:uid="{00000000-0005-0000-0000-000051870000}"/>
    <cellStyle name="PSChar 4 2 3" xfId="24176" xr:uid="{00000000-0005-0000-0000-000052870000}"/>
    <cellStyle name="PSChar 4 3" xfId="24177" xr:uid="{00000000-0005-0000-0000-000053870000}"/>
    <cellStyle name="PSChar 4 3 2" xfId="24178" xr:uid="{00000000-0005-0000-0000-000054870000}"/>
    <cellStyle name="PSChar 4 3 2 2" xfId="24179" xr:uid="{00000000-0005-0000-0000-000055870000}"/>
    <cellStyle name="PSChar 4 3 3" xfId="24180" xr:uid="{00000000-0005-0000-0000-000056870000}"/>
    <cellStyle name="PSChar 4 4" xfId="24181" xr:uid="{00000000-0005-0000-0000-000057870000}"/>
    <cellStyle name="PSChar 4 4 2" xfId="24182" xr:uid="{00000000-0005-0000-0000-000058870000}"/>
    <cellStyle name="PSChar 4 4 2 2" xfId="24183" xr:uid="{00000000-0005-0000-0000-000059870000}"/>
    <cellStyle name="PSChar 4 4 3" xfId="24184" xr:uid="{00000000-0005-0000-0000-00005A870000}"/>
    <cellStyle name="PSChar 4 5" xfId="24185" xr:uid="{00000000-0005-0000-0000-00005B870000}"/>
    <cellStyle name="PSChar 4 5 2" xfId="24186" xr:uid="{00000000-0005-0000-0000-00005C870000}"/>
    <cellStyle name="PSChar 4 5 2 2" xfId="24187" xr:uid="{00000000-0005-0000-0000-00005D870000}"/>
    <cellStyle name="PSChar 4 5 3" xfId="24188" xr:uid="{00000000-0005-0000-0000-00005E870000}"/>
    <cellStyle name="PSChar 4 6" xfId="24189" xr:uid="{00000000-0005-0000-0000-00005F870000}"/>
    <cellStyle name="PSChar 4 6 2" xfId="24190" xr:uid="{00000000-0005-0000-0000-000060870000}"/>
    <cellStyle name="PSChar 4 6 2 2" xfId="24191" xr:uid="{00000000-0005-0000-0000-000061870000}"/>
    <cellStyle name="PSChar 4 6 3" xfId="24192" xr:uid="{00000000-0005-0000-0000-000062870000}"/>
    <cellStyle name="PSChar 4 7" xfId="24193" xr:uid="{00000000-0005-0000-0000-000063870000}"/>
    <cellStyle name="PSChar 4 7 2" xfId="24194" xr:uid="{00000000-0005-0000-0000-000064870000}"/>
    <cellStyle name="PSChar 4 7 2 2" xfId="24195" xr:uid="{00000000-0005-0000-0000-000065870000}"/>
    <cellStyle name="PSChar 4 7 3" xfId="24196" xr:uid="{00000000-0005-0000-0000-000066870000}"/>
    <cellStyle name="PSChar 4 8" xfId="24197" xr:uid="{00000000-0005-0000-0000-000067870000}"/>
    <cellStyle name="PSChar 4 8 2" xfId="24198" xr:uid="{00000000-0005-0000-0000-000068870000}"/>
    <cellStyle name="PSChar 4 8 2 2" xfId="24199" xr:uid="{00000000-0005-0000-0000-000069870000}"/>
    <cellStyle name="PSChar 4 8 3" xfId="24200" xr:uid="{00000000-0005-0000-0000-00006A870000}"/>
    <cellStyle name="PSChar 4 9" xfId="24201" xr:uid="{00000000-0005-0000-0000-00006B870000}"/>
    <cellStyle name="PSChar 4 9 2" xfId="24202" xr:uid="{00000000-0005-0000-0000-00006C870000}"/>
    <cellStyle name="PSChar 4 9 2 2" xfId="24203" xr:uid="{00000000-0005-0000-0000-00006D870000}"/>
    <cellStyle name="PSChar 4 9 3" xfId="24204" xr:uid="{00000000-0005-0000-0000-00006E870000}"/>
    <cellStyle name="PSChar 5" xfId="24205" xr:uid="{00000000-0005-0000-0000-00006F870000}"/>
    <cellStyle name="PSChar 5 10" xfId="24206" xr:uid="{00000000-0005-0000-0000-000070870000}"/>
    <cellStyle name="PSChar 5 10 2" xfId="24207" xr:uid="{00000000-0005-0000-0000-000071870000}"/>
    <cellStyle name="PSChar 5 11" xfId="24208" xr:uid="{00000000-0005-0000-0000-000072870000}"/>
    <cellStyle name="PSChar 5 2" xfId="24209" xr:uid="{00000000-0005-0000-0000-000073870000}"/>
    <cellStyle name="PSChar 5 2 2" xfId="24210" xr:uid="{00000000-0005-0000-0000-000074870000}"/>
    <cellStyle name="PSChar 5 2 2 2" xfId="24211" xr:uid="{00000000-0005-0000-0000-000075870000}"/>
    <cellStyle name="PSChar 5 2 3" xfId="24212" xr:uid="{00000000-0005-0000-0000-000076870000}"/>
    <cellStyle name="PSChar 5 3" xfId="24213" xr:uid="{00000000-0005-0000-0000-000077870000}"/>
    <cellStyle name="PSChar 5 3 2" xfId="24214" xr:uid="{00000000-0005-0000-0000-000078870000}"/>
    <cellStyle name="PSChar 5 3 2 2" xfId="24215" xr:uid="{00000000-0005-0000-0000-000079870000}"/>
    <cellStyle name="PSChar 5 3 3" xfId="24216" xr:uid="{00000000-0005-0000-0000-00007A870000}"/>
    <cellStyle name="PSChar 5 4" xfId="24217" xr:uid="{00000000-0005-0000-0000-00007B870000}"/>
    <cellStyle name="PSChar 5 4 2" xfId="24218" xr:uid="{00000000-0005-0000-0000-00007C870000}"/>
    <cellStyle name="PSChar 5 4 2 2" xfId="24219" xr:uid="{00000000-0005-0000-0000-00007D870000}"/>
    <cellStyle name="PSChar 5 4 3" xfId="24220" xr:uid="{00000000-0005-0000-0000-00007E870000}"/>
    <cellStyle name="PSChar 5 5" xfId="24221" xr:uid="{00000000-0005-0000-0000-00007F870000}"/>
    <cellStyle name="PSChar 5 5 2" xfId="24222" xr:uid="{00000000-0005-0000-0000-000080870000}"/>
    <cellStyle name="PSChar 5 5 2 2" xfId="24223" xr:uid="{00000000-0005-0000-0000-000081870000}"/>
    <cellStyle name="PSChar 5 5 3" xfId="24224" xr:uid="{00000000-0005-0000-0000-000082870000}"/>
    <cellStyle name="PSChar 5 6" xfId="24225" xr:uid="{00000000-0005-0000-0000-000083870000}"/>
    <cellStyle name="PSChar 5 6 2" xfId="24226" xr:uid="{00000000-0005-0000-0000-000084870000}"/>
    <cellStyle name="PSChar 5 6 2 2" xfId="24227" xr:uid="{00000000-0005-0000-0000-000085870000}"/>
    <cellStyle name="PSChar 5 6 3" xfId="24228" xr:uid="{00000000-0005-0000-0000-000086870000}"/>
    <cellStyle name="PSChar 5 7" xfId="24229" xr:uid="{00000000-0005-0000-0000-000087870000}"/>
    <cellStyle name="PSChar 5 7 2" xfId="24230" xr:uid="{00000000-0005-0000-0000-000088870000}"/>
    <cellStyle name="PSChar 5 7 2 2" xfId="24231" xr:uid="{00000000-0005-0000-0000-000089870000}"/>
    <cellStyle name="PSChar 5 7 3" xfId="24232" xr:uid="{00000000-0005-0000-0000-00008A870000}"/>
    <cellStyle name="PSChar 5 8" xfId="24233" xr:uid="{00000000-0005-0000-0000-00008B870000}"/>
    <cellStyle name="PSChar 5 8 2" xfId="24234" xr:uid="{00000000-0005-0000-0000-00008C870000}"/>
    <cellStyle name="PSChar 5 8 2 2" xfId="24235" xr:uid="{00000000-0005-0000-0000-00008D870000}"/>
    <cellStyle name="PSChar 5 8 3" xfId="24236" xr:uid="{00000000-0005-0000-0000-00008E870000}"/>
    <cellStyle name="PSChar 5 9" xfId="24237" xr:uid="{00000000-0005-0000-0000-00008F870000}"/>
    <cellStyle name="PSChar 5 9 2" xfId="24238" xr:uid="{00000000-0005-0000-0000-000090870000}"/>
    <cellStyle name="PSChar 5 9 2 2" xfId="24239" xr:uid="{00000000-0005-0000-0000-000091870000}"/>
    <cellStyle name="PSChar 5 9 3" xfId="24240" xr:uid="{00000000-0005-0000-0000-000092870000}"/>
    <cellStyle name="PSChar 6" xfId="24241" xr:uid="{00000000-0005-0000-0000-000093870000}"/>
    <cellStyle name="PSChar 6 10" xfId="24242" xr:uid="{00000000-0005-0000-0000-000094870000}"/>
    <cellStyle name="PSChar 6 10 2" xfId="24243" xr:uid="{00000000-0005-0000-0000-000095870000}"/>
    <cellStyle name="PSChar 6 11" xfId="24244" xr:uid="{00000000-0005-0000-0000-000096870000}"/>
    <cellStyle name="PSChar 6 2" xfId="24245" xr:uid="{00000000-0005-0000-0000-000097870000}"/>
    <cellStyle name="PSChar 6 2 2" xfId="24246" xr:uid="{00000000-0005-0000-0000-000098870000}"/>
    <cellStyle name="PSChar 6 2 2 2" xfId="24247" xr:uid="{00000000-0005-0000-0000-000099870000}"/>
    <cellStyle name="PSChar 6 2 3" xfId="24248" xr:uid="{00000000-0005-0000-0000-00009A870000}"/>
    <cellStyle name="PSChar 6 3" xfId="24249" xr:uid="{00000000-0005-0000-0000-00009B870000}"/>
    <cellStyle name="PSChar 6 3 2" xfId="24250" xr:uid="{00000000-0005-0000-0000-00009C870000}"/>
    <cellStyle name="PSChar 6 3 2 2" xfId="24251" xr:uid="{00000000-0005-0000-0000-00009D870000}"/>
    <cellStyle name="PSChar 6 3 3" xfId="24252" xr:uid="{00000000-0005-0000-0000-00009E870000}"/>
    <cellStyle name="PSChar 6 4" xfId="24253" xr:uid="{00000000-0005-0000-0000-00009F870000}"/>
    <cellStyle name="PSChar 6 4 2" xfId="24254" xr:uid="{00000000-0005-0000-0000-0000A0870000}"/>
    <cellStyle name="PSChar 6 4 2 2" xfId="24255" xr:uid="{00000000-0005-0000-0000-0000A1870000}"/>
    <cellStyle name="PSChar 6 4 3" xfId="24256" xr:uid="{00000000-0005-0000-0000-0000A2870000}"/>
    <cellStyle name="PSChar 6 5" xfId="24257" xr:uid="{00000000-0005-0000-0000-0000A3870000}"/>
    <cellStyle name="PSChar 6 5 2" xfId="24258" xr:uid="{00000000-0005-0000-0000-0000A4870000}"/>
    <cellStyle name="PSChar 6 5 2 2" xfId="24259" xr:uid="{00000000-0005-0000-0000-0000A5870000}"/>
    <cellStyle name="PSChar 6 5 3" xfId="24260" xr:uid="{00000000-0005-0000-0000-0000A6870000}"/>
    <cellStyle name="PSChar 6 6" xfId="24261" xr:uid="{00000000-0005-0000-0000-0000A7870000}"/>
    <cellStyle name="PSChar 6 6 2" xfId="24262" xr:uid="{00000000-0005-0000-0000-0000A8870000}"/>
    <cellStyle name="PSChar 6 6 2 2" xfId="24263" xr:uid="{00000000-0005-0000-0000-0000A9870000}"/>
    <cellStyle name="PSChar 6 6 3" xfId="24264" xr:uid="{00000000-0005-0000-0000-0000AA870000}"/>
    <cellStyle name="PSChar 6 7" xfId="24265" xr:uid="{00000000-0005-0000-0000-0000AB870000}"/>
    <cellStyle name="PSChar 6 7 2" xfId="24266" xr:uid="{00000000-0005-0000-0000-0000AC870000}"/>
    <cellStyle name="PSChar 6 7 2 2" xfId="24267" xr:uid="{00000000-0005-0000-0000-0000AD870000}"/>
    <cellStyle name="PSChar 6 7 3" xfId="24268" xr:uid="{00000000-0005-0000-0000-0000AE870000}"/>
    <cellStyle name="PSChar 6 8" xfId="24269" xr:uid="{00000000-0005-0000-0000-0000AF870000}"/>
    <cellStyle name="PSChar 6 8 2" xfId="24270" xr:uid="{00000000-0005-0000-0000-0000B0870000}"/>
    <cellStyle name="PSChar 6 8 2 2" xfId="24271" xr:uid="{00000000-0005-0000-0000-0000B1870000}"/>
    <cellStyle name="PSChar 6 8 3" xfId="24272" xr:uid="{00000000-0005-0000-0000-0000B2870000}"/>
    <cellStyle name="PSChar 6 9" xfId="24273" xr:uid="{00000000-0005-0000-0000-0000B3870000}"/>
    <cellStyle name="PSChar 6 9 2" xfId="24274" xr:uid="{00000000-0005-0000-0000-0000B4870000}"/>
    <cellStyle name="PSChar 6 9 2 2" xfId="24275" xr:uid="{00000000-0005-0000-0000-0000B5870000}"/>
    <cellStyle name="PSChar 6 9 3" xfId="24276" xr:uid="{00000000-0005-0000-0000-0000B6870000}"/>
    <cellStyle name="PSChar 7" xfId="24277" xr:uid="{00000000-0005-0000-0000-0000B7870000}"/>
    <cellStyle name="PSChar 7 2" xfId="24278" xr:uid="{00000000-0005-0000-0000-0000B8870000}"/>
    <cellStyle name="PSChar 7 2 2" xfId="24279" xr:uid="{00000000-0005-0000-0000-0000B9870000}"/>
    <cellStyle name="PSChar 7 2 2 2" xfId="24280" xr:uid="{00000000-0005-0000-0000-0000BA870000}"/>
    <cellStyle name="PSChar 7 2 3" xfId="24281" xr:uid="{00000000-0005-0000-0000-0000BB870000}"/>
    <cellStyle name="PSChar 7 3" xfId="24282" xr:uid="{00000000-0005-0000-0000-0000BC870000}"/>
    <cellStyle name="PSChar 7 3 2" xfId="24283" xr:uid="{00000000-0005-0000-0000-0000BD870000}"/>
    <cellStyle name="PSChar 7 3 2 2" xfId="24284" xr:uid="{00000000-0005-0000-0000-0000BE870000}"/>
    <cellStyle name="PSChar 7 3 3" xfId="24285" xr:uid="{00000000-0005-0000-0000-0000BF870000}"/>
    <cellStyle name="PSChar 7 4" xfId="24286" xr:uid="{00000000-0005-0000-0000-0000C0870000}"/>
    <cellStyle name="PSChar 7 4 2" xfId="24287" xr:uid="{00000000-0005-0000-0000-0000C1870000}"/>
    <cellStyle name="PSChar 7 4 2 2" xfId="24288" xr:uid="{00000000-0005-0000-0000-0000C2870000}"/>
    <cellStyle name="PSChar 7 4 3" xfId="24289" xr:uid="{00000000-0005-0000-0000-0000C3870000}"/>
    <cellStyle name="PSChar 7 5" xfId="24290" xr:uid="{00000000-0005-0000-0000-0000C4870000}"/>
    <cellStyle name="PSChar 7 5 2" xfId="24291" xr:uid="{00000000-0005-0000-0000-0000C5870000}"/>
    <cellStyle name="PSChar 7 5 2 2" xfId="24292" xr:uid="{00000000-0005-0000-0000-0000C6870000}"/>
    <cellStyle name="PSChar 7 5 3" xfId="24293" xr:uid="{00000000-0005-0000-0000-0000C7870000}"/>
    <cellStyle name="PSChar 7 6" xfId="24294" xr:uid="{00000000-0005-0000-0000-0000C8870000}"/>
    <cellStyle name="PSChar 7 6 2" xfId="24295" xr:uid="{00000000-0005-0000-0000-0000C9870000}"/>
    <cellStyle name="PSChar 7 7" xfId="24296" xr:uid="{00000000-0005-0000-0000-0000CA870000}"/>
    <cellStyle name="PSChar 8" xfId="24297" xr:uid="{00000000-0005-0000-0000-0000CB870000}"/>
    <cellStyle name="PSChar 8 2" xfId="24298" xr:uid="{00000000-0005-0000-0000-0000CC870000}"/>
    <cellStyle name="PSChar 8 2 2" xfId="24299" xr:uid="{00000000-0005-0000-0000-0000CD870000}"/>
    <cellStyle name="PSChar 8 2 2 2" xfId="24300" xr:uid="{00000000-0005-0000-0000-0000CE870000}"/>
    <cellStyle name="PSChar 8 2 3" xfId="24301" xr:uid="{00000000-0005-0000-0000-0000CF870000}"/>
    <cellStyle name="PSChar 8 3" xfId="24302" xr:uid="{00000000-0005-0000-0000-0000D0870000}"/>
    <cellStyle name="PSChar 8 3 2" xfId="24303" xr:uid="{00000000-0005-0000-0000-0000D1870000}"/>
    <cellStyle name="PSChar 8 3 2 2" xfId="24304" xr:uid="{00000000-0005-0000-0000-0000D2870000}"/>
    <cellStyle name="PSChar 8 3 3" xfId="24305" xr:uid="{00000000-0005-0000-0000-0000D3870000}"/>
    <cellStyle name="PSChar 8 4" xfId="24306" xr:uid="{00000000-0005-0000-0000-0000D4870000}"/>
    <cellStyle name="PSChar 8 4 2" xfId="24307" xr:uid="{00000000-0005-0000-0000-0000D5870000}"/>
    <cellStyle name="PSChar 8 4 2 2" xfId="24308" xr:uid="{00000000-0005-0000-0000-0000D6870000}"/>
    <cellStyle name="PSChar 8 4 3" xfId="24309" xr:uid="{00000000-0005-0000-0000-0000D7870000}"/>
    <cellStyle name="PSChar 8 5" xfId="24310" xr:uid="{00000000-0005-0000-0000-0000D8870000}"/>
    <cellStyle name="PSChar 8 5 2" xfId="24311" xr:uid="{00000000-0005-0000-0000-0000D9870000}"/>
    <cellStyle name="PSChar 8 5 2 2" xfId="24312" xr:uid="{00000000-0005-0000-0000-0000DA870000}"/>
    <cellStyle name="PSChar 8 5 3" xfId="24313" xr:uid="{00000000-0005-0000-0000-0000DB870000}"/>
    <cellStyle name="PSChar 8 6" xfId="24314" xr:uid="{00000000-0005-0000-0000-0000DC870000}"/>
    <cellStyle name="PSChar 8 6 2" xfId="24315" xr:uid="{00000000-0005-0000-0000-0000DD870000}"/>
    <cellStyle name="PSChar 8 7" xfId="24316" xr:uid="{00000000-0005-0000-0000-0000DE870000}"/>
    <cellStyle name="PSChar 9" xfId="24317" xr:uid="{00000000-0005-0000-0000-0000DF870000}"/>
    <cellStyle name="PSChar 9 2" xfId="24318" xr:uid="{00000000-0005-0000-0000-0000E0870000}"/>
    <cellStyle name="PSChar 9 2 2" xfId="24319" xr:uid="{00000000-0005-0000-0000-0000E1870000}"/>
    <cellStyle name="PSChar 9 2 2 2" xfId="24320" xr:uid="{00000000-0005-0000-0000-0000E2870000}"/>
    <cellStyle name="PSChar 9 2 3" xfId="24321" xr:uid="{00000000-0005-0000-0000-0000E3870000}"/>
    <cellStyle name="PSChar 9 3" xfId="24322" xr:uid="{00000000-0005-0000-0000-0000E4870000}"/>
    <cellStyle name="PSChar 9 3 2" xfId="24323" xr:uid="{00000000-0005-0000-0000-0000E5870000}"/>
    <cellStyle name="PSChar 9 3 2 2" xfId="24324" xr:uid="{00000000-0005-0000-0000-0000E6870000}"/>
    <cellStyle name="PSChar 9 3 3" xfId="24325" xr:uid="{00000000-0005-0000-0000-0000E7870000}"/>
    <cellStyle name="PSChar 9 4" xfId="24326" xr:uid="{00000000-0005-0000-0000-0000E8870000}"/>
    <cellStyle name="PSChar 9 4 2" xfId="24327" xr:uid="{00000000-0005-0000-0000-0000E9870000}"/>
    <cellStyle name="PSChar 9 4 2 2" xfId="24328" xr:uid="{00000000-0005-0000-0000-0000EA870000}"/>
    <cellStyle name="PSChar 9 4 3" xfId="24329" xr:uid="{00000000-0005-0000-0000-0000EB870000}"/>
    <cellStyle name="PSChar 9 5" xfId="24330" xr:uid="{00000000-0005-0000-0000-0000EC870000}"/>
    <cellStyle name="PSChar 9 5 2" xfId="24331" xr:uid="{00000000-0005-0000-0000-0000ED870000}"/>
    <cellStyle name="PSChar 9 5 2 2" xfId="24332" xr:uid="{00000000-0005-0000-0000-0000EE870000}"/>
    <cellStyle name="PSChar 9 5 3" xfId="24333" xr:uid="{00000000-0005-0000-0000-0000EF870000}"/>
    <cellStyle name="PSChar 9 6" xfId="24334" xr:uid="{00000000-0005-0000-0000-0000F0870000}"/>
    <cellStyle name="PSChar 9 6 2" xfId="24335" xr:uid="{00000000-0005-0000-0000-0000F1870000}"/>
    <cellStyle name="PSChar 9 7" xfId="24336" xr:uid="{00000000-0005-0000-0000-0000F2870000}"/>
    <cellStyle name="PSDate" xfId="55" xr:uid="{00000000-0005-0000-0000-0000F3870000}"/>
    <cellStyle name="PSDate 10" xfId="24337" xr:uid="{00000000-0005-0000-0000-0000F4870000}"/>
    <cellStyle name="PSDate 10 2" xfId="24338" xr:uid="{00000000-0005-0000-0000-0000F5870000}"/>
    <cellStyle name="PSDate 10 2 2" xfId="24339" xr:uid="{00000000-0005-0000-0000-0000F6870000}"/>
    <cellStyle name="PSDate 10 2 2 2" xfId="24340" xr:uid="{00000000-0005-0000-0000-0000F7870000}"/>
    <cellStyle name="PSDate 10 2 3" xfId="24341" xr:uid="{00000000-0005-0000-0000-0000F8870000}"/>
    <cellStyle name="PSDate 10 3" xfId="24342" xr:uid="{00000000-0005-0000-0000-0000F9870000}"/>
    <cellStyle name="PSDate 10 3 2" xfId="24343" xr:uid="{00000000-0005-0000-0000-0000FA870000}"/>
    <cellStyle name="PSDate 10 3 2 2" xfId="24344" xr:uid="{00000000-0005-0000-0000-0000FB870000}"/>
    <cellStyle name="PSDate 10 3 3" xfId="24345" xr:uid="{00000000-0005-0000-0000-0000FC870000}"/>
    <cellStyle name="PSDate 10 4" xfId="24346" xr:uid="{00000000-0005-0000-0000-0000FD870000}"/>
    <cellStyle name="PSDate 10 4 2" xfId="24347" xr:uid="{00000000-0005-0000-0000-0000FE870000}"/>
    <cellStyle name="PSDate 10 4 2 2" xfId="24348" xr:uid="{00000000-0005-0000-0000-0000FF870000}"/>
    <cellStyle name="PSDate 10 4 3" xfId="24349" xr:uid="{00000000-0005-0000-0000-000000880000}"/>
    <cellStyle name="PSDate 10 5" xfId="24350" xr:uid="{00000000-0005-0000-0000-000001880000}"/>
    <cellStyle name="PSDate 10 5 2" xfId="24351" xr:uid="{00000000-0005-0000-0000-000002880000}"/>
    <cellStyle name="PSDate 10 5 2 2" xfId="24352" xr:uid="{00000000-0005-0000-0000-000003880000}"/>
    <cellStyle name="PSDate 10 5 3" xfId="24353" xr:uid="{00000000-0005-0000-0000-000004880000}"/>
    <cellStyle name="PSDate 10 6" xfId="24354" xr:uid="{00000000-0005-0000-0000-000005880000}"/>
    <cellStyle name="PSDate 10 6 2" xfId="24355" xr:uid="{00000000-0005-0000-0000-000006880000}"/>
    <cellStyle name="PSDate 10 7" xfId="24356" xr:uid="{00000000-0005-0000-0000-000007880000}"/>
    <cellStyle name="PSDate 11" xfId="24357" xr:uid="{00000000-0005-0000-0000-000008880000}"/>
    <cellStyle name="PSDate 11 2" xfId="24358" xr:uid="{00000000-0005-0000-0000-000009880000}"/>
    <cellStyle name="PSDate 11 2 2" xfId="24359" xr:uid="{00000000-0005-0000-0000-00000A880000}"/>
    <cellStyle name="PSDate 11 2 2 2" xfId="24360" xr:uid="{00000000-0005-0000-0000-00000B880000}"/>
    <cellStyle name="PSDate 11 2 3" xfId="24361" xr:uid="{00000000-0005-0000-0000-00000C880000}"/>
    <cellStyle name="PSDate 11 3" xfId="24362" xr:uid="{00000000-0005-0000-0000-00000D880000}"/>
    <cellStyle name="PSDate 11 3 2" xfId="24363" xr:uid="{00000000-0005-0000-0000-00000E880000}"/>
    <cellStyle name="PSDate 11 3 2 2" xfId="24364" xr:uid="{00000000-0005-0000-0000-00000F880000}"/>
    <cellStyle name="PSDate 11 3 3" xfId="24365" xr:uid="{00000000-0005-0000-0000-000010880000}"/>
    <cellStyle name="PSDate 11 4" xfId="24366" xr:uid="{00000000-0005-0000-0000-000011880000}"/>
    <cellStyle name="PSDate 11 4 2" xfId="24367" xr:uid="{00000000-0005-0000-0000-000012880000}"/>
    <cellStyle name="PSDate 11 4 2 2" xfId="24368" xr:uid="{00000000-0005-0000-0000-000013880000}"/>
    <cellStyle name="PSDate 11 4 3" xfId="24369" xr:uid="{00000000-0005-0000-0000-000014880000}"/>
    <cellStyle name="PSDate 11 5" xfId="24370" xr:uid="{00000000-0005-0000-0000-000015880000}"/>
    <cellStyle name="PSDate 11 5 2" xfId="24371" xr:uid="{00000000-0005-0000-0000-000016880000}"/>
    <cellStyle name="PSDate 11 5 2 2" xfId="24372" xr:uid="{00000000-0005-0000-0000-000017880000}"/>
    <cellStyle name="PSDate 11 5 3" xfId="24373" xr:uid="{00000000-0005-0000-0000-000018880000}"/>
    <cellStyle name="PSDate 11 6" xfId="24374" xr:uid="{00000000-0005-0000-0000-000019880000}"/>
    <cellStyle name="PSDate 11 6 2" xfId="24375" xr:uid="{00000000-0005-0000-0000-00001A880000}"/>
    <cellStyle name="PSDate 11 7" xfId="24376" xr:uid="{00000000-0005-0000-0000-00001B880000}"/>
    <cellStyle name="PSDate 12" xfId="24377" xr:uid="{00000000-0005-0000-0000-00001C880000}"/>
    <cellStyle name="PSDate 12 2" xfId="24378" xr:uid="{00000000-0005-0000-0000-00001D880000}"/>
    <cellStyle name="PSDate 12 2 2" xfId="24379" xr:uid="{00000000-0005-0000-0000-00001E880000}"/>
    <cellStyle name="PSDate 12 2 2 2" xfId="24380" xr:uid="{00000000-0005-0000-0000-00001F880000}"/>
    <cellStyle name="PSDate 12 2 3" xfId="24381" xr:uid="{00000000-0005-0000-0000-000020880000}"/>
    <cellStyle name="PSDate 12 3" xfId="24382" xr:uid="{00000000-0005-0000-0000-000021880000}"/>
    <cellStyle name="PSDate 12 3 2" xfId="24383" xr:uid="{00000000-0005-0000-0000-000022880000}"/>
    <cellStyle name="PSDate 12 3 2 2" xfId="24384" xr:uid="{00000000-0005-0000-0000-000023880000}"/>
    <cellStyle name="PSDate 12 3 3" xfId="24385" xr:uid="{00000000-0005-0000-0000-000024880000}"/>
    <cellStyle name="PSDate 12 4" xfId="24386" xr:uid="{00000000-0005-0000-0000-000025880000}"/>
    <cellStyle name="PSDate 12 4 2" xfId="24387" xr:uid="{00000000-0005-0000-0000-000026880000}"/>
    <cellStyle name="PSDate 12 4 2 2" xfId="24388" xr:uid="{00000000-0005-0000-0000-000027880000}"/>
    <cellStyle name="PSDate 12 4 3" xfId="24389" xr:uid="{00000000-0005-0000-0000-000028880000}"/>
    <cellStyle name="PSDate 12 5" xfId="24390" xr:uid="{00000000-0005-0000-0000-000029880000}"/>
    <cellStyle name="PSDate 12 5 2" xfId="24391" xr:uid="{00000000-0005-0000-0000-00002A880000}"/>
    <cellStyle name="PSDate 12 5 2 2" xfId="24392" xr:uid="{00000000-0005-0000-0000-00002B880000}"/>
    <cellStyle name="PSDate 12 5 3" xfId="24393" xr:uid="{00000000-0005-0000-0000-00002C880000}"/>
    <cellStyle name="PSDate 12 6" xfId="24394" xr:uid="{00000000-0005-0000-0000-00002D880000}"/>
    <cellStyle name="PSDate 12 6 2" xfId="24395" xr:uid="{00000000-0005-0000-0000-00002E880000}"/>
    <cellStyle name="PSDate 12 7" xfId="24396" xr:uid="{00000000-0005-0000-0000-00002F880000}"/>
    <cellStyle name="PSDate 13" xfId="24397" xr:uid="{00000000-0005-0000-0000-000030880000}"/>
    <cellStyle name="PSDate 13 2" xfId="24398" xr:uid="{00000000-0005-0000-0000-000031880000}"/>
    <cellStyle name="PSDate 13 2 2" xfId="24399" xr:uid="{00000000-0005-0000-0000-000032880000}"/>
    <cellStyle name="PSDate 13 2 2 2" xfId="24400" xr:uid="{00000000-0005-0000-0000-000033880000}"/>
    <cellStyle name="PSDate 13 2 3" xfId="24401" xr:uid="{00000000-0005-0000-0000-000034880000}"/>
    <cellStyle name="PSDate 13 3" xfId="24402" xr:uid="{00000000-0005-0000-0000-000035880000}"/>
    <cellStyle name="PSDate 13 3 2" xfId="24403" xr:uid="{00000000-0005-0000-0000-000036880000}"/>
    <cellStyle name="PSDate 13 3 2 2" xfId="24404" xr:uid="{00000000-0005-0000-0000-000037880000}"/>
    <cellStyle name="PSDate 13 3 3" xfId="24405" xr:uid="{00000000-0005-0000-0000-000038880000}"/>
    <cellStyle name="PSDate 13 4" xfId="24406" xr:uid="{00000000-0005-0000-0000-000039880000}"/>
    <cellStyle name="PSDate 13 4 2" xfId="24407" xr:uid="{00000000-0005-0000-0000-00003A880000}"/>
    <cellStyle name="PSDate 13 4 2 2" xfId="24408" xr:uid="{00000000-0005-0000-0000-00003B880000}"/>
    <cellStyle name="PSDate 13 4 3" xfId="24409" xr:uid="{00000000-0005-0000-0000-00003C880000}"/>
    <cellStyle name="PSDate 13 5" xfId="24410" xr:uid="{00000000-0005-0000-0000-00003D880000}"/>
    <cellStyle name="PSDate 13 5 2" xfId="24411" xr:uid="{00000000-0005-0000-0000-00003E880000}"/>
    <cellStyle name="PSDate 13 5 2 2" xfId="24412" xr:uid="{00000000-0005-0000-0000-00003F880000}"/>
    <cellStyle name="PSDate 13 5 3" xfId="24413" xr:uid="{00000000-0005-0000-0000-000040880000}"/>
    <cellStyle name="PSDate 13 6" xfId="24414" xr:uid="{00000000-0005-0000-0000-000041880000}"/>
    <cellStyle name="PSDate 13 6 2" xfId="24415" xr:uid="{00000000-0005-0000-0000-000042880000}"/>
    <cellStyle name="PSDate 13 7" xfId="24416" xr:uid="{00000000-0005-0000-0000-000043880000}"/>
    <cellStyle name="PSDate 14" xfId="24417" xr:uid="{00000000-0005-0000-0000-000044880000}"/>
    <cellStyle name="PSDate 14 2" xfId="24418" xr:uid="{00000000-0005-0000-0000-000045880000}"/>
    <cellStyle name="PSDate 14 2 2" xfId="24419" xr:uid="{00000000-0005-0000-0000-000046880000}"/>
    <cellStyle name="PSDate 14 2 2 2" xfId="24420" xr:uid="{00000000-0005-0000-0000-000047880000}"/>
    <cellStyle name="PSDate 14 2 3" xfId="24421" xr:uid="{00000000-0005-0000-0000-000048880000}"/>
    <cellStyle name="PSDate 14 3" xfId="24422" xr:uid="{00000000-0005-0000-0000-000049880000}"/>
    <cellStyle name="PSDate 14 3 2" xfId="24423" xr:uid="{00000000-0005-0000-0000-00004A880000}"/>
    <cellStyle name="PSDate 14 3 2 2" xfId="24424" xr:uid="{00000000-0005-0000-0000-00004B880000}"/>
    <cellStyle name="PSDate 14 3 3" xfId="24425" xr:uid="{00000000-0005-0000-0000-00004C880000}"/>
    <cellStyle name="PSDate 14 4" xfId="24426" xr:uid="{00000000-0005-0000-0000-00004D880000}"/>
    <cellStyle name="PSDate 14 4 2" xfId="24427" xr:uid="{00000000-0005-0000-0000-00004E880000}"/>
    <cellStyle name="PSDate 14 4 2 2" xfId="24428" xr:uid="{00000000-0005-0000-0000-00004F880000}"/>
    <cellStyle name="PSDate 14 4 3" xfId="24429" xr:uid="{00000000-0005-0000-0000-000050880000}"/>
    <cellStyle name="PSDate 14 5" xfId="24430" xr:uid="{00000000-0005-0000-0000-000051880000}"/>
    <cellStyle name="PSDate 14 5 2" xfId="24431" xr:uid="{00000000-0005-0000-0000-000052880000}"/>
    <cellStyle name="PSDate 14 5 2 2" xfId="24432" xr:uid="{00000000-0005-0000-0000-000053880000}"/>
    <cellStyle name="PSDate 14 5 3" xfId="24433" xr:uid="{00000000-0005-0000-0000-000054880000}"/>
    <cellStyle name="PSDate 14 6" xfId="24434" xr:uid="{00000000-0005-0000-0000-000055880000}"/>
    <cellStyle name="PSDate 14 6 2" xfId="24435" xr:uid="{00000000-0005-0000-0000-000056880000}"/>
    <cellStyle name="PSDate 14 7" xfId="24436" xr:uid="{00000000-0005-0000-0000-000057880000}"/>
    <cellStyle name="PSDate 15" xfId="24437" xr:uid="{00000000-0005-0000-0000-000058880000}"/>
    <cellStyle name="PSDate 15 2" xfId="24438" xr:uid="{00000000-0005-0000-0000-000059880000}"/>
    <cellStyle name="PSDate 15 2 2" xfId="24439" xr:uid="{00000000-0005-0000-0000-00005A880000}"/>
    <cellStyle name="PSDate 15 2 2 2" xfId="24440" xr:uid="{00000000-0005-0000-0000-00005B880000}"/>
    <cellStyle name="PSDate 15 2 3" xfId="24441" xr:uid="{00000000-0005-0000-0000-00005C880000}"/>
    <cellStyle name="PSDate 15 3" xfId="24442" xr:uid="{00000000-0005-0000-0000-00005D880000}"/>
    <cellStyle name="PSDate 15 3 2" xfId="24443" xr:uid="{00000000-0005-0000-0000-00005E880000}"/>
    <cellStyle name="PSDate 15 3 2 2" xfId="24444" xr:uid="{00000000-0005-0000-0000-00005F880000}"/>
    <cellStyle name="PSDate 15 3 3" xfId="24445" xr:uid="{00000000-0005-0000-0000-000060880000}"/>
    <cellStyle name="PSDate 15 4" xfId="24446" xr:uid="{00000000-0005-0000-0000-000061880000}"/>
    <cellStyle name="PSDate 15 4 2" xfId="24447" xr:uid="{00000000-0005-0000-0000-000062880000}"/>
    <cellStyle name="PSDate 15 4 2 2" xfId="24448" xr:uid="{00000000-0005-0000-0000-000063880000}"/>
    <cellStyle name="PSDate 15 4 3" xfId="24449" xr:uid="{00000000-0005-0000-0000-000064880000}"/>
    <cellStyle name="PSDate 15 5" xfId="24450" xr:uid="{00000000-0005-0000-0000-000065880000}"/>
    <cellStyle name="PSDate 15 5 2" xfId="24451" xr:uid="{00000000-0005-0000-0000-000066880000}"/>
    <cellStyle name="PSDate 15 5 2 2" xfId="24452" xr:uid="{00000000-0005-0000-0000-000067880000}"/>
    <cellStyle name="PSDate 15 5 3" xfId="24453" xr:uid="{00000000-0005-0000-0000-000068880000}"/>
    <cellStyle name="PSDate 15 6" xfId="24454" xr:uid="{00000000-0005-0000-0000-000069880000}"/>
    <cellStyle name="PSDate 15 6 2" xfId="24455" xr:uid="{00000000-0005-0000-0000-00006A880000}"/>
    <cellStyle name="PSDate 15 7" xfId="24456" xr:uid="{00000000-0005-0000-0000-00006B880000}"/>
    <cellStyle name="PSDate 16" xfId="24457" xr:uid="{00000000-0005-0000-0000-00006C880000}"/>
    <cellStyle name="PSDate 16 2" xfId="24458" xr:uid="{00000000-0005-0000-0000-00006D880000}"/>
    <cellStyle name="PSDate 17" xfId="24459" xr:uid="{00000000-0005-0000-0000-00006E880000}"/>
    <cellStyle name="PSDate 18" xfId="24460" xr:uid="{00000000-0005-0000-0000-00006F880000}"/>
    <cellStyle name="PSDate 18 2" xfId="24461" xr:uid="{00000000-0005-0000-0000-000070880000}"/>
    <cellStyle name="PSDate 18 3" xfId="24462" xr:uid="{00000000-0005-0000-0000-000071880000}"/>
    <cellStyle name="PSDate 2" xfId="24463" xr:uid="{00000000-0005-0000-0000-000072880000}"/>
    <cellStyle name="PSDate 2 10" xfId="24464" xr:uid="{00000000-0005-0000-0000-000073880000}"/>
    <cellStyle name="PSDate 2 10 2" xfId="24465" xr:uid="{00000000-0005-0000-0000-000074880000}"/>
    <cellStyle name="PSDate 2 11" xfId="24466" xr:uid="{00000000-0005-0000-0000-000075880000}"/>
    <cellStyle name="PSDate 2 2" xfId="24467" xr:uid="{00000000-0005-0000-0000-000076880000}"/>
    <cellStyle name="PSDate 2 2 2" xfId="24468" xr:uid="{00000000-0005-0000-0000-000077880000}"/>
    <cellStyle name="PSDate 2 2 2 2" xfId="24469" xr:uid="{00000000-0005-0000-0000-000078880000}"/>
    <cellStyle name="PSDate 2 2 3" xfId="24470" xr:uid="{00000000-0005-0000-0000-000079880000}"/>
    <cellStyle name="PSDate 2 3" xfId="24471" xr:uid="{00000000-0005-0000-0000-00007A880000}"/>
    <cellStyle name="PSDate 2 3 2" xfId="24472" xr:uid="{00000000-0005-0000-0000-00007B880000}"/>
    <cellStyle name="PSDate 2 3 2 2" xfId="24473" xr:uid="{00000000-0005-0000-0000-00007C880000}"/>
    <cellStyle name="PSDate 2 3 3" xfId="24474" xr:uid="{00000000-0005-0000-0000-00007D880000}"/>
    <cellStyle name="PSDate 2 4" xfId="24475" xr:uid="{00000000-0005-0000-0000-00007E880000}"/>
    <cellStyle name="PSDate 2 4 2" xfId="24476" xr:uid="{00000000-0005-0000-0000-00007F880000}"/>
    <cellStyle name="PSDate 2 4 2 2" xfId="24477" xr:uid="{00000000-0005-0000-0000-000080880000}"/>
    <cellStyle name="PSDate 2 4 3" xfId="24478" xr:uid="{00000000-0005-0000-0000-000081880000}"/>
    <cellStyle name="PSDate 2 5" xfId="24479" xr:uid="{00000000-0005-0000-0000-000082880000}"/>
    <cellStyle name="PSDate 2 5 2" xfId="24480" xr:uid="{00000000-0005-0000-0000-000083880000}"/>
    <cellStyle name="PSDate 2 5 2 2" xfId="24481" xr:uid="{00000000-0005-0000-0000-000084880000}"/>
    <cellStyle name="PSDate 2 5 3" xfId="24482" xr:uid="{00000000-0005-0000-0000-000085880000}"/>
    <cellStyle name="PSDate 2 6" xfId="24483" xr:uid="{00000000-0005-0000-0000-000086880000}"/>
    <cellStyle name="PSDate 2 6 2" xfId="24484" xr:uid="{00000000-0005-0000-0000-000087880000}"/>
    <cellStyle name="PSDate 2 6 2 2" xfId="24485" xr:uid="{00000000-0005-0000-0000-000088880000}"/>
    <cellStyle name="PSDate 2 6 3" xfId="24486" xr:uid="{00000000-0005-0000-0000-000089880000}"/>
    <cellStyle name="PSDate 2 7" xfId="24487" xr:uid="{00000000-0005-0000-0000-00008A880000}"/>
    <cellStyle name="PSDate 2 7 2" xfId="24488" xr:uid="{00000000-0005-0000-0000-00008B880000}"/>
    <cellStyle name="PSDate 2 7 2 2" xfId="24489" xr:uid="{00000000-0005-0000-0000-00008C880000}"/>
    <cellStyle name="PSDate 2 7 3" xfId="24490" xr:uid="{00000000-0005-0000-0000-00008D880000}"/>
    <cellStyle name="PSDate 2 8" xfId="24491" xr:uid="{00000000-0005-0000-0000-00008E880000}"/>
    <cellStyle name="PSDate 2 8 2" xfId="24492" xr:uid="{00000000-0005-0000-0000-00008F880000}"/>
    <cellStyle name="PSDate 2 8 2 2" xfId="24493" xr:uid="{00000000-0005-0000-0000-000090880000}"/>
    <cellStyle name="PSDate 2 8 3" xfId="24494" xr:uid="{00000000-0005-0000-0000-000091880000}"/>
    <cellStyle name="PSDate 2 9" xfId="24495" xr:uid="{00000000-0005-0000-0000-000092880000}"/>
    <cellStyle name="PSDate 2 9 2" xfId="24496" xr:uid="{00000000-0005-0000-0000-000093880000}"/>
    <cellStyle name="PSDate 2 9 2 2" xfId="24497" xr:uid="{00000000-0005-0000-0000-000094880000}"/>
    <cellStyle name="PSDate 2 9 3" xfId="24498" xr:uid="{00000000-0005-0000-0000-000095880000}"/>
    <cellStyle name="PSDate 3" xfId="24499" xr:uid="{00000000-0005-0000-0000-000096880000}"/>
    <cellStyle name="PSDate 3 10" xfId="24500" xr:uid="{00000000-0005-0000-0000-000097880000}"/>
    <cellStyle name="PSDate 3 10 2" xfId="24501" xr:uid="{00000000-0005-0000-0000-000098880000}"/>
    <cellStyle name="PSDate 3 11" xfId="24502" xr:uid="{00000000-0005-0000-0000-000099880000}"/>
    <cellStyle name="PSDate 3 2" xfId="24503" xr:uid="{00000000-0005-0000-0000-00009A880000}"/>
    <cellStyle name="PSDate 3 2 2" xfId="24504" xr:uid="{00000000-0005-0000-0000-00009B880000}"/>
    <cellStyle name="PSDate 3 2 2 2" xfId="24505" xr:uid="{00000000-0005-0000-0000-00009C880000}"/>
    <cellStyle name="PSDate 3 2 3" xfId="24506" xr:uid="{00000000-0005-0000-0000-00009D880000}"/>
    <cellStyle name="PSDate 3 3" xfId="24507" xr:uid="{00000000-0005-0000-0000-00009E880000}"/>
    <cellStyle name="PSDate 3 3 2" xfId="24508" xr:uid="{00000000-0005-0000-0000-00009F880000}"/>
    <cellStyle name="PSDate 3 3 2 2" xfId="24509" xr:uid="{00000000-0005-0000-0000-0000A0880000}"/>
    <cellStyle name="PSDate 3 3 3" xfId="24510" xr:uid="{00000000-0005-0000-0000-0000A1880000}"/>
    <cellStyle name="PSDate 3 4" xfId="24511" xr:uid="{00000000-0005-0000-0000-0000A2880000}"/>
    <cellStyle name="PSDate 3 4 2" xfId="24512" xr:uid="{00000000-0005-0000-0000-0000A3880000}"/>
    <cellStyle name="PSDate 3 4 2 2" xfId="24513" xr:uid="{00000000-0005-0000-0000-0000A4880000}"/>
    <cellStyle name="PSDate 3 4 3" xfId="24514" xr:uid="{00000000-0005-0000-0000-0000A5880000}"/>
    <cellStyle name="PSDate 3 5" xfId="24515" xr:uid="{00000000-0005-0000-0000-0000A6880000}"/>
    <cellStyle name="PSDate 3 5 2" xfId="24516" xr:uid="{00000000-0005-0000-0000-0000A7880000}"/>
    <cellStyle name="PSDate 3 5 2 2" xfId="24517" xr:uid="{00000000-0005-0000-0000-0000A8880000}"/>
    <cellStyle name="PSDate 3 5 3" xfId="24518" xr:uid="{00000000-0005-0000-0000-0000A9880000}"/>
    <cellStyle name="PSDate 3 6" xfId="24519" xr:uid="{00000000-0005-0000-0000-0000AA880000}"/>
    <cellStyle name="PSDate 3 6 2" xfId="24520" xr:uid="{00000000-0005-0000-0000-0000AB880000}"/>
    <cellStyle name="PSDate 3 6 2 2" xfId="24521" xr:uid="{00000000-0005-0000-0000-0000AC880000}"/>
    <cellStyle name="PSDate 3 6 3" xfId="24522" xr:uid="{00000000-0005-0000-0000-0000AD880000}"/>
    <cellStyle name="PSDate 3 7" xfId="24523" xr:uid="{00000000-0005-0000-0000-0000AE880000}"/>
    <cellStyle name="PSDate 3 7 2" xfId="24524" xr:uid="{00000000-0005-0000-0000-0000AF880000}"/>
    <cellStyle name="PSDate 3 7 2 2" xfId="24525" xr:uid="{00000000-0005-0000-0000-0000B0880000}"/>
    <cellStyle name="PSDate 3 7 3" xfId="24526" xr:uid="{00000000-0005-0000-0000-0000B1880000}"/>
    <cellStyle name="PSDate 3 8" xfId="24527" xr:uid="{00000000-0005-0000-0000-0000B2880000}"/>
    <cellStyle name="PSDate 3 8 2" xfId="24528" xr:uid="{00000000-0005-0000-0000-0000B3880000}"/>
    <cellStyle name="PSDate 3 8 2 2" xfId="24529" xr:uid="{00000000-0005-0000-0000-0000B4880000}"/>
    <cellStyle name="PSDate 3 8 3" xfId="24530" xr:uid="{00000000-0005-0000-0000-0000B5880000}"/>
    <cellStyle name="PSDate 3 9" xfId="24531" xr:uid="{00000000-0005-0000-0000-0000B6880000}"/>
    <cellStyle name="PSDate 3 9 2" xfId="24532" xr:uid="{00000000-0005-0000-0000-0000B7880000}"/>
    <cellStyle name="PSDate 3 9 2 2" xfId="24533" xr:uid="{00000000-0005-0000-0000-0000B8880000}"/>
    <cellStyle name="PSDate 3 9 3" xfId="24534" xr:uid="{00000000-0005-0000-0000-0000B9880000}"/>
    <cellStyle name="PSDate 4" xfId="24535" xr:uid="{00000000-0005-0000-0000-0000BA880000}"/>
    <cellStyle name="PSDate 4 10" xfId="24536" xr:uid="{00000000-0005-0000-0000-0000BB880000}"/>
    <cellStyle name="PSDate 4 10 2" xfId="24537" xr:uid="{00000000-0005-0000-0000-0000BC880000}"/>
    <cellStyle name="PSDate 4 11" xfId="24538" xr:uid="{00000000-0005-0000-0000-0000BD880000}"/>
    <cellStyle name="PSDate 4 2" xfId="24539" xr:uid="{00000000-0005-0000-0000-0000BE880000}"/>
    <cellStyle name="PSDate 4 2 2" xfId="24540" xr:uid="{00000000-0005-0000-0000-0000BF880000}"/>
    <cellStyle name="PSDate 4 2 2 2" xfId="24541" xr:uid="{00000000-0005-0000-0000-0000C0880000}"/>
    <cellStyle name="PSDate 4 2 3" xfId="24542" xr:uid="{00000000-0005-0000-0000-0000C1880000}"/>
    <cellStyle name="PSDate 4 3" xfId="24543" xr:uid="{00000000-0005-0000-0000-0000C2880000}"/>
    <cellStyle name="PSDate 4 3 2" xfId="24544" xr:uid="{00000000-0005-0000-0000-0000C3880000}"/>
    <cellStyle name="PSDate 4 3 2 2" xfId="24545" xr:uid="{00000000-0005-0000-0000-0000C4880000}"/>
    <cellStyle name="PSDate 4 3 3" xfId="24546" xr:uid="{00000000-0005-0000-0000-0000C5880000}"/>
    <cellStyle name="PSDate 4 4" xfId="24547" xr:uid="{00000000-0005-0000-0000-0000C6880000}"/>
    <cellStyle name="PSDate 4 4 2" xfId="24548" xr:uid="{00000000-0005-0000-0000-0000C7880000}"/>
    <cellStyle name="PSDate 4 4 2 2" xfId="24549" xr:uid="{00000000-0005-0000-0000-0000C8880000}"/>
    <cellStyle name="PSDate 4 4 3" xfId="24550" xr:uid="{00000000-0005-0000-0000-0000C9880000}"/>
    <cellStyle name="PSDate 4 5" xfId="24551" xr:uid="{00000000-0005-0000-0000-0000CA880000}"/>
    <cellStyle name="PSDate 4 5 2" xfId="24552" xr:uid="{00000000-0005-0000-0000-0000CB880000}"/>
    <cellStyle name="PSDate 4 5 2 2" xfId="24553" xr:uid="{00000000-0005-0000-0000-0000CC880000}"/>
    <cellStyle name="PSDate 4 5 3" xfId="24554" xr:uid="{00000000-0005-0000-0000-0000CD880000}"/>
    <cellStyle name="PSDate 4 6" xfId="24555" xr:uid="{00000000-0005-0000-0000-0000CE880000}"/>
    <cellStyle name="PSDate 4 6 2" xfId="24556" xr:uid="{00000000-0005-0000-0000-0000CF880000}"/>
    <cellStyle name="PSDate 4 6 2 2" xfId="24557" xr:uid="{00000000-0005-0000-0000-0000D0880000}"/>
    <cellStyle name="PSDate 4 6 3" xfId="24558" xr:uid="{00000000-0005-0000-0000-0000D1880000}"/>
    <cellStyle name="PSDate 4 7" xfId="24559" xr:uid="{00000000-0005-0000-0000-0000D2880000}"/>
    <cellStyle name="PSDate 4 7 2" xfId="24560" xr:uid="{00000000-0005-0000-0000-0000D3880000}"/>
    <cellStyle name="PSDate 4 7 2 2" xfId="24561" xr:uid="{00000000-0005-0000-0000-0000D4880000}"/>
    <cellStyle name="PSDate 4 7 3" xfId="24562" xr:uid="{00000000-0005-0000-0000-0000D5880000}"/>
    <cellStyle name="PSDate 4 8" xfId="24563" xr:uid="{00000000-0005-0000-0000-0000D6880000}"/>
    <cellStyle name="PSDate 4 8 2" xfId="24564" xr:uid="{00000000-0005-0000-0000-0000D7880000}"/>
    <cellStyle name="PSDate 4 8 2 2" xfId="24565" xr:uid="{00000000-0005-0000-0000-0000D8880000}"/>
    <cellStyle name="PSDate 4 8 3" xfId="24566" xr:uid="{00000000-0005-0000-0000-0000D9880000}"/>
    <cellStyle name="PSDate 4 9" xfId="24567" xr:uid="{00000000-0005-0000-0000-0000DA880000}"/>
    <cellStyle name="PSDate 4 9 2" xfId="24568" xr:uid="{00000000-0005-0000-0000-0000DB880000}"/>
    <cellStyle name="PSDate 4 9 2 2" xfId="24569" xr:uid="{00000000-0005-0000-0000-0000DC880000}"/>
    <cellStyle name="PSDate 4 9 3" xfId="24570" xr:uid="{00000000-0005-0000-0000-0000DD880000}"/>
    <cellStyle name="PSDate 5" xfId="24571" xr:uid="{00000000-0005-0000-0000-0000DE880000}"/>
    <cellStyle name="PSDate 5 10" xfId="24572" xr:uid="{00000000-0005-0000-0000-0000DF880000}"/>
    <cellStyle name="PSDate 5 10 2" xfId="24573" xr:uid="{00000000-0005-0000-0000-0000E0880000}"/>
    <cellStyle name="PSDate 5 11" xfId="24574" xr:uid="{00000000-0005-0000-0000-0000E1880000}"/>
    <cellStyle name="PSDate 5 2" xfId="24575" xr:uid="{00000000-0005-0000-0000-0000E2880000}"/>
    <cellStyle name="PSDate 5 2 2" xfId="24576" xr:uid="{00000000-0005-0000-0000-0000E3880000}"/>
    <cellStyle name="PSDate 5 2 2 2" xfId="24577" xr:uid="{00000000-0005-0000-0000-0000E4880000}"/>
    <cellStyle name="PSDate 5 2 3" xfId="24578" xr:uid="{00000000-0005-0000-0000-0000E5880000}"/>
    <cellStyle name="PSDate 5 3" xfId="24579" xr:uid="{00000000-0005-0000-0000-0000E6880000}"/>
    <cellStyle name="PSDate 5 3 2" xfId="24580" xr:uid="{00000000-0005-0000-0000-0000E7880000}"/>
    <cellStyle name="PSDate 5 3 2 2" xfId="24581" xr:uid="{00000000-0005-0000-0000-0000E8880000}"/>
    <cellStyle name="PSDate 5 3 3" xfId="24582" xr:uid="{00000000-0005-0000-0000-0000E9880000}"/>
    <cellStyle name="PSDate 5 4" xfId="24583" xr:uid="{00000000-0005-0000-0000-0000EA880000}"/>
    <cellStyle name="PSDate 5 4 2" xfId="24584" xr:uid="{00000000-0005-0000-0000-0000EB880000}"/>
    <cellStyle name="PSDate 5 4 2 2" xfId="24585" xr:uid="{00000000-0005-0000-0000-0000EC880000}"/>
    <cellStyle name="PSDate 5 4 3" xfId="24586" xr:uid="{00000000-0005-0000-0000-0000ED880000}"/>
    <cellStyle name="PSDate 5 5" xfId="24587" xr:uid="{00000000-0005-0000-0000-0000EE880000}"/>
    <cellStyle name="PSDate 5 5 2" xfId="24588" xr:uid="{00000000-0005-0000-0000-0000EF880000}"/>
    <cellStyle name="PSDate 5 5 2 2" xfId="24589" xr:uid="{00000000-0005-0000-0000-0000F0880000}"/>
    <cellStyle name="PSDate 5 5 3" xfId="24590" xr:uid="{00000000-0005-0000-0000-0000F1880000}"/>
    <cellStyle name="PSDate 5 6" xfId="24591" xr:uid="{00000000-0005-0000-0000-0000F2880000}"/>
    <cellStyle name="PSDate 5 6 2" xfId="24592" xr:uid="{00000000-0005-0000-0000-0000F3880000}"/>
    <cellStyle name="PSDate 5 6 2 2" xfId="24593" xr:uid="{00000000-0005-0000-0000-0000F4880000}"/>
    <cellStyle name="PSDate 5 6 3" xfId="24594" xr:uid="{00000000-0005-0000-0000-0000F5880000}"/>
    <cellStyle name="PSDate 5 7" xfId="24595" xr:uid="{00000000-0005-0000-0000-0000F6880000}"/>
    <cellStyle name="PSDate 5 7 2" xfId="24596" xr:uid="{00000000-0005-0000-0000-0000F7880000}"/>
    <cellStyle name="PSDate 5 7 2 2" xfId="24597" xr:uid="{00000000-0005-0000-0000-0000F8880000}"/>
    <cellStyle name="PSDate 5 7 3" xfId="24598" xr:uid="{00000000-0005-0000-0000-0000F9880000}"/>
    <cellStyle name="PSDate 5 8" xfId="24599" xr:uid="{00000000-0005-0000-0000-0000FA880000}"/>
    <cellStyle name="PSDate 5 8 2" xfId="24600" xr:uid="{00000000-0005-0000-0000-0000FB880000}"/>
    <cellStyle name="PSDate 5 8 2 2" xfId="24601" xr:uid="{00000000-0005-0000-0000-0000FC880000}"/>
    <cellStyle name="PSDate 5 8 3" xfId="24602" xr:uid="{00000000-0005-0000-0000-0000FD880000}"/>
    <cellStyle name="PSDate 5 9" xfId="24603" xr:uid="{00000000-0005-0000-0000-0000FE880000}"/>
    <cellStyle name="PSDate 5 9 2" xfId="24604" xr:uid="{00000000-0005-0000-0000-0000FF880000}"/>
    <cellStyle name="PSDate 5 9 2 2" xfId="24605" xr:uid="{00000000-0005-0000-0000-000000890000}"/>
    <cellStyle name="PSDate 5 9 3" xfId="24606" xr:uid="{00000000-0005-0000-0000-000001890000}"/>
    <cellStyle name="PSDate 6" xfId="24607" xr:uid="{00000000-0005-0000-0000-000002890000}"/>
    <cellStyle name="PSDate 6 10" xfId="24608" xr:uid="{00000000-0005-0000-0000-000003890000}"/>
    <cellStyle name="PSDate 6 10 2" xfId="24609" xr:uid="{00000000-0005-0000-0000-000004890000}"/>
    <cellStyle name="PSDate 6 11" xfId="24610" xr:uid="{00000000-0005-0000-0000-000005890000}"/>
    <cellStyle name="PSDate 6 2" xfId="24611" xr:uid="{00000000-0005-0000-0000-000006890000}"/>
    <cellStyle name="PSDate 6 2 2" xfId="24612" xr:uid="{00000000-0005-0000-0000-000007890000}"/>
    <cellStyle name="PSDate 6 2 2 2" xfId="24613" xr:uid="{00000000-0005-0000-0000-000008890000}"/>
    <cellStyle name="PSDate 6 2 3" xfId="24614" xr:uid="{00000000-0005-0000-0000-000009890000}"/>
    <cellStyle name="PSDate 6 3" xfId="24615" xr:uid="{00000000-0005-0000-0000-00000A890000}"/>
    <cellStyle name="PSDate 6 3 2" xfId="24616" xr:uid="{00000000-0005-0000-0000-00000B890000}"/>
    <cellStyle name="PSDate 6 3 2 2" xfId="24617" xr:uid="{00000000-0005-0000-0000-00000C890000}"/>
    <cellStyle name="PSDate 6 3 3" xfId="24618" xr:uid="{00000000-0005-0000-0000-00000D890000}"/>
    <cellStyle name="PSDate 6 4" xfId="24619" xr:uid="{00000000-0005-0000-0000-00000E890000}"/>
    <cellStyle name="PSDate 6 4 2" xfId="24620" xr:uid="{00000000-0005-0000-0000-00000F890000}"/>
    <cellStyle name="PSDate 6 4 2 2" xfId="24621" xr:uid="{00000000-0005-0000-0000-000010890000}"/>
    <cellStyle name="PSDate 6 4 3" xfId="24622" xr:uid="{00000000-0005-0000-0000-000011890000}"/>
    <cellStyle name="PSDate 6 5" xfId="24623" xr:uid="{00000000-0005-0000-0000-000012890000}"/>
    <cellStyle name="PSDate 6 5 2" xfId="24624" xr:uid="{00000000-0005-0000-0000-000013890000}"/>
    <cellStyle name="PSDate 6 5 2 2" xfId="24625" xr:uid="{00000000-0005-0000-0000-000014890000}"/>
    <cellStyle name="PSDate 6 5 3" xfId="24626" xr:uid="{00000000-0005-0000-0000-000015890000}"/>
    <cellStyle name="PSDate 6 6" xfId="24627" xr:uid="{00000000-0005-0000-0000-000016890000}"/>
    <cellStyle name="PSDate 6 6 2" xfId="24628" xr:uid="{00000000-0005-0000-0000-000017890000}"/>
    <cellStyle name="PSDate 6 6 2 2" xfId="24629" xr:uid="{00000000-0005-0000-0000-000018890000}"/>
    <cellStyle name="PSDate 6 6 3" xfId="24630" xr:uid="{00000000-0005-0000-0000-000019890000}"/>
    <cellStyle name="PSDate 6 7" xfId="24631" xr:uid="{00000000-0005-0000-0000-00001A890000}"/>
    <cellStyle name="PSDate 6 7 2" xfId="24632" xr:uid="{00000000-0005-0000-0000-00001B890000}"/>
    <cellStyle name="PSDate 6 7 2 2" xfId="24633" xr:uid="{00000000-0005-0000-0000-00001C890000}"/>
    <cellStyle name="PSDate 6 7 3" xfId="24634" xr:uid="{00000000-0005-0000-0000-00001D890000}"/>
    <cellStyle name="PSDate 6 8" xfId="24635" xr:uid="{00000000-0005-0000-0000-00001E890000}"/>
    <cellStyle name="PSDate 6 8 2" xfId="24636" xr:uid="{00000000-0005-0000-0000-00001F890000}"/>
    <cellStyle name="PSDate 6 8 2 2" xfId="24637" xr:uid="{00000000-0005-0000-0000-000020890000}"/>
    <cellStyle name="PSDate 6 8 3" xfId="24638" xr:uid="{00000000-0005-0000-0000-000021890000}"/>
    <cellStyle name="PSDate 6 9" xfId="24639" xr:uid="{00000000-0005-0000-0000-000022890000}"/>
    <cellStyle name="PSDate 6 9 2" xfId="24640" xr:uid="{00000000-0005-0000-0000-000023890000}"/>
    <cellStyle name="PSDate 6 9 2 2" xfId="24641" xr:uid="{00000000-0005-0000-0000-000024890000}"/>
    <cellStyle name="PSDate 6 9 3" xfId="24642" xr:uid="{00000000-0005-0000-0000-000025890000}"/>
    <cellStyle name="PSDate 7" xfId="24643" xr:uid="{00000000-0005-0000-0000-000026890000}"/>
    <cellStyle name="PSDate 7 2" xfId="24644" xr:uid="{00000000-0005-0000-0000-000027890000}"/>
    <cellStyle name="PSDate 7 2 2" xfId="24645" xr:uid="{00000000-0005-0000-0000-000028890000}"/>
    <cellStyle name="PSDate 7 2 2 2" xfId="24646" xr:uid="{00000000-0005-0000-0000-000029890000}"/>
    <cellStyle name="PSDate 7 2 3" xfId="24647" xr:uid="{00000000-0005-0000-0000-00002A890000}"/>
    <cellStyle name="PSDate 7 3" xfId="24648" xr:uid="{00000000-0005-0000-0000-00002B890000}"/>
    <cellStyle name="PSDate 7 3 2" xfId="24649" xr:uid="{00000000-0005-0000-0000-00002C890000}"/>
    <cellStyle name="PSDate 7 3 2 2" xfId="24650" xr:uid="{00000000-0005-0000-0000-00002D890000}"/>
    <cellStyle name="PSDate 7 3 3" xfId="24651" xr:uid="{00000000-0005-0000-0000-00002E890000}"/>
    <cellStyle name="PSDate 7 4" xfId="24652" xr:uid="{00000000-0005-0000-0000-00002F890000}"/>
    <cellStyle name="PSDate 7 4 2" xfId="24653" xr:uid="{00000000-0005-0000-0000-000030890000}"/>
    <cellStyle name="PSDate 7 4 2 2" xfId="24654" xr:uid="{00000000-0005-0000-0000-000031890000}"/>
    <cellStyle name="PSDate 7 4 3" xfId="24655" xr:uid="{00000000-0005-0000-0000-000032890000}"/>
    <cellStyle name="PSDate 7 5" xfId="24656" xr:uid="{00000000-0005-0000-0000-000033890000}"/>
    <cellStyle name="PSDate 7 5 2" xfId="24657" xr:uid="{00000000-0005-0000-0000-000034890000}"/>
    <cellStyle name="PSDate 7 5 2 2" xfId="24658" xr:uid="{00000000-0005-0000-0000-000035890000}"/>
    <cellStyle name="PSDate 7 5 3" xfId="24659" xr:uid="{00000000-0005-0000-0000-000036890000}"/>
    <cellStyle name="PSDate 7 6" xfId="24660" xr:uid="{00000000-0005-0000-0000-000037890000}"/>
    <cellStyle name="PSDate 7 6 2" xfId="24661" xr:uid="{00000000-0005-0000-0000-000038890000}"/>
    <cellStyle name="PSDate 7 7" xfId="24662" xr:uid="{00000000-0005-0000-0000-000039890000}"/>
    <cellStyle name="PSDate 8" xfId="24663" xr:uid="{00000000-0005-0000-0000-00003A890000}"/>
    <cellStyle name="PSDate 8 2" xfId="24664" xr:uid="{00000000-0005-0000-0000-00003B890000}"/>
    <cellStyle name="PSDate 8 2 2" xfId="24665" xr:uid="{00000000-0005-0000-0000-00003C890000}"/>
    <cellStyle name="PSDate 8 2 2 2" xfId="24666" xr:uid="{00000000-0005-0000-0000-00003D890000}"/>
    <cellStyle name="PSDate 8 2 3" xfId="24667" xr:uid="{00000000-0005-0000-0000-00003E890000}"/>
    <cellStyle name="PSDate 8 3" xfId="24668" xr:uid="{00000000-0005-0000-0000-00003F890000}"/>
    <cellStyle name="PSDate 8 3 2" xfId="24669" xr:uid="{00000000-0005-0000-0000-000040890000}"/>
    <cellStyle name="PSDate 8 3 2 2" xfId="24670" xr:uid="{00000000-0005-0000-0000-000041890000}"/>
    <cellStyle name="PSDate 8 3 3" xfId="24671" xr:uid="{00000000-0005-0000-0000-000042890000}"/>
    <cellStyle name="PSDate 8 4" xfId="24672" xr:uid="{00000000-0005-0000-0000-000043890000}"/>
    <cellStyle name="PSDate 8 4 2" xfId="24673" xr:uid="{00000000-0005-0000-0000-000044890000}"/>
    <cellStyle name="PSDate 8 4 2 2" xfId="24674" xr:uid="{00000000-0005-0000-0000-000045890000}"/>
    <cellStyle name="PSDate 8 4 3" xfId="24675" xr:uid="{00000000-0005-0000-0000-000046890000}"/>
    <cellStyle name="PSDate 8 5" xfId="24676" xr:uid="{00000000-0005-0000-0000-000047890000}"/>
    <cellStyle name="PSDate 8 5 2" xfId="24677" xr:uid="{00000000-0005-0000-0000-000048890000}"/>
    <cellStyle name="PSDate 8 5 2 2" xfId="24678" xr:uid="{00000000-0005-0000-0000-000049890000}"/>
    <cellStyle name="PSDate 8 5 3" xfId="24679" xr:uid="{00000000-0005-0000-0000-00004A890000}"/>
    <cellStyle name="PSDate 8 6" xfId="24680" xr:uid="{00000000-0005-0000-0000-00004B890000}"/>
    <cellStyle name="PSDate 8 6 2" xfId="24681" xr:uid="{00000000-0005-0000-0000-00004C890000}"/>
    <cellStyle name="PSDate 8 7" xfId="24682" xr:uid="{00000000-0005-0000-0000-00004D890000}"/>
    <cellStyle name="PSDate 9" xfId="24683" xr:uid="{00000000-0005-0000-0000-00004E890000}"/>
    <cellStyle name="PSDate 9 2" xfId="24684" xr:uid="{00000000-0005-0000-0000-00004F890000}"/>
    <cellStyle name="PSDate 9 2 2" xfId="24685" xr:uid="{00000000-0005-0000-0000-000050890000}"/>
    <cellStyle name="PSDate 9 2 2 2" xfId="24686" xr:uid="{00000000-0005-0000-0000-000051890000}"/>
    <cellStyle name="PSDate 9 2 3" xfId="24687" xr:uid="{00000000-0005-0000-0000-000052890000}"/>
    <cellStyle name="PSDate 9 3" xfId="24688" xr:uid="{00000000-0005-0000-0000-000053890000}"/>
    <cellStyle name="PSDate 9 3 2" xfId="24689" xr:uid="{00000000-0005-0000-0000-000054890000}"/>
    <cellStyle name="PSDate 9 3 2 2" xfId="24690" xr:uid="{00000000-0005-0000-0000-000055890000}"/>
    <cellStyle name="PSDate 9 3 3" xfId="24691" xr:uid="{00000000-0005-0000-0000-000056890000}"/>
    <cellStyle name="PSDate 9 4" xfId="24692" xr:uid="{00000000-0005-0000-0000-000057890000}"/>
    <cellStyle name="PSDate 9 4 2" xfId="24693" xr:uid="{00000000-0005-0000-0000-000058890000}"/>
    <cellStyle name="PSDate 9 4 2 2" xfId="24694" xr:uid="{00000000-0005-0000-0000-000059890000}"/>
    <cellStyle name="PSDate 9 4 3" xfId="24695" xr:uid="{00000000-0005-0000-0000-00005A890000}"/>
    <cellStyle name="PSDate 9 5" xfId="24696" xr:uid="{00000000-0005-0000-0000-00005B890000}"/>
    <cellStyle name="PSDate 9 5 2" xfId="24697" xr:uid="{00000000-0005-0000-0000-00005C890000}"/>
    <cellStyle name="PSDate 9 5 2 2" xfId="24698" xr:uid="{00000000-0005-0000-0000-00005D890000}"/>
    <cellStyle name="PSDate 9 5 3" xfId="24699" xr:uid="{00000000-0005-0000-0000-00005E890000}"/>
    <cellStyle name="PSDate 9 6" xfId="24700" xr:uid="{00000000-0005-0000-0000-00005F890000}"/>
    <cellStyle name="PSDate 9 6 2" xfId="24701" xr:uid="{00000000-0005-0000-0000-000060890000}"/>
    <cellStyle name="PSDate 9 7" xfId="24702" xr:uid="{00000000-0005-0000-0000-000061890000}"/>
    <cellStyle name="PSDec" xfId="56" xr:uid="{00000000-0005-0000-0000-000062890000}"/>
    <cellStyle name="PSDec 10" xfId="24703" xr:uid="{00000000-0005-0000-0000-000063890000}"/>
    <cellStyle name="PSDec 10 2" xfId="24704" xr:uid="{00000000-0005-0000-0000-000064890000}"/>
    <cellStyle name="PSDec 10 2 2" xfId="24705" xr:uid="{00000000-0005-0000-0000-000065890000}"/>
    <cellStyle name="PSDec 10 2 2 2" xfId="24706" xr:uid="{00000000-0005-0000-0000-000066890000}"/>
    <cellStyle name="PSDec 10 2 3" xfId="24707" xr:uid="{00000000-0005-0000-0000-000067890000}"/>
    <cellStyle name="PSDec 10 3" xfId="24708" xr:uid="{00000000-0005-0000-0000-000068890000}"/>
    <cellStyle name="PSDec 10 3 2" xfId="24709" xr:uid="{00000000-0005-0000-0000-000069890000}"/>
    <cellStyle name="PSDec 10 3 2 2" xfId="24710" xr:uid="{00000000-0005-0000-0000-00006A890000}"/>
    <cellStyle name="PSDec 10 3 3" xfId="24711" xr:uid="{00000000-0005-0000-0000-00006B890000}"/>
    <cellStyle name="PSDec 10 4" xfId="24712" xr:uid="{00000000-0005-0000-0000-00006C890000}"/>
    <cellStyle name="PSDec 10 4 2" xfId="24713" xr:uid="{00000000-0005-0000-0000-00006D890000}"/>
    <cellStyle name="PSDec 10 4 2 2" xfId="24714" xr:uid="{00000000-0005-0000-0000-00006E890000}"/>
    <cellStyle name="PSDec 10 4 3" xfId="24715" xr:uid="{00000000-0005-0000-0000-00006F890000}"/>
    <cellStyle name="PSDec 10 5" xfId="24716" xr:uid="{00000000-0005-0000-0000-000070890000}"/>
    <cellStyle name="PSDec 10 5 2" xfId="24717" xr:uid="{00000000-0005-0000-0000-000071890000}"/>
    <cellStyle name="PSDec 10 5 2 2" xfId="24718" xr:uid="{00000000-0005-0000-0000-000072890000}"/>
    <cellStyle name="PSDec 10 5 3" xfId="24719" xr:uid="{00000000-0005-0000-0000-000073890000}"/>
    <cellStyle name="PSDec 10 6" xfId="24720" xr:uid="{00000000-0005-0000-0000-000074890000}"/>
    <cellStyle name="PSDec 10 6 2" xfId="24721" xr:uid="{00000000-0005-0000-0000-000075890000}"/>
    <cellStyle name="PSDec 10 7" xfId="24722" xr:uid="{00000000-0005-0000-0000-000076890000}"/>
    <cellStyle name="PSDec 11" xfId="24723" xr:uid="{00000000-0005-0000-0000-000077890000}"/>
    <cellStyle name="PSDec 11 2" xfId="24724" xr:uid="{00000000-0005-0000-0000-000078890000}"/>
    <cellStyle name="PSDec 11 2 2" xfId="24725" xr:uid="{00000000-0005-0000-0000-000079890000}"/>
    <cellStyle name="PSDec 11 2 2 2" xfId="24726" xr:uid="{00000000-0005-0000-0000-00007A890000}"/>
    <cellStyle name="PSDec 11 2 3" xfId="24727" xr:uid="{00000000-0005-0000-0000-00007B890000}"/>
    <cellStyle name="PSDec 11 3" xfId="24728" xr:uid="{00000000-0005-0000-0000-00007C890000}"/>
    <cellStyle name="PSDec 11 3 2" xfId="24729" xr:uid="{00000000-0005-0000-0000-00007D890000}"/>
    <cellStyle name="PSDec 11 3 2 2" xfId="24730" xr:uid="{00000000-0005-0000-0000-00007E890000}"/>
    <cellStyle name="PSDec 11 3 3" xfId="24731" xr:uid="{00000000-0005-0000-0000-00007F890000}"/>
    <cellStyle name="PSDec 11 4" xfId="24732" xr:uid="{00000000-0005-0000-0000-000080890000}"/>
    <cellStyle name="PSDec 11 4 2" xfId="24733" xr:uid="{00000000-0005-0000-0000-000081890000}"/>
    <cellStyle name="PSDec 11 4 2 2" xfId="24734" xr:uid="{00000000-0005-0000-0000-000082890000}"/>
    <cellStyle name="PSDec 11 4 3" xfId="24735" xr:uid="{00000000-0005-0000-0000-000083890000}"/>
    <cellStyle name="PSDec 11 5" xfId="24736" xr:uid="{00000000-0005-0000-0000-000084890000}"/>
    <cellStyle name="PSDec 11 5 2" xfId="24737" xr:uid="{00000000-0005-0000-0000-000085890000}"/>
    <cellStyle name="PSDec 11 5 2 2" xfId="24738" xr:uid="{00000000-0005-0000-0000-000086890000}"/>
    <cellStyle name="PSDec 11 5 3" xfId="24739" xr:uid="{00000000-0005-0000-0000-000087890000}"/>
    <cellStyle name="PSDec 11 6" xfId="24740" xr:uid="{00000000-0005-0000-0000-000088890000}"/>
    <cellStyle name="PSDec 11 6 2" xfId="24741" xr:uid="{00000000-0005-0000-0000-000089890000}"/>
    <cellStyle name="PSDec 11 7" xfId="24742" xr:uid="{00000000-0005-0000-0000-00008A890000}"/>
    <cellStyle name="PSDec 12" xfId="24743" xr:uid="{00000000-0005-0000-0000-00008B890000}"/>
    <cellStyle name="PSDec 12 2" xfId="24744" xr:uid="{00000000-0005-0000-0000-00008C890000}"/>
    <cellStyle name="PSDec 12 2 2" xfId="24745" xr:uid="{00000000-0005-0000-0000-00008D890000}"/>
    <cellStyle name="PSDec 12 2 2 2" xfId="24746" xr:uid="{00000000-0005-0000-0000-00008E890000}"/>
    <cellStyle name="PSDec 12 2 3" xfId="24747" xr:uid="{00000000-0005-0000-0000-00008F890000}"/>
    <cellStyle name="PSDec 12 3" xfId="24748" xr:uid="{00000000-0005-0000-0000-000090890000}"/>
    <cellStyle name="PSDec 12 3 2" xfId="24749" xr:uid="{00000000-0005-0000-0000-000091890000}"/>
    <cellStyle name="PSDec 12 3 2 2" xfId="24750" xr:uid="{00000000-0005-0000-0000-000092890000}"/>
    <cellStyle name="PSDec 12 3 3" xfId="24751" xr:uid="{00000000-0005-0000-0000-000093890000}"/>
    <cellStyle name="PSDec 12 4" xfId="24752" xr:uid="{00000000-0005-0000-0000-000094890000}"/>
    <cellStyle name="PSDec 12 4 2" xfId="24753" xr:uid="{00000000-0005-0000-0000-000095890000}"/>
    <cellStyle name="PSDec 12 4 2 2" xfId="24754" xr:uid="{00000000-0005-0000-0000-000096890000}"/>
    <cellStyle name="PSDec 12 4 3" xfId="24755" xr:uid="{00000000-0005-0000-0000-000097890000}"/>
    <cellStyle name="PSDec 12 5" xfId="24756" xr:uid="{00000000-0005-0000-0000-000098890000}"/>
    <cellStyle name="PSDec 12 5 2" xfId="24757" xr:uid="{00000000-0005-0000-0000-000099890000}"/>
    <cellStyle name="PSDec 12 5 2 2" xfId="24758" xr:uid="{00000000-0005-0000-0000-00009A890000}"/>
    <cellStyle name="PSDec 12 5 3" xfId="24759" xr:uid="{00000000-0005-0000-0000-00009B890000}"/>
    <cellStyle name="PSDec 12 6" xfId="24760" xr:uid="{00000000-0005-0000-0000-00009C890000}"/>
    <cellStyle name="PSDec 12 6 2" xfId="24761" xr:uid="{00000000-0005-0000-0000-00009D890000}"/>
    <cellStyle name="PSDec 12 7" xfId="24762" xr:uid="{00000000-0005-0000-0000-00009E890000}"/>
    <cellStyle name="PSDec 13" xfId="24763" xr:uid="{00000000-0005-0000-0000-00009F890000}"/>
    <cellStyle name="PSDec 13 2" xfId="24764" xr:uid="{00000000-0005-0000-0000-0000A0890000}"/>
    <cellStyle name="PSDec 13 2 2" xfId="24765" xr:uid="{00000000-0005-0000-0000-0000A1890000}"/>
    <cellStyle name="PSDec 13 2 2 2" xfId="24766" xr:uid="{00000000-0005-0000-0000-0000A2890000}"/>
    <cellStyle name="PSDec 13 2 3" xfId="24767" xr:uid="{00000000-0005-0000-0000-0000A3890000}"/>
    <cellStyle name="PSDec 13 3" xfId="24768" xr:uid="{00000000-0005-0000-0000-0000A4890000}"/>
    <cellStyle name="PSDec 13 3 2" xfId="24769" xr:uid="{00000000-0005-0000-0000-0000A5890000}"/>
    <cellStyle name="PSDec 13 3 2 2" xfId="24770" xr:uid="{00000000-0005-0000-0000-0000A6890000}"/>
    <cellStyle name="PSDec 13 3 3" xfId="24771" xr:uid="{00000000-0005-0000-0000-0000A7890000}"/>
    <cellStyle name="PSDec 13 4" xfId="24772" xr:uid="{00000000-0005-0000-0000-0000A8890000}"/>
    <cellStyle name="PSDec 13 4 2" xfId="24773" xr:uid="{00000000-0005-0000-0000-0000A9890000}"/>
    <cellStyle name="PSDec 13 4 2 2" xfId="24774" xr:uid="{00000000-0005-0000-0000-0000AA890000}"/>
    <cellStyle name="PSDec 13 4 3" xfId="24775" xr:uid="{00000000-0005-0000-0000-0000AB890000}"/>
    <cellStyle name="PSDec 13 5" xfId="24776" xr:uid="{00000000-0005-0000-0000-0000AC890000}"/>
    <cellStyle name="PSDec 13 5 2" xfId="24777" xr:uid="{00000000-0005-0000-0000-0000AD890000}"/>
    <cellStyle name="PSDec 13 5 2 2" xfId="24778" xr:uid="{00000000-0005-0000-0000-0000AE890000}"/>
    <cellStyle name="PSDec 13 5 3" xfId="24779" xr:uid="{00000000-0005-0000-0000-0000AF890000}"/>
    <cellStyle name="PSDec 13 6" xfId="24780" xr:uid="{00000000-0005-0000-0000-0000B0890000}"/>
    <cellStyle name="PSDec 13 6 2" xfId="24781" xr:uid="{00000000-0005-0000-0000-0000B1890000}"/>
    <cellStyle name="PSDec 13 7" xfId="24782" xr:uid="{00000000-0005-0000-0000-0000B2890000}"/>
    <cellStyle name="PSDec 14" xfId="24783" xr:uid="{00000000-0005-0000-0000-0000B3890000}"/>
    <cellStyle name="PSDec 14 2" xfId="24784" xr:uid="{00000000-0005-0000-0000-0000B4890000}"/>
    <cellStyle name="PSDec 14 2 2" xfId="24785" xr:uid="{00000000-0005-0000-0000-0000B5890000}"/>
    <cellStyle name="PSDec 14 2 2 2" xfId="24786" xr:uid="{00000000-0005-0000-0000-0000B6890000}"/>
    <cellStyle name="PSDec 14 2 3" xfId="24787" xr:uid="{00000000-0005-0000-0000-0000B7890000}"/>
    <cellStyle name="PSDec 14 3" xfId="24788" xr:uid="{00000000-0005-0000-0000-0000B8890000}"/>
    <cellStyle name="PSDec 14 3 2" xfId="24789" xr:uid="{00000000-0005-0000-0000-0000B9890000}"/>
    <cellStyle name="PSDec 14 3 2 2" xfId="24790" xr:uid="{00000000-0005-0000-0000-0000BA890000}"/>
    <cellStyle name="PSDec 14 3 3" xfId="24791" xr:uid="{00000000-0005-0000-0000-0000BB890000}"/>
    <cellStyle name="PSDec 14 4" xfId="24792" xr:uid="{00000000-0005-0000-0000-0000BC890000}"/>
    <cellStyle name="PSDec 14 4 2" xfId="24793" xr:uid="{00000000-0005-0000-0000-0000BD890000}"/>
    <cellStyle name="PSDec 14 4 2 2" xfId="24794" xr:uid="{00000000-0005-0000-0000-0000BE890000}"/>
    <cellStyle name="PSDec 14 4 3" xfId="24795" xr:uid="{00000000-0005-0000-0000-0000BF890000}"/>
    <cellStyle name="PSDec 14 5" xfId="24796" xr:uid="{00000000-0005-0000-0000-0000C0890000}"/>
    <cellStyle name="PSDec 14 5 2" xfId="24797" xr:uid="{00000000-0005-0000-0000-0000C1890000}"/>
    <cellStyle name="PSDec 14 5 2 2" xfId="24798" xr:uid="{00000000-0005-0000-0000-0000C2890000}"/>
    <cellStyle name="PSDec 14 5 3" xfId="24799" xr:uid="{00000000-0005-0000-0000-0000C3890000}"/>
    <cellStyle name="PSDec 14 6" xfId="24800" xr:uid="{00000000-0005-0000-0000-0000C4890000}"/>
    <cellStyle name="PSDec 14 6 2" xfId="24801" xr:uid="{00000000-0005-0000-0000-0000C5890000}"/>
    <cellStyle name="PSDec 14 7" xfId="24802" xr:uid="{00000000-0005-0000-0000-0000C6890000}"/>
    <cellStyle name="PSDec 15" xfId="24803" xr:uid="{00000000-0005-0000-0000-0000C7890000}"/>
    <cellStyle name="PSDec 15 2" xfId="24804" xr:uid="{00000000-0005-0000-0000-0000C8890000}"/>
    <cellStyle name="PSDec 15 2 2" xfId="24805" xr:uid="{00000000-0005-0000-0000-0000C9890000}"/>
    <cellStyle name="PSDec 15 2 2 2" xfId="24806" xr:uid="{00000000-0005-0000-0000-0000CA890000}"/>
    <cellStyle name="PSDec 15 2 3" xfId="24807" xr:uid="{00000000-0005-0000-0000-0000CB890000}"/>
    <cellStyle name="PSDec 15 3" xfId="24808" xr:uid="{00000000-0005-0000-0000-0000CC890000}"/>
    <cellStyle name="PSDec 15 3 2" xfId="24809" xr:uid="{00000000-0005-0000-0000-0000CD890000}"/>
    <cellStyle name="PSDec 15 3 2 2" xfId="24810" xr:uid="{00000000-0005-0000-0000-0000CE890000}"/>
    <cellStyle name="PSDec 15 3 3" xfId="24811" xr:uid="{00000000-0005-0000-0000-0000CF890000}"/>
    <cellStyle name="PSDec 15 4" xfId="24812" xr:uid="{00000000-0005-0000-0000-0000D0890000}"/>
    <cellStyle name="PSDec 15 4 2" xfId="24813" xr:uid="{00000000-0005-0000-0000-0000D1890000}"/>
    <cellStyle name="PSDec 15 4 2 2" xfId="24814" xr:uid="{00000000-0005-0000-0000-0000D2890000}"/>
    <cellStyle name="PSDec 15 4 3" xfId="24815" xr:uid="{00000000-0005-0000-0000-0000D3890000}"/>
    <cellStyle name="PSDec 15 5" xfId="24816" xr:uid="{00000000-0005-0000-0000-0000D4890000}"/>
    <cellStyle name="PSDec 15 5 2" xfId="24817" xr:uid="{00000000-0005-0000-0000-0000D5890000}"/>
    <cellStyle name="PSDec 15 5 2 2" xfId="24818" xr:uid="{00000000-0005-0000-0000-0000D6890000}"/>
    <cellStyle name="PSDec 15 5 3" xfId="24819" xr:uid="{00000000-0005-0000-0000-0000D7890000}"/>
    <cellStyle name="PSDec 15 6" xfId="24820" xr:uid="{00000000-0005-0000-0000-0000D8890000}"/>
    <cellStyle name="PSDec 15 6 2" xfId="24821" xr:uid="{00000000-0005-0000-0000-0000D9890000}"/>
    <cellStyle name="PSDec 15 7" xfId="24822" xr:uid="{00000000-0005-0000-0000-0000DA890000}"/>
    <cellStyle name="PSDec 16" xfId="24823" xr:uid="{00000000-0005-0000-0000-0000DB890000}"/>
    <cellStyle name="PSDec 16 2" xfId="24824" xr:uid="{00000000-0005-0000-0000-0000DC890000}"/>
    <cellStyle name="PSDec 17" xfId="24825" xr:uid="{00000000-0005-0000-0000-0000DD890000}"/>
    <cellStyle name="PSDec 18" xfId="24826" xr:uid="{00000000-0005-0000-0000-0000DE890000}"/>
    <cellStyle name="PSDec 18 2" xfId="24827" xr:uid="{00000000-0005-0000-0000-0000DF890000}"/>
    <cellStyle name="PSDec 18 3" xfId="24828" xr:uid="{00000000-0005-0000-0000-0000E0890000}"/>
    <cellStyle name="PSDec 2" xfId="24829" xr:uid="{00000000-0005-0000-0000-0000E1890000}"/>
    <cellStyle name="PSDec 2 10" xfId="24830" xr:uid="{00000000-0005-0000-0000-0000E2890000}"/>
    <cellStyle name="PSDec 2 10 2" xfId="24831" xr:uid="{00000000-0005-0000-0000-0000E3890000}"/>
    <cellStyle name="PSDec 2 11" xfId="24832" xr:uid="{00000000-0005-0000-0000-0000E4890000}"/>
    <cellStyle name="PSDec 2 2" xfId="24833" xr:uid="{00000000-0005-0000-0000-0000E5890000}"/>
    <cellStyle name="PSDec 2 2 2" xfId="24834" xr:uid="{00000000-0005-0000-0000-0000E6890000}"/>
    <cellStyle name="PSDec 2 2 2 2" xfId="24835" xr:uid="{00000000-0005-0000-0000-0000E7890000}"/>
    <cellStyle name="PSDec 2 2 3" xfId="24836" xr:uid="{00000000-0005-0000-0000-0000E8890000}"/>
    <cellStyle name="PSDec 2 3" xfId="24837" xr:uid="{00000000-0005-0000-0000-0000E9890000}"/>
    <cellStyle name="PSDec 2 3 2" xfId="24838" xr:uid="{00000000-0005-0000-0000-0000EA890000}"/>
    <cellStyle name="PSDec 2 3 2 2" xfId="24839" xr:uid="{00000000-0005-0000-0000-0000EB890000}"/>
    <cellStyle name="PSDec 2 3 3" xfId="24840" xr:uid="{00000000-0005-0000-0000-0000EC890000}"/>
    <cellStyle name="PSDec 2 4" xfId="24841" xr:uid="{00000000-0005-0000-0000-0000ED890000}"/>
    <cellStyle name="PSDec 2 4 2" xfId="24842" xr:uid="{00000000-0005-0000-0000-0000EE890000}"/>
    <cellStyle name="PSDec 2 4 2 2" xfId="24843" xr:uid="{00000000-0005-0000-0000-0000EF890000}"/>
    <cellStyle name="PSDec 2 4 3" xfId="24844" xr:uid="{00000000-0005-0000-0000-0000F0890000}"/>
    <cellStyle name="PSDec 2 5" xfId="24845" xr:uid="{00000000-0005-0000-0000-0000F1890000}"/>
    <cellStyle name="PSDec 2 5 2" xfId="24846" xr:uid="{00000000-0005-0000-0000-0000F2890000}"/>
    <cellStyle name="PSDec 2 5 2 2" xfId="24847" xr:uid="{00000000-0005-0000-0000-0000F3890000}"/>
    <cellStyle name="PSDec 2 5 3" xfId="24848" xr:uid="{00000000-0005-0000-0000-0000F4890000}"/>
    <cellStyle name="PSDec 2 6" xfId="24849" xr:uid="{00000000-0005-0000-0000-0000F5890000}"/>
    <cellStyle name="PSDec 2 6 2" xfId="24850" xr:uid="{00000000-0005-0000-0000-0000F6890000}"/>
    <cellStyle name="PSDec 2 6 2 2" xfId="24851" xr:uid="{00000000-0005-0000-0000-0000F7890000}"/>
    <cellStyle name="PSDec 2 6 3" xfId="24852" xr:uid="{00000000-0005-0000-0000-0000F8890000}"/>
    <cellStyle name="PSDec 2 7" xfId="24853" xr:uid="{00000000-0005-0000-0000-0000F9890000}"/>
    <cellStyle name="PSDec 2 7 2" xfId="24854" xr:uid="{00000000-0005-0000-0000-0000FA890000}"/>
    <cellStyle name="PSDec 2 7 2 2" xfId="24855" xr:uid="{00000000-0005-0000-0000-0000FB890000}"/>
    <cellStyle name="PSDec 2 7 3" xfId="24856" xr:uid="{00000000-0005-0000-0000-0000FC890000}"/>
    <cellStyle name="PSDec 2 8" xfId="24857" xr:uid="{00000000-0005-0000-0000-0000FD890000}"/>
    <cellStyle name="PSDec 2 8 2" xfId="24858" xr:uid="{00000000-0005-0000-0000-0000FE890000}"/>
    <cellStyle name="PSDec 2 8 2 2" xfId="24859" xr:uid="{00000000-0005-0000-0000-0000FF890000}"/>
    <cellStyle name="PSDec 2 8 3" xfId="24860" xr:uid="{00000000-0005-0000-0000-0000008A0000}"/>
    <cellStyle name="PSDec 2 9" xfId="24861" xr:uid="{00000000-0005-0000-0000-0000018A0000}"/>
    <cellStyle name="PSDec 2 9 2" xfId="24862" xr:uid="{00000000-0005-0000-0000-0000028A0000}"/>
    <cellStyle name="PSDec 2 9 2 2" xfId="24863" xr:uid="{00000000-0005-0000-0000-0000038A0000}"/>
    <cellStyle name="PSDec 2 9 3" xfId="24864" xr:uid="{00000000-0005-0000-0000-0000048A0000}"/>
    <cellStyle name="PSDec 3" xfId="24865" xr:uid="{00000000-0005-0000-0000-0000058A0000}"/>
    <cellStyle name="PSDec 3 10" xfId="24866" xr:uid="{00000000-0005-0000-0000-0000068A0000}"/>
    <cellStyle name="PSDec 3 10 2" xfId="24867" xr:uid="{00000000-0005-0000-0000-0000078A0000}"/>
    <cellStyle name="PSDec 3 11" xfId="24868" xr:uid="{00000000-0005-0000-0000-0000088A0000}"/>
    <cellStyle name="PSDec 3 2" xfId="24869" xr:uid="{00000000-0005-0000-0000-0000098A0000}"/>
    <cellStyle name="PSDec 3 2 2" xfId="24870" xr:uid="{00000000-0005-0000-0000-00000A8A0000}"/>
    <cellStyle name="PSDec 3 2 2 2" xfId="24871" xr:uid="{00000000-0005-0000-0000-00000B8A0000}"/>
    <cellStyle name="PSDec 3 2 3" xfId="24872" xr:uid="{00000000-0005-0000-0000-00000C8A0000}"/>
    <cellStyle name="PSDec 3 3" xfId="24873" xr:uid="{00000000-0005-0000-0000-00000D8A0000}"/>
    <cellStyle name="PSDec 3 3 2" xfId="24874" xr:uid="{00000000-0005-0000-0000-00000E8A0000}"/>
    <cellStyle name="PSDec 3 3 2 2" xfId="24875" xr:uid="{00000000-0005-0000-0000-00000F8A0000}"/>
    <cellStyle name="PSDec 3 3 3" xfId="24876" xr:uid="{00000000-0005-0000-0000-0000108A0000}"/>
    <cellStyle name="PSDec 3 4" xfId="24877" xr:uid="{00000000-0005-0000-0000-0000118A0000}"/>
    <cellStyle name="PSDec 3 4 2" xfId="24878" xr:uid="{00000000-0005-0000-0000-0000128A0000}"/>
    <cellStyle name="PSDec 3 4 2 2" xfId="24879" xr:uid="{00000000-0005-0000-0000-0000138A0000}"/>
    <cellStyle name="PSDec 3 4 3" xfId="24880" xr:uid="{00000000-0005-0000-0000-0000148A0000}"/>
    <cellStyle name="PSDec 3 5" xfId="24881" xr:uid="{00000000-0005-0000-0000-0000158A0000}"/>
    <cellStyle name="PSDec 3 5 2" xfId="24882" xr:uid="{00000000-0005-0000-0000-0000168A0000}"/>
    <cellStyle name="PSDec 3 5 2 2" xfId="24883" xr:uid="{00000000-0005-0000-0000-0000178A0000}"/>
    <cellStyle name="PSDec 3 5 3" xfId="24884" xr:uid="{00000000-0005-0000-0000-0000188A0000}"/>
    <cellStyle name="PSDec 3 6" xfId="24885" xr:uid="{00000000-0005-0000-0000-0000198A0000}"/>
    <cellStyle name="PSDec 3 6 2" xfId="24886" xr:uid="{00000000-0005-0000-0000-00001A8A0000}"/>
    <cellStyle name="PSDec 3 6 2 2" xfId="24887" xr:uid="{00000000-0005-0000-0000-00001B8A0000}"/>
    <cellStyle name="PSDec 3 6 3" xfId="24888" xr:uid="{00000000-0005-0000-0000-00001C8A0000}"/>
    <cellStyle name="PSDec 3 7" xfId="24889" xr:uid="{00000000-0005-0000-0000-00001D8A0000}"/>
    <cellStyle name="PSDec 3 7 2" xfId="24890" xr:uid="{00000000-0005-0000-0000-00001E8A0000}"/>
    <cellStyle name="PSDec 3 7 2 2" xfId="24891" xr:uid="{00000000-0005-0000-0000-00001F8A0000}"/>
    <cellStyle name="PSDec 3 7 3" xfId="24892" xr:uid="{00000000-0005-0000-0000-0000208A0000}"/>
    <cellStyle name="PSDec 3 8" xfId="24893" xr:uid="{00000000-0005-0000-0000-0000218A0000}"/>
    <cellStyle name="PSDec 3 8 2" xfId="24894" xr:uid="{00000000-0005-0000-0000-0000228A0000}"/>
    <cellStyle name="PSDec 3 8 2 2" xfId="24895" xr:uid="{00000000-0005-0000-0000-0000238A0000}"/>
    <cellStyle name="PSDec 3 8 3" xfId="24896" xr:uid="{00000000-0005-0000-0000-0000248A0000}"/>
    <cellStyle name="PSDec 3 9" xfId="24897" xr:uid="{00000000-0005-0000-0000-0000258A0000}"/>
    <cellStyle name="PSDec 3 9 2" xfId="24898" xr:uid="{00000000-0005-0000-0000-0000268A0000}"/>
    <cellStyle name="PSDec 3 9 2 2" xfId="24899" xr:uid="{00000000-0005-0000-0000-0000278A0000}"/>
    <cellStyle name="PSDec 3 9 3" xfId="24900" xr:uid="{00000000-0005-0000-0000-0000288A0000}"/>
    <cellStyle name="PSDec 4" xfId="24901" xr:uid="{00000000-0005-0000-0000-0000298A0000}"/>
    <cellStyle name="PSDec 4 10" xfId="24902" xr:uid="{00000000-0005-0000-0000-00002A8A0000}"/>
    <cellStyle name="PSDec 4 10 2" xfId="24903" xr:uid="{00000000-0005-0000-0000-00002B8A0000}"/>
    <cellStyle name="PSDec 4 11" xfId="24904" xr:uid="{00000000-0005-0000-0000-00002C8A0000}"/>
    <cellStyle name="PSDec 4 2" xfId="24905" xr:uid="{00000000-0005-0000-0000-00002D8A0000}"/>
    <cellStyle name="PSDec 4 2 2" xfId="24906" xr:uid="{00000000-0005-0000-0000-00002E8A0000}"/>
    <cellStyle name="PSDec 4 2 2 2" xfId="24907" xr:uid="{00000000-0005-0000-0000-00002F8A0000}"/>
    <cellStyle name="PSDec 4 2 3" xfId="24908" xr:uid="{00000000-0005-0000-0000-0000308A0000}"/>
    <cellStyle name="PSDec 4 3" xfId="24909" xr:uid="{00000000-0005-0000-0000-0000318A0000}"/>
    <cellStyle name="PSDec 4 3 2" xfId="24910" xr:uid="{00000000-0005-0000-0000-0000328A0000}"/>
    <cellStyle name="PSDec 4 3 2 2" xfId="24911" xr:uid="{00000000-0005-0000-0000-0000338A0000}"/>
    <cellStyle name="PSDec 4 3 3" xfId="24912" xr:uid="{00000000-0005-0000-0000-0000348A0000}"/>
    <cellStyle name="PSDec 4 4" xfId="24913" xr:uid="{00000000-0005-0000-0000-0000358A0000}"/>
    <cellStyle name="PSDec 4 4 2" xfId="24914" xr:uid="{00000000-0005-0000-0000-0000368A0000}"/>
    <cellStyle name="PSDec 4 4 2 2" xfId="24915" xr:uid="{00000000-0005-0000-0000-0000378A0000}"/>
    <cellStyle name="PSDec 4 4 3" xfId="24916" xr:uid="{00000000-0005-0000-0000-0000388A0000}"/>
    <cellStyle name="PSDec 4 5" xfId="24917" xr:uid="{00000000-0005-0000-0000-0000398A0000}"/>
    <cellStyle name="PSDec 4 5 2" xfId="24918" xr:uid="{00000000-0005-0000-0000-00003A8A0000}"/>
    <cellStyle name="PSDec 4 5 2 2" xfId="24919" xr:uid="{00000000-0005-0000-0000-00003B8A0000}"/>
    <cellStyle name="PSDec 4 5 3" xfId="24920" xr:uid="{00000000-0005-0000-0000-00003C8A0000}"/>
    <cellStyle name="PSDec 4 6" xfId="24921" xr:uid="{00000000-0005-0000-0000-00003D8A0000}"/>
    <cellStyle name="PSDec 4 6 2" xfId="24922" xr:uid="{00000000-0005-0000-0000-00003E8A0000}"/>
    <cellStyle name="PSDec 4 6 2 2" xfId="24923" xr:uid="{00000000-0005-0000-0000-00003F8A0000}"/>
    <cellStyle name="PSDec 4 6 3" xfId="24924" xr:uid="{00000000-0005-0000-0000-0000408A0000}"/>
    <cellStyle name="PSDec 4 7" xfId="24925" xr:uid="{00000000-0005-0000-0000-0000418A0000}"/>
    <cellStyle name="PSDec 4 7 2" xfId="24926" xr:uid="{00000000-0005-0000-0000-0000428A0000}"/>
    <cellStyle name="PSDec 4 7 2 2" xfId="24927" xr:uid="{00000000-0005-0000-0000-0000438A0000}"/>
    <cellStyle name="PSDec 4 7 3" xfId="24928" xr:uid="{00000000-0005-0000-0000-0000448A0000}"/>
    <cellStyle name="PSDec 4 8" xfId="24929" xr:uid="{00000000-0005-0000-0000-0000458A0000}"/>
    <cellStyle name="PSDec 4 8 2" xfId="24930" xr:uid="{00000000-0005-0000-0000-0000468A0000}"/>
    <cellStyle name="PSDec 4 8 2 2" xfId="24931" xr:uid="{00000000-0005-0000-0000-0000478A0000}"/>
    <cellStyle name="PSDec 4 8 3" xfId="24932" xr:uid="{00000000-0005-0000-0000-0000488A0000}"/>
    <cellStyle name="PSDec 4 9" xfId="24933" xr:uid="{00000000-0005-0000-0000-0000498A0000}"/>
    <cellStyle name="PSDec 4 9 2" xfId="24934" xr:uid="{00000000-0005-0000-0000-00004A8A0000}"/>
    <cellStyle name="PSDec 4 9 2 2" xfId="24935" xr:uid="{00000000-0005-0000-0000-00004B8A0000}"/>
    <cellStyle name="PSDec 4 9 3" xfId="24936" xr:uid="{00000000-0005-0000-0000-00004C8A0000}"/>
    <cellStyle name="PSDec 5" xfId="24937" xr:uid="{00000000-0005-0000-0000-00004D8A0000}"/>
    <cellStyle name="PSDec 5 10" xfId="24938" xr:uid="{00000000-0005-0000-0000-00004E8A0000}"/>
    <cellStyle name="PSDec 5 10 2" xfId="24939" xr:uid="{00000000-0005-0000-0000-00004F8A0000}"/>
    <cellStyle name="PSDec 5 11" xfId="24940" xr:uid="{00000000-0005-0000-0000-0000508A0000}"/>
    <cellStyle name="PSDec 5 2" xfId="24941" xr:uid="{00000000-0005-0000-0000-0000518A0000}"/>
    <cellStyle name="PSDec 5 2 2" xfId="24942" xr:uid="{00000000-0005-0000-0000-0000528A0000}"/>
    <cellStyle name="PSDec 5 2 2 2" xfId="24943" xr:uid="{00000000-0005-0000-0000-0000538A0000}"/>
    <cellStyle name="PSDec 5 2 3" xfId="24944" xr:uid="{00000000-0005-0000-0000-0000548A0000}"/>
    <cellStyle name="PSDec 5 3" xfId="24945" xr:uid="{00000000-0005-0000-0000-0000558A0000}"/>
    <cellStyle name="PSDec 5 3 2" xfId="24946" xr:uid="{00000000-0005-0000-0000-0000568A0000}"/>
    <cellStyle name="PSDec 5 3 2 2" xfId="24947" xr:uid="{00000000-0005-0000-0000-0000578A0000}"/>
    <cellStyle name="PSDec 5 3 3" xfId="24948" xr:uid="{00000000-0005-0000-0000-0000588A0000}"/>
    <cellStyle name="PSDec 5 4" xfId="24949" xr:uid="{00000000-0005-0000-0000-0000598A0000}"/>
    <cellStyle name="PSDec 5 4 2" xfId="24950" xr:uid="{00000000-0005-0000-0000-00005A8A0000}"/>
    <cellStyle name="PSDec 5 4 2 2" xfId="24951" xr:uid="{00000000-0005-0000-0000-00005B8A0000}"/>
    <cellStyle name="PSDec 5 4 3" xfId="24952" xr:uid="{00000000-0005-0000-0000-00005C8A0000}"/>
    <cellStyle name="PSDec 5 5" xfId="24953" xr:uid="{00000000-0005-0000-0000-00005D8A0000}"/>
    <cellStyle name="PSDec 5 5 2" xfId="24954" xr:uid="{00000000-0005-0000-0000-00005E8A0000}"/>
    <cellStyle name="PSDec 5 5 2 2" xfId="24955" xr:uid="{00000000-0005-0000-0000-00005F8A0000}"/>
    <cellStyle name="PSDec 5 5 3" xfId="24956" xr:uid="{00000000-0005-0000-0000-0000608A0000}"/>
    <cellStyle name="PSDec 5 6" xfId="24957" xr:uid="{00000000-0005-0000-0000-0000618A0000}"/>
    <cellStyle name="PSDec 5 6 2" xfId="24958" xr:uid="{00000000-0005-0000-0000-0000628A0000}"/>
    <cellStyle name="PSDec 5 6 2 2" xfId="24959" xr:uid="{00000000-0005-0000-0000-0000638A0000}"/>
    <cellStyle name="PSDec 5 6 3" xfId="24960" xr:uid="{00000000-0005-0000-0000-0000648A0000}"/>
    <cellStyle name="PSDec 5 7" xfId="24961" xr:uid="{00000000-0005-0000-0000-0000658A0000}"/>
    <cellStyle name="PSDec 5 7 2" xfId="24962" xr:uid="{00000000-0005-0000-0000-0000668A0000}"/>
    <cellStyle name="PSDec 5 7 2 2" xfId="24963" xr:uid="{00000000-0005-0000-0000-0000678A0000}"/>
    <cellStyle name="PSDec 5 7 3" xfId="24964" xr:uid="{00000000-0005-0000-0000-0000688A0000}"/>
    <cellStyle name="PSDec 5 8" xfId="24965" xr:uid="{00000000-0005-0000-0000-0000698A0000}"/>
    <cellStyle name="PSDec 5 8 2" xfId="24966" xr:uid="{00000000-0005-0000-0000-00006A8A0000}"/>
    <cellStyle name="PSDec 5 8 2 2" xfId="24967" xr:uid="{00000000-0005-0000-0000-00006B8A0000}"/>
    <cellStyle name="PSDec 5 8 3" xfId="24968" xr:uid="{00000000-0005-0000-0000-00006C8A0000}"/>
    <cellStyle name="PSDec 5 9" xfId="24969" xr:uid="{00000000-0005-0000-0000-00006D8A0000}"/>
    <cellStyle name="PSDec 5 9 2" xfId="24970" xr:uid="{00000000-0005-0000-0000-00006E8A0000}"/>
    <cellStyle name="PSDec 5 9 2 2" xfId="24971" xr:uid="{00000000-0005-0000-0000-00006F8A0000}"/>
    <cellStyle name="PSDec 5 9 3" xfId="24972" xr:uid="{00000000-0005-0000-0000-0000708A0000}"/>
    <cellStyle name="PSDec 6" xfId="24973" xr:uid="{00000000-0005-0000-0000-0000718A0000}"/>
    <cellStyle name="PSDec 6 10" xfId="24974" xr:uid="{00000000-0005-0000-0000-0000728A0000}"/>
    <cellStyle name="PSDec 6 10 2" xfId="24975" xr:uid="{00000000-0005-0000-0000-0000738A0000}"/>
    <cellStyle name="PSDec 6 11" xfId="24976" xr:uid="{00000000-0005-0000-0000-0000748A0000}"/>
    <cellStyle name="PSDec 6 2" xfId="24977" xr:uid="{00000000-0005-0000-0000-0000758A0000}"/>
    <cellStyle name="PSDec 6 2 2" xfId="24978" xr:uid="{00000000-0005-0000-0000-0000768A0000}"/>
    <cellStyle name="PSDec 6 2 2 2" xfId="24979" xr:uid="{00000000-0005-0000-0000-0000778A0000}"/>
    <cellStyle name="PSDec 6 2 3" xfId="24980" xr:uid="{00000000-0005-0000-0000-0000788A0000}"/>
    <cellStyle name="PSDec 6 3" xfId="24981" xr:uid="{00000000-0005-0000-0000-0000798A0000}"/>
    <cellStyle name="PSDec 6 3 2" xfId="24982" xr:uid="{00000000-0005-0000-0000-00007A8A0000}"/>
    <cellStyle name="PSDec 6 3 2 2" xfId="24983" xr:uid="{00000000-0005-0000-0000-00007B8A0000}"/>
    <cellStyle name="PSDec 6 3 3" xfId="24984" xr:uid="{00000000-0005-0000-0000-00007C8A0000}"/>
    <cellStyle name="PSDec 6 4" xfId="24985" xr:uid="{00000000-0005-0000-0000-00007D8A0000}"/>
    <cellStyle name="PSDec 6 4 2" xfId="24986" xr:uid="{00000000-0005-0000-0000-00007E8A0000}"/>
    <cellStyle name="PSDec 6 4 2 2" xfId="24987" xr:uid="{00000000-0005-0000-0000-00007F8A0000}"/>
    <cellStyle name="PSDec 6 4 3" xfId="24988" xr:uid="{00000000-0005-0000-0000-0000808A0000}"/>
    <cellStyle name="PSDec 6 5" xfId="24989" xr:uid="{00000000-0005-0000-0000-0000818A0000}"/>
    <cellStyle name="PSDec 6 5 2" xfId="24990" xr:uid="{00000000-0005-0000-0000-0000828A0000}"/>
    <cellStyle name="PSDec 6 5 2 2" xfId="24991" xr:uid="{00000000-0005-0000-0000-0000838A0000}"/>
    <cellStyle name="PSDec 6 5 3" xfId="24992" xr:uid="{00000000-0005-0000-0000-0000848A0000}"/>
    <cellStyle name="PSDec 6 6" xfId="24993" xr:uid="{00000000-0005-0000-0000-0000858A0000}"/>
    <cellStyle name="PSDec 6 6 2" xfId="24994" xr:uid="{00000000-0005-0000-0000-0000868A0000}"/>
    <cellStyle name="PSDec 6 6 2 2" xfId="24995" xr:uid="{00000000-0005-0000-0000-0000878A0000}"/>
    <cellStyle name="PSDec 6 6 3" xfId="24996" xr:uid="{00000000-0005-0000-0000-0000888A0000}"/>
    <cellStyle name="PSDec 6 7" xfId="24997" xr:uid="{00000000-0005-0000-0000-0000898A0000}"/>
    <cellStyle name="PSDec 6 7 2" xfId="24998" xr:uid="{00000000-0005-0000-0000-00008A8A0000}"/>
    <cellStyle name="PSDec 6 7 2 2" xfId="24999" xr:uid="{00000000-0005-0000-0000-00008B8A0000}"/>
    <cellStyle name="PSDec 6 7 3" xfId="25000" xr:uid="{00000000-0005-0000-0000-00008C8A0000}"/>
    <cellStyle name="PSDec 6 8" xfId="25001" xr:uid="{00000000-0005-0000-0000-00008D8A0000}"/>
    <cellStyle name="PSDec 6 8 2" xfId="25002" xr:uid="{00000000-0005-0000-0000-00008E8A0000}"/>
    <cellStyle name="PSDec 6 8 2 2" xfId="25003" xr:uid="{00000000-0005-0000-0000-00008F8A0000}"/>
    <cellStyle name="PSDec 6 8 3" xfId="25004" xr:uid="{00000000-0005-0000-0000-0000908A0000}"/>
    <cellStyle name="PSDec 6 9" xfId="25005" xr:uid="{00000000-0005-0000-0000-0000918A0000}"/>
    <cellStyle name="PSDec 6 9 2" xfId="25006" xr:uid="{00000000-0005-0000-0000-0000928A0000}"/>
    <cellStyle name="PSDec 6 9 2 2" xfId="25007" xr:uid="{00000000-0005-0000-0000-0000938A0000}"/>
    <cellStyle name="PSDec 6 9 3" xfId="25008" xr:uid="{00000000-0005-0000-0000-0000948A0000}"/>
    <cellStyle name="PSDec 7" xfId="25009" xr:uid="{00000000-0005-0000-0000-0000958A0000}"/>
    <cellStyle name="PSDec 7 2" xfId="25010" xr:uid="{00000000-0005-0000-0000-0000968A0000}"/>
    <cellStyle name="PSDec 7 2 2" xfId="25011" xr:uid="{00000000-0005-0000-0000-0000978A0000}"/>
    <cellStyle name="PSDec 7 2 2 2" xfId="25012" xr:uid="{00000000-0005-0000-0000-0000988A0000}"/>
    <cellStyle name="PSDec 7 2 3" xfId="25013" xr:uid="{00000000-0005-0000-0000-0000998A0000}"/>
    <cellStyle name="PSDec 7 3" xfId="25014" xr:uid="{00000000-0005-0000-0000-00009A8A0000}"/>
    <cellStyle name="PSDec 7 3 2" xfId="25015" xr:uid="{00000000-0005-0000-0000-00009B8A0000}"/>
    <cellStyle name="PSDec 7 3 2 2" xfId="25016" xr:uid="{00000000-0005-0000-0000-00009C8A0000}"/>
    <cellStyle name="PSDec 7 3 3" xfId="25017" xr:uid="{00000000-0005-0000-0000-00009D8A0000}"/>
    <cellStyle name="PSDec 7 4" xfId="25018" xr:uid="{00000000-0005-0000-0000-00009E8A0000}"/>
    <cellStyle name="PSDec 7 4 2" xfId="25019" xr:uid="{00000000-0005-0000-0000-00009F8A0000}"/>
    <cellStyle name="PSDec 7 4 2 2" xfId="25020" xr:uid="{00000000-0005-0000-0000-0000A08A0000}"/>
    <cellStyle name="PSDec 7 4 3" xfId="25021" xr:uid="{00000000-0005-0000-0000-0000A18A0000}"/>
    <cellStyle name="PSDec 7 5" xfId="25022" xr:uid="{00000000-0005-0000-0000-0000A28A0000}"/>
    <cellStyle name="PSDec 7 5 2" xfId="25023" xr:uid="{00000000-0005-0000-0000-0000A38A0000}"/>
    <cellStyle name="PSDec 7 5 2 2" xfId="25024" xr:uid="{00000000-0005-0000-0000-0000A48A0000}"/>
    <cellStyle name="PSDec 7 5 3" xfId="25025" xr:uid="{00000000-0005-0000-0000-0000A58A0000}"/>
    <cellStyle name="PSDec 7 6" xfId="25026" xr:uid="{00000000-0005-0000-0000-0000A68A0000}"/>
    <cellStyle name="PSDec 7 6 2" xfId="25027" xr:uid="{00000000-0005-0000-0000-0000A78A0000}"/>
    <cellStyle name="PSDec 7 7" xfId="25028" xr:uid="{00000000-0005-0000-0000-0000A88A0000}"/>
    <cellStyle name="PSDec 8" xfId="25029" xr:uid="{00000000-0005-0000-0000-0000A98A0000}"/>
    <cellStyle name="PSDec 8 2" xfId="25030" xr:uid="{00000000-0005-0000-0000-0000AA8A0000}"/>
    <cellStyle name="PSDec 8 2 2" xfId="25031" xr:uid="{00000000-0005-0000-0000-0000AB8A0000}"/>
    <cellStyle name="PSDec 8 2 2 2" xfId="25032" xr:uid="{00000000-0005-0000-0000-0000AC8A0000}"/>
    <cellStyle name="PSDec 8 2 3" xfId="25033" xr:uid="{00000000-0005-0000-0000-0000AD8A0000}"/>
    <cellStyle name="PSDec 8 3" xfId="25034" xr:uid="{00000000-0005-0000-0000-0000AE8A0000}"/>
    <cellStyle name="PSDec 8 3 2" xfId="25035" xr:uid="{00000000-0005-0000-0000-0000AF8A0000}"/>
    <cellStyle name="PSDec 8 3 2 2" xfId="25036" xr:uid="{00000000-0005-0000-0000-0000B08A0000}"/>
    <cellStyle name="PSDec 8 3 3" xfId="25037" xr:uid="{00000000-0005-0000-0000-0000B18A0000}"/>
    <cellStyle name="PSDec 8 4" xfId="25038" xr:uid="{00000000-0005-0000-0000-0000B28A0000}"/>
    <cellStyle name="PSDec 8 4 2" xfId="25039" xr:uid="{00000000-0005-0000-0000-0000B38A0000}"/>
    <cellStyle name="PSDec 8 4 2 2" xfId="25040" xr:uid="{00000000-0005-0000-0000-0000B48A0000}"/>
    <cellStyle name="PSDec 8 4 3" xfId="25041" xr:uid="{00000000-0005-0000-0000-0000B58A0000}"/>
    <cellStyle name="PSDec 8 5" xfId="25042" xr:uid="{00000000-0005-0000-0000-0000B68A0000}"/>
    <cellStyle name="PSDec 8 5 2" xfId="25043" xr:uid="{00000000-0005-0000-0000-0000B78A0000}"/>
    <cellStyle name="PSDec 8 5 2 2" xfId="25044" xr:uid="{00000000-0005-0000-0000-0000B88A0000}"/>
    <cellStyle name="PSDec 8 5 3" xfId="25045" xr:uid="{00000000-0005-0000-0000-0000B98A0000}"/>
    <cellStyle name="PSDec 8 6" xfId="25046" xr:uid="{00000000-0005-0000-0000-0000BA8A0000}"/>
    <cellStyle name="PSDec 8 6 2" xfId="25047" xr:uid="{00000000-0005-0000-0000-0000BB8A0000}"/>
    <cellStyle name="PSDec 8 7" xfId="25048" xr:uid="{00000000-0005-0000-0000-0000BC8A0000}"/>
    <cellStyle name="PSDec 9" xfId="25049" xr:uid="{00000000-0005-0000-0000-0000BD8A0000}"/>
    <cellStyle name="PSDec 9 2" xfId="25050" xr:uid="{00000000-0005-0000-0000-0000BE8A0000}"/>
    <cellStyle name="PSDec 9 2 2" xfId="25051" xr:uid="{00000000-0005-0000-0000-0000BF8A0000}"/>
    <cellStyle name="PSDec 9 2 2 2" xfId="25052" xr:uid="{00000000-0005-0000-0000-0000C08A0000}"/>
    <cellStyle name="PSDec 9 2 3" xfId="25053" xr:uid="{00000000-0005-0000-0000-0000C18A0000}"/>
    <cellStyle name="PSDec 9 3" xfId="25054" xr:uid="{00000000-0005-0000-0000-0000C28A0000}"/>
    <cellStyle name="PSDec 9 3 2" xfId="25055" xr:uid="{00000000-0005-0000-0000-0000C38A0000}"/>
    <cellStyle name="PSDec 9 3 2 2" xfId="25056" xr:uid="{00000000-0005-0000-0000-0000C48A0000}"/>
    <cellStyle name="PSDec 9 3 3" xfId="25057" xr:uid="{00000000-0005-0000-0000-0000C58A0000}"/>
    <cellStyle name="PSDec 9 4" xfId="25058" xr:uid="{00000000-0005-0000-0000-0000C68A0000}"/>
    <cellStyle name="PSDec 9 4 2" xfId="25059" xr:uid="{00000000-0005-0000-0000-0000C78A0000}"/>
    <cellStyle name="PSDec 9 4 2 2" xfId="25060" xr:uid="{00000000-0005-0000-0000-0000C88A0000}"/>
    <cellStyle name="PSDec 9 4 3" xfId="25061" xr:uid="{00000000-0005-0000-0000-0000C98A0000}"/>
    <cellStyle name="PSDec 9 5" xfId="25062" xr:uid="{00000000-0005-0000-0000-0000CA8A0000}"/>
    <cellStyle name="PSDec 9 5 2" xfId="25063" xr:uid="{00000000-0005-0000-0000-0000CB8A0000}"/>
    <cellStyle name="PSDec 9 5 2 2" xfId="25064" xr:uid="{00000000-0005-0000-0000-0000CC8A0000}"/>
    <cellStyle name="PSDec 9 5 3" xfId="25065" xr:uid="{00000000-0005-0000-0000-0000CD8A0000}"/>
    <cellStyle name="PSDec 9 6" xfId="25066" xr:uid="{00000000-0005-0000-0000-0000CE8A0000}"/>
    <cellStyle name="PSDec 9 6 2" xfId="25067" xr:uid="{00000000-0005-0000-0000-0000CF8A0000}"/>
    <cellStyle name="PSDec 9 7" xfId="25068" xr:uid="{00000000-0005-0000-0000-0000D08A0000}"/>
    <cellStyle name="PSdesc" xfId="43294" xr:uid="{00000000-0005-0000-0000-0000D18A0000}"/>
    <cellStyle name="PSHeading" xfId="57" xr:uid="{00000000-0005-0000-0000-0000D28A0000}"/>
    <cellStyle name="PSHeading 10" xfId="25069" xr:uid="{00000000-0005-0000-0000-0000D38A0000}"/>
    <cellStyle name="PSHeading 10 2" xfId="25070" xr:uid="{00000000-0005-0000-0000-0000D48A0000}"/>
    <cellStyle name="PSHeading 10 2 2" xfId="25071" xr:uid="{00000000-0005-0000-0000-0000D58A0000}"/>
    <cellStyle name="PSHeading 10 2 2 2" xfId="25072" xr:uid="{00000000-0005-0000-0000-0000D68A0000}"/>
    <cellStyle name="PSHeading 10 2 3" xfId="25073" xr:uid="{00000000-0005-0000-0000-0000D78A0000}"/>
    <cellStyle name="PSHeading 10 2_JE 5 2002.2 FED" xfId="25074" xr:uid="{00000000-0005-0000-0000-0000D88A0000}"/>
    <cellStyle name="PSHeading 10 3" xfId="25075" xr:uid="{00000000-0005-0000-0000-0000D98A0000}"/>
    <cellStyle name="PSHeading 10 3 2" xfId="25076" xr:uid="{00000000-0005-0000-0000-0000DA8A0000}"/>
    <cellStyle name="PSHeading 10 3 2 2" xfId="25077" xr:uid="{00000000-0005-0000-0000-0000DB8A0000}"/>
    <cellStyle name="PSHeading 10 3 3" xfId="25078" xr:uid="{00000000-0005-0000-0000-0000DC8A0000}"/>
    <cellStyle name="PSHeading 10 3_JE 5 2002.2 FED" xfId="25079" xr:uid="{00000000-0005-0000-0000-0000DD8A0000}"/>
    <cellStyle name="PSHeading 10 4" xfId="25080" xr:uid="{00000000-0005-0000-0000-0000DE8A0000}"/>
    <cellStyle name="PSHeading 10 4 2" xfId="25081" xr:uid="{00000000-0005-0000-0000-0000DF8A0000}"/>
    <cellStyle name="PSHeading 10 4 2 2" xfId="25082" xr:uid="{00000000-0005-0000-0000-0000E08A0000}"/>
    <cellStyle name="PSHeading 10 4 3" xfId="25083" xr:uid="{00000000-0005-0000-0000-0000E18A0000}"/>
    <cellStyle name="PSHeading 10 4_JE 5 2002.2 FED" xfId="25084" xr:uid="{00000000-0005-0000-0000-0000E28A0000}"/>
    <cellStyle name="PSHeading 10 5" xfId="25085" xr:uid="{00000000-0005-0000-0000-0000E38A0000}"/>
    <cellStyle name="PSHeading 10 5 2" xfId="25086" xr:uid="{00000000-0005-0000-0000-0000E48A0000}"/>
    <cellStyle name="PSHeading 10 5 2 2" xfId="25087" xr:uid="{00000000-0005-0000-0000-0000E58A0000}"/>
    <cellStyle name="PSHeading 10 5 3" xfId="25088" xr:uid="{00000000-0005-0000-0000-0000E68A0000}"/>
    <cellStyle name="PSHeading 10 5_JE 5 2002.2 FED" xfId="25089" xr:uid="{00000000-0005-0000-0000-0000E78A0000}"/>
    <cellStyle name="PSHeading 10 6" xfId="25090" xr:uid="{00000000-0005-0000-0000-0000E88A0000}"/>
    <cellStyle name="PSHeading 10 6 2" xfId="25091" xr:uid="{00000000-0005-0000-0000-0000E98A0000}"/>
    <cellStyle name="PSHeading 10 7" xfId="25092" xr:uid="{00000000-0005-0000-0000-0000EA8A0000}"/>
    <cellStyle name="PSHeading 10_JE 5 2002.2 FED" xfId="25093" xr:uid="{00000000-0005-0000-0000-0000EB8A0000}"/>
    <cellStyle name="PSHeading 11" xfId="25094" xr:uid="{00000000-0005-0000-0000-0000EC8A0000}"/>
    <cellStyle name="PSHeading 11 2" xfId="25095" xr:uid="{00000000-0005-0000-0000-0000ED8A0000}"/>
    <cellStyle name="PSHeading 11 2 2" xfId="25096" xr:uid="{00000000-0005-0000-0000-0000EE8A0000}"/>
    <cellStyle name="PSHeading 11 2 2 2" xfId="25097" xr:uid="{00000000-0005-0000-0000-0000EF8A0000}"/>
    <cellStyle name="PSHeading 11 2 3" xfId="25098" xr:uid="{00000000-0005-0000-0000-0000F08A0000}"/>
    <cellStyle name="PSHeading 11 2_JE 5 2002.2 FED" xfId="25099" xr:uid="{00000000-0005-0000-0000-0000F18A0000}"/>
    <cellStyle name="PSHeading 11 3" xfId="25100" xr:uid="{00000000-0005-0000-0000-0000F28A0000}"/>
    <cellStyle name="PSHeading 11 3 2" xfId="25101" xr:uid="{00000000-0005-0000-0000-0000F38A0000}"/>
    <cellStyle name="PSHeading 11 3 2 2" xfId="25102" xr:uid="{00000000-0005-0000-0000-0000F48A0000}"/>
    <cellStyle name="PSHeading 11 3 3" xfId="25103" xr:uid="{00000000-0005-0000-0000-0000F58A0000}"/>
    <cellStyle name="PSHeading 11 3_JE 5 2002.2 FED" xfId="25104" xr:uid="{00000000-0005-0000-0000-0000F68A0000}"/>
    <cellStyle name="PSHeading 11 4" xfId="25105" xr:uid="{00000000-0005-0000-0000-0000F78A0000}"/>
    <cellStyle name="PSHeading 11 4 2" xfId="25106" xr:uid="{00000000-0005-0000-0000-0000F88A0000}"/>
    <cellStyle name="PSHeading 11 4 2 2" xfId="25107" xr:uid="{00000000-0005-0000-0000-0000F98A0000}"/>
    <cellStyle name="PSHeading 11 4 3" xfId="25108" xr:uid="{00000000-0005-0000-0000-0000FA8A0000}"/>
    <cellStyle name="PSHeading 11 4_JE 5 2002.2 FED" xfId="25109" xr:uid="{00000000-0005-0000-0000-0000FB8A0000}"/>
    <cellStyle name="PSHeading 11 5" xfId="25110" xr:uid="{00000000-0005-0000-0000-0000FC8A0000}"/>
    <cellStyle name="PSHeading 11 5 2" xfId="25111" xr:uid="{00000000-0005-0000-0000-0000FD8A0000}"/>
    <cellStyle name="PSHeading 11 5 2 2" xfId="25112" xr:uid="{00000000-0005-0000-0000-0000FE8A0000}"/>
    <cellStyle name="PSHeading 11 5 3" xfId="25113" xr:uid="{00000000-0005-0000-0000-0000FF8A0000}"/>
    <cellStyle name="PSHeading 11 5_JE 5 2002.2 FED" xfId="25114" xr:uid="{00000000-0005-0000-0000-0000008B0000}"/>
    <cellStyle name="PSHeading 11 6" xfId="25115" xr:uid="{00000000-0005-0000-0000-0000018B0000}"/>
    <cellStyle name="PSHeading 11 6 2" xfId="25116" xr:uid="{00000000-0005-0000-0000-0000028B0000}"/>
    <cellStyle name="PSHeading 11 7" xfId="25117" xr:uid="{00000000-0005-0000-0000-0000038B0000}"/>
    <cellStyle name="PSHeading 11_JE 5 2002.2 FED" xfId="25118" xr:uid="{00000000-0005-0000-0000-0000048B0000}"/>
    <cellStyle name="PSHeading 12" xfId="25119" xr:uid="{00000000-0005-0000-0000-0000058B0000}"/>
    <cellStyle name="PSHeading 12 2" xfId="25120" xr:uid="{00000000-0005-0000-0000-0000068B0000}"/>
    <cellStyle name="PSHeading 12 2 2" xfId="25121" xr:uid="{00000000-0005-0000-0000-0000078B0000}"/>
    <cellStyle name="PSHeading 12 2 2 2" xfId="25122" xr:uid="{00000000-0005-0000-0000-0000088B0000}"/>
    <cellStyle name="PSHeading 12 2 3" xfId="25123" xr:uid="{00000000-0005-0000-0000-0000098B0000}"/>
    <cellStyle name="PSHeading 12 2_JE 5 2002.2 FED" xfId="25124" xr:uid="{00000000-0005-0000-0000-00000A8B0000}"/>
    <cellStyle name="PSHeading 12 3" xfId="25125" xr:uid="{00000000-0005-0000-0000-00000B8B0000}"/>
    <cellStyle name="PSHeading 12 3 2" xfId="25126" xr:uid="{00000000-0005-0000-0000-00000C8B0000}"/>
    <cellStyle name="PSHeading 12 3 2 2" xfId="25127" xr:uid="{00000000-0005-0000-0000-00000D8B0000}"/>
    <cellStyle name="PSHeading 12 3 3" xfId="25128" xr:uid="{00000000-0005-0000-0000-00000E8B0000}"/>
    <cellStyle name="PSHeading 12 3_JE 5 2002.2 FED" xfId="25129" xr:uid="{00000000-0005-0000-0000-00000F8B0000}"/>
    <cellStyle name="PSHeading 12 4" xfId="25130" xr:uid="{00000000-0005-0000-0000-0000108B0000}"/>
    <cellStyle name="PSHeading 12 4 2" xfId="25131" xr:uid="{00000000-0005-0000-0000-0000118B0000}"/>
    <cellStyle name="PSHeading 12 4 2 2" xfId="25132" xr:uid="{00000000-0005-0000-0000-0000128B0000}"/>
    <cellStyle name="PSHeading 12 4 3" xfId="25133" xr:uid="{00000000-0005-0000-0000-0000138B0000}"/>
    <cellStyle name="PSHeading 12 4_JE 5 2002.2 FED" xfId="25134" xr:uid="{00000000-0005-0000-0000-0000148B0000}"/>
    <cellStyle name="PSHeading 12 5" xfId="25135" xr:uid="{00000000-0005-0000-0000-0000158B0000}"/>
    <cellStyle name="PSHeading 12 5 2" xfId="25136" xr:uid="{00000000-0005-0000-0000-0000168B0000}"/>
    <cellStyle name="PSHeading 12 5 2 2" xfId="25137" xr:uid="{00000000-0005-0000-0000-0000178B0000}"/>
    <cellStyle name="PSHeading 12 5 3" xfId="25138" xr:uid="{00000000-0005-0000-0000-0000188B0000}"/>
    <cellStyle name="PSHeading 12 5_JE 5 2002.2 FED" xfId="25139" xr:uid="{00000000-0005-0000-0000-0000198B0000}"/>
    <cellStyle name="PSHeading 12 6" xfId="25140" xr:uid="{00000000-0005-0000-0000-00001A8B0000}"/>
    <cellStyle name="PSHeading 12 6 2" xfId="25141" xr:uid="{00000000-0005-0000-0000-00001B8B0000}"/>
    <cellStyle name="PSHeading 12 7" xfId="25142" xr:uid="{00000000-0005-0000-0000-00001C8B0000}"/>
    <cellStyle name="PSHeading 12_JE 5 2002.2 FED" xfId="25143" xr:uid="{00000000-0005-0000-0000-00001D8B0000}"/>
    <cellStyle name="PSHeading 13" xfId="25144" xr:uid="{00000000-0005-0000-0000-00001E8B0000}"/>
    <cellStyle name="PSHeading 13 2" xfId="25145" xr:uid="{00000000-0005-0000-0000-00001F8B0000}"/>
    <cellStyle name="PSHeading 13 2 2" xfId="25146" xr:uid="{00000000-0005-0000-0000-0000208B0000}"/>
    <cellStyle name="PSHeading 13 2 2 2" xfId="25147" xr:uid="{00000000-0005-0000-0000-0000218B0000}"/>
    <cellStyle name="PSHeading 13 2 3" xfId="25148" xr:uid="{00000000-0005-0000-0000-0000228B0000}"/>
    <cellStyle name="PSHeading 13 2_JE 5 2002.2 FED" xfId="25149" xr:uid="{00000000-0005-0000-0000-0000238B0000}"/>
    <cellStyle name="PSHeading 13 3" xfId="25150" xr:uid="{00000000-0005-0000-0000-0000248B0000}"/>
    <cellStyle name="PSHeading 13 3 2" xfId="25151" xr:uid="{00000000-0005-0000-0000-0000258B0000}"/>
    <cellStyle name="PSHeading 13 3 2 2" xfId="25152" xr:uid="{00000000-0005-0000-0000-0000268B0000}"/>
    <cellStyle name="PSHeading 13 3 3" xfId="25153" xr:uid="{00000000-0005-0000-0000-0000278B0000}"/>
    <cellStyle name="PSHeading 13 3_JE 5 2002.2 FED" xfId="25154" xr:uid="{00000000-0005-0000-0000-0000288B0000}"/>
    <cellStyle name="PSHeading 13 4" xfId="25155" xr:uid="{00000000-0005-0000-0000-0000298B0000}"/>
    <cellStyle name="PSHeading 13 4 2" xfId="25156" xr:uid="{00000000-0005-0000-0000-00002A8B0000}"/>
    <cellStyle name="PSHeading 13 4 2 2" xfId="25157" xr:uid="{00000000-0005-0000-0000-00002B8B0000}"/>
    <cellStyle name="PSHeading 13 4 3" xfId="25158" xr:uid="{00000000-0005-0000-0000-00002C8B0000}"/>
    <cellStyle name="PSHeading 13 4_JE 5 2002.2 FED" xfId="25159" xr:uid="{00000000-0005-0000-0000-00002D8B0000}"/>
    <cellStyle name="PSHeading 13 5" xfId="25160" xr:uid="{00000000-0005-0000-0000-00002E8B0000}"/>
    <cellStyle name="PSHeading 13 5 2" xfId="25161" xr:uid="{00000000-0005-0000-0000-00002F8B0000}"/>
    <cellStyle name="PSHeading 13 5 2 2" xfId="25162" xr:uid="{00000000-0005-0000-0000-0000308B0000}"/>
    <cellStyle name="PSHeading 13 5 3" xfId="25163" xr:uid="{00000000-0005-0000-0000-0000318B0000}"/>
    <cellStyle name="PSHeading 13 5_JE 5 2002.2 FED" xfId="25164" xr:uid="{00000000-0005-0000-0000-0000328B0000}"/>
    <cellStyle name="PSHeading 13 6" xfId="25165" xr:uid="{00000000-0005-0000-0000-0000338B0000}"/>
    <cellStyle name="PSHeading 13 6 2" xfId="25166" xr:uid="{00000000-0005-0000-0000-0000348B0000}"/>
    <cellStyle name="PSHeading 13 7" xfId="25167" xr:uid="{00000000-0005-0000-0000-0000358B0000}"/>
    <cellStyle name="PSHeading 13_JE 5 2002.2 FED" xfId="25168" xr:uid="{00000000-0005-0000-0000-0000368B0000}"/>
    <cellStyle name="PSHeading 14" xfId="25169" xr:uid="{00000000-0005-0000-0000-0000378B0000}"/>
    <cellStyle name="PSHeading 14 2" xfId="25170" xr:uid="{00000000-0005-0000-0000-0000388B0000}"/>
    <cellStyle name="PSHeading 14 2 2" xfId="25171" xr:uid="{00000000-0005-0000-0000-0000398B0000}"/>
    <cellStyle name="PSHeading 14 2 2 2" xfId="25172" xr:uid="{00000000-0005-0000-0000-00003A8B0000}"/>
    <cellStyle name="PSHeading 14 2 3" xfId="25173" xr:uid="{00000000-0005-0000-0000-00003B8B0000}"/>
    <cellStyle name="PSHeading 14 2_JE 5 2002.2 FED" xfId="25174" xr:uid="{00000000-0005-0000-0000-00003C8B0000}"/>
    <cellStyle name="PSHeading 14 3" xfId="25175" xr:uid="{00000000-0005-0000-0000-00003D8B0000}"/>
    <cellStyle name="PSHeading 14 3 2" xfId="25176" xr:uid="{00000000-0005-0000-0000-00003E8B0000}"/>
    <cellStyle name="PSHeading 14 3 2 2" xfId="25177" xr:uid="{00000000-0005-0000-0000-00003F8B0000}"/>
    <cellStyle name="PSHeading 14 3 3" xfId="25178" xr:uid="{00000000-0005-0000-0000-0000408B0000}"/>
    <cellStyle name="PSHeading 14 3_JE 5 2002.2 FED" xfId="25179" xr:uid="{00000000-0005-0000-0000-0000418B0000}"/>
    <cellStyle name="PSHeading 14 4" xfId="25180" xr:uid="{00000000-0005-0000-0000-0000428B0000}"/>
    <cellStyle name="PSHeading 14 4 2" xfId="25181" xr:uid="{00000000-0005-0000-0000-0000438B0000}"/>
    <cellStyle name="PSHeading 14 4 2 2" xfId="25182" xr:uid="{00000000-0005-0000-0000-0000448B0000}"/>
    <cellStyle name="PSHeading 14 4 3" xfId="25183" xr:uid="{00000000-0005-0000-0000-0000458B0000}"/>
    <cellStyle name="PSHeading 14 4_JE 5 2002.2 FED" xfId="25184" xr:uid="{00000000-0005-0000-0000-0000468B0000}"/>
    <cellStyle name="PSHeading 14 5" xfId="25185" xr:uid="{00000000-0005-0000-0000-0000478B0000}"/>
    <cellStyle name="PSHeading 14 5 2" xfId="25186" xr:uid="{00000000-0005-0000-0000-0000488B0000}"/>
    <cellStyle name="PSHeading 14 5 2 2" xfId="25187" xr:uid="{00000000-0005-0000-0000-0000498B0000}"/>
    <cellStyle name="PSHeading 14 5 3" xfId="25188" xr:uid="{00000000-0005-0000-0000-00004A8B0000}"/>
    <cellStyle name="PSHeading 14 5_JE 5 2002.2 FED" xfId="25189" xr:uid="{00000000-0005-0000-0000-00004B8B0000}"/>
    <cellStyle name="PSHeading 14 6" xfId="25190" xr:uid="{00000000-0005-0000-0000-00004C8B0000}"/>
    <cellStyle name="PSHeading 14 6 2" xfId="25191" xr:uid="{00000000-0005-0000-0000-00004D8B0000}"/>
    <cellStyle name="PSHeading 14 7" xfId="25192" xr:uid="{00000000-0005-0000-0000-00004E8B0000}"/>
    <cellStyle name="PSHeading 14_JE 5 2002.2 FED" xfId="25193" xr:uid="{00000000-0005-0000-0000-00004F8B0000}"/>
    <cellStyle name="PSHeading 15" xfId="25194" xr:uid="{00000000-0005-0000-0000-0000508B0000}"/>
    <cellStyle name="PSHeading 15 2" xfId="25195" xr:uid="{00000000-0005-0000-0000-0000518B0000}"/>
    <cellStyle name="PSHeading 15 2 2" xfId="25196" xr:uid="{00000000-0005-0000-0000-0000528B0000}"/>
    <cellStyle name="PSHeading 15 2 2 2" xfId="25197" xr:uid="{00000000-0005-0000-0000-0000538B0000}"/>
    <cellStyle name="PSHeading 15 2 3" xfId="25198" xr:uid="{00000000-0005-0000-0000-0000548B0000}"/>
    <cellStyle name="PSHeading 15 2_JE 5 2002.2 FED" xfId="25199" xr:uid="{00000000-0005-0000-0000-0000558B0000}"/>
    <cellStyle name="PSHeading 15 3" xfId="25200" xr:uid="{00000000-0005-0000-0000-0000568B0000}"/>
    <cellStyle name="PSHeading 15 3 2" xfId="25201" xr:uid="{00000000-0005-0000-0000-0000578B0000}"/>
    <cellStyle name="PSHeading 15 3 2 2" xfId="25202" xr:uid="{00000000-0005-0000-0000-0000588B0000}"/>
    <cellStyle name="PSHeading 15 3 3" xfId="25203" xr:uid="{00000000-0005-0000-0000-0000598B0000}"/>
    <cellStyle name="PSHeading 15 3_JE 5 2002.2 FED" xfId="25204" xr:uid="{00000000-0005-0000-0000-00005A8B0000}"/>
    <cellStyle name="PSHeading 15 4" xfId="25205" xr:uid="{00000000-0005-0000-0000-00005B8B0000}"/>
    <cellStyle name="PSHeading 15 4 2" xfId="25206" xr:uid="{00000000-0005-0000-0000-00005C8B0000}"/>
    <cellStyle name="PSHeading 15 4 2 2" xfId="25207" xr:uid="{00000000-0005-0000-0000-00005D8B0000}"/>
    <cellStyle name="PSHeading 15 4 3" xfId="25208" xr:uid="{00000000-0005-0000-0000-00005E8B0000}"/>
    <cellStyle name="PSHeading 15 4_JE 5 2002.2 FED" xfId="25209" xr:uid="{00000000-0005-0000-0000-00005F8B0000}"/>
    <cellStyle name="PSHeading 15 5" xfId="25210" xr:uid="{00000000-0005-0000-0000-0000608B0000}"/>
    <cellStyle name="PSHeading 15 5 2" xfId="25211" xr:uid="{00000000-0005-0000-0000-0000618B0000}"/>
    <cellStyle name="PSHeading 15 5 2 2" xfId="25212" xr:uid="{00000000-0005-0000-0000-0000628B0000}"/>
    <cellStyle name="PSHeading 15 5 3" xfId="25213" xr:uid="{00000000-0005-0000-0000-0000638B0000}"/>
    <cellStyle name="PSHeading 15 5_JE 5 2002.2 FED" xfId="25214" xr:uid="{00000000-0005-0000-0000-0000648B0000}"/>
    <cellStyle name="PSHeading 15 6" xfId="25215" xr:uid="{00000000-0005-0000-0000-0000658B0000}"/>
    <cellStyle name="PSHeading 15 6 2" xfId="25216" xr:uid="{00000000-0005-0000-0000-0000668B0000}"/>
    <cellStyle name="PSHeading 15 7" xfId="25217" xr:uid="{00000000-0005-0000-0000-0000678B0000}"/>
    <cellStyle name="PSHeading 15_JE 5 2002.2 FED" xfId="25218" xr:uid="{00000000-0005-0000-0000-0000688B0000}"/>
    <cellStyle name="PSHeading 16" xfId="25219" xr:uid="{00000000-0005-0000-0000-0000698B0000}"/>
    <cellStyle name="PSHeading 16 2" xfId="25220" xr:uid="{00000000-0005-0000-0000-00006A8B0000}"/>
    <cellStyle name="PSHeading 17" xfId="25221" xr:uid="{00000000-0005-0000-0000-00006B8B0000}"/>
    <cellStyle name="PSHeading 17 2" xfId="25222" xr:uid="{00000000-0005-0000-0000-00006C8B0000}"/>
    <cellStyle name="PSHeading 18" xfId="25223" xr:uid="{00000000-0005-0000-0000-00006D8B0000}"/>
    <cellStyle name="PSHeading 18 2" xfId="25224" xr:uid="{00000000-0005-0000-0000-00006E8B0000}"/>
    <cellStyle name="PSHeading 19" xfId="25225" xr:uid="{00000000-0005-0000-0000-00006F8B0000}"/>
    <cellStyle name="PSHeading 19 2" xfId="25226" xr:uid="{00000000-0005-0000-0000-0000708B0000}"/>
    <cellStyle name="PSHeading 2" xfId="25227" xr:uid="{00000000-0005-0000-0000-0000718B0000}"/>
    <cellStyle name="PSHeading 2 10" xfId="25228" xr:uid="{00000000-0005-0000-0000-0000728B0000}"/>
    <cellStyle name="PSHeading 2 10 2" xfId="25229" xr:uid="{00000000-0005-0000-0000-0000738B0000}"/>
    <cellStyle name="PSHeading 2 11" xfId="25230" xr:uid="{00000000-0005-0000-0000-0000748B0000}"/>
    <cellStyle name="PSHeading 2 2" xfId="25231" xr:uid="{00000000-0005-0000-0000-0000758B0000}"/>
    <cellStyle name="PSHeading 2 2 2" xfId="25232" xr:uid="{00000000-0005-0000-0000-0000768B0000}"/>
    <cellStyle name="PSHeading 2 2 2 2" xfId="25233" xr:uid="{00000000-0005-0000-0000-0000778B0000}"/>
    <cellStyle name="PSHeading 2 2 3" xfId="25234" xr:uid="{00000000-0005-0000-0000-0000788B0000}"/>
    <cellStyle name="PSHeading 2 2_JE 5 2002.2 FED" xfId="25235" xr:uid="{00000000-0005-0000-0000-0000798B0000}"/>
    <cellStyle name="PSHeading 2 3" xfId="25236" xr:uid="{00000000-0005-0000-0000-00007A8B0000}"/>
    <cellStyle name="PSHeading 2 3 2" xfId="25237" xr:uid="{00000000-0005-0000-0000-00007B8B0000}"/>
    <cellStyle name="PSHeading 2 3 2 2" xfId="25238" xr:uid="{00000000-0005-0000-0000-00007C8B0000}"/>
    <cellStyle name="PSHeading 2 3 3" xfId="25239" xr:uid="{00000000-0005-0000-0000-00007D8B0000}"/>
    <cellStyle name="PSHeading 2 3_JE 5 2002.2 FED" xfId="25240" xr:uid="{00000000-0005-0000-0000-00007E8B0000}"/>
    <cellStyle name="PSHeading 2 4" xfId="25241" xr:uid="{00000000-0005-0000-0000-00007F8B0000}"/>
    <cellStyle name="PSHeading 2 4 2" xfId="25242" xr:uid="{00000000-0005-0000-0000-0000808B0000}"/>
    <cellStyle name="PSHeading 2 4 2 2" xfId="25243" xr:uid="{00000000-0005-0000-0000-0000818B0000}"/>
    <cellStyle name="PSHeading 2 4 3" xfId="25244" xr:uid="{00000000-0005-0000-0000-0000828B0000}"/>
    <cellStyle name="PSHeading 2 4_JE 5 2002.2 FED" xfId="25245" xr:uid="{00000000-0005-0000-0000-0000838B0000}"/>
    <cellStyle name="PSHeading 2 5" xfId="25246" xr:uid="{00000000-0005-0000-0000-0000848B0000}"/>
    <cellStyle name="PSHeading 2 5 2" xfId="25247" xr:uid="{00000000-0005-0000-0000-0000858B0000}"/>
    <cellStyle name="PSHeading 2 5 2 2" xfId="25248" xr:uid="{00000000-0005-0000-0000-0000868B0000}"/>
    <cellStyle name="PSHeading 2 5 3" xfId="25249" xr:uid="{00000000-0005-0000-0000-0000878B0000}"/>
    <cellStyle name="PSHeading 2 5_JE 5 2002.2 FED" xfId="25250" xr:uid="{00000000-0005-0000-0000-0000888B0000}"/>
    <cellStyle name="PSHeading 2 6" xfId="25251" xr:uid="{00000000-0005-0000-0000-0000898B0000}"/>
    <cellStyle name="PSHeading 2 6 2" xfId="25252" xr:uid="{00000000-0005-0000-0000-00008A8B0000}"/>
    <cellStyle name="PSHeading 2 6 2 2" xfId="25253" xr:uid="{00000000-0005-0000-0000-00008B8B0000}"/>
    <cellStyle name="PSHeading 2 6 3" xfId="25254" xr:uid="{00000000-0005-0000-0000-00008C8B0000}"/>
    <cellStyle name="PSHeading 2 6_JE 5 2002.2 FED" xfId="25255" xr:uid="{00000000-0005-0000-0000-00008D8B0000}"/>
    <cellStyle name="PSHeading 2 7" xfId="25256" xr:uid="{00000000-0005-0000-0000-00008E8B0000}"/>
    <cellStyle name="PSHeading 2 7 2" xfId="25257" xr:uid="{00000000-0005-0000-0000-00008F8B0000}"/>
    <cellStyle name="PSHeading 2 7 2 2" xfId="25258" xr:uid="{00000000-0005-0000-0000-0000908B0000}"/>
    <cellStyle name="PSHeading 2 7 3" xfId="25259" xr:uid="{00000000-0005-0000-0000-0000918B0000}"/>
    <cellStyle name="PSHeading 2 7_JE 5 2002.2 FED" xfId="25260" xr:uid="{00000000-0005-0000-0000-0000928B0000}"/>
    <cellStyle name="PSHeading 2 8" xfId="25261" xr:uid="{00000000-0005-0000-0000-0000938B0000}"/>
    <cellStyle name="PSHeading 2 8 2" xfId="25262" xr:uid="{00000000-0005-0000-0000-0000948B0000}"/>
    <cellStyle name="PSHeading 2 8 2 2" xfId="25263" xr:uid="{00000000-0005-0000-0000-0000958B0000}"/>
    <cellStyle name="PSHeading 2 8 3" xfId="25264" xr:uid="{00000000-0005-0000-0000-0000968B0000}"/>
    <cellStyle name="PSHeading 2 8_JE 5 2002.2 FED" xfId="25265" xr:uid="{00000000-0005-0000-0000-0000978B0000}"/>
    <cellStyle name="PSHeading 2 9" xfId="25266" xr:uid="{00000000-0005-0000-0000-0000988B0000}"/>
    <cellStyle name="PSHeading 2 9 2" xfId="25267" xr:uid="{00000000-0005-0000-0000-0000998B0000}"/>
    <cellStyle name="PSHeading 2 9 2 2" xfId="25268" xr:uid="{00000000-0005-0000-0000-00009A8B0000}"/>
    <cellStyle name="PSHeading 2 9 3" xfId="25269" xr:uid="{00000000-0005-0000-0000-00009B8B0000}"/>
    <cellStyle name="PSHeading 2 9_JE 5 2002.2 FED" xfId="25270" xr:uid="{00000000-0005-0000-0000-00009C8B0000}"/>
    <cellStyle name="PSHeading 2_JE 5 2002.2 FED" xfId="25271" xr:uid="{00000000-0005-0000-0000-00009D8B0000}"/>
    <cellStyle name="PSHeading 3" xfId="25272" xr:uid="{00000000-0005-0000-0000-00009E8B0000}"/>
    <cellStyle name="PSHeading 3 10" xfId="25273" xr:uid="{00000000-0005-0000-0000-00009F8B0000}"/>
    <cellStyle name="PSHeading 3 10 2" xfId="25274" xr:uid="{00000000-0005-0000-0000-0000A08B0000}"/>
    <cellStyle name="PSHeading 3 11" xfId="25275" xr:uid="{00000000-0005-0000-0000-0000A18B0000}"/>
    <cellStyle name="PSHeading 3 2" xfId="25276" xr:uid="{00000000-0005-0000-0000-0000A28B0000}"/>
    <cellStyle name="PSHeading 3 2 2" xfId="25277" xr:uid="{00000000-0005-0000-0000-0000A38B0000}"/>
    <cellStyle name="PSHeading 3 2 2 2" xfId="25278" xr:uid="{00000000-0005-0000-0000-0000A48B0000}"/>
    <cellStyle name="PSHeading 3 2 3" xfId="25279" xr:uid="{00000000-0005-0000-0000-0000A58B0000}"/>
    <cellStyle name="PSHeading 3 2_JE 5 2002.2 FED" xfId="25280" xr:uid="{00000000-0005-0000-0000-0000A68B0000}"/>
    <cellStyle name="PSHeading 3 3" xfId="25281" xr:uid="{00000000-0005-0000-0000-0000A78B0000}"/>
    <cellStyle name="PSHeading 3 3 2" xfId="25282" xr:uid="{00000000-0005-0000-0000-0000A88B0000}"/>
    <cellStyle name="PSHeading 3 3 2 2" xfId="25283" xr:uid="{00000000-0005-0000-0000-0000A98B0000}"/>
    <cellStyle name="PSHeading 3 3 3" xfId="25284" xr:uid="{00000000-0005-0000-0000-0000AA8B0000}"/>
    <cellStyle name="PSHeading 3 3_JE 5 2002.2 FED" xfId="25285" xr:uid="{00000000-0005-0000-0000-0000AB8B0000}"/>
    <cellStyle name="PSHeading 3 4" xfId="25286" xr:uid="{00000000-0005-0000-0000-0000AC8B0000}"/>
    <cellStyle name="PSHeading 3 4 2" xfId="25287" xr:uid="{00000000-0005-0000-0000-0000AD8B0000}"/>
    <cellStyle name="PSHeading 3 4 2 2" xfId="25288" xr:uid="{00000000-0005-0000-0000-0000AE8B0000}"/>
    <cellStyle name="PSHeading 3 4 3" xfId="25289" xr:uid="{00000000-0005-0000-0000-0000AF8B0000}"/>
    <cellStyle name="PSHeading 3 4_JE 5 2002.2 FED" xfId="25290" xr:uid="{00000000-0005-0000-0000-0000B08B0000}"/>
    <cellStyle name="PSHeading 3 5" xfId="25291" xr:uid="{00000000-0005-0000-0000-0000B18B0000}"/>
    <cellStyle name="PSHeading 3 5 2" xfId="25292" xr:uid="{00000000-0005-0000-0000-0000B28B0000}"/>
    <cellStyle name="PSHeading 3 5 2 2" xfId="25293" xr:uid="{00000000-0005-0000-0000-0000B38B0000}"/>
    <cellStyle name="PSHeading 3 5 3" xfId="25294" xr:uid="{00000000-0005-0000-0000-0000B48B0000}"/>
    <cellStyle name="PSHeading 3 5_JE 5 2002.2 FED" xfId="25295" xr:uid="{00000000-0005-0000-0000-0000B58B0000}"/>
    <cellStyle name="PSHeading 3 6" xfId="25296" xr:uid="{00000000-0005-0000-0000-0000B68B0000}"/>
    <cellStyle name="PSHeading 3 6 2" xfId="25297" xr:uid="{00000000-0005-0000-0000-0000B78B0000}"/>
    <cellStyle name="PSHeading 3 6 2 2" xfId="25298" xr:uid="{00000000-0005-0000-0000-0000B88B0000}"/>
    <cellStyle name="PSHeading 3 6 3" xfId="25299" xr:uid="{00000000-0005-0000-0000-0000B98B0000}"/>
    <cellStyle name="PSHeading 3 6_JE 5 2002.2 FED" xfId="25300" xr:uid="{00000000-0005-0000-0000-0000BA8B0000}"/>
    <cellStyle name="PSHeading 3 7" xfId="25301" xr:uid="{00000000-0005-0000-0000-0000BB8B0000}"/>
    <cellStyle name="PSHeading 3 7 2" xfId="25302" xr:uid="{00000000-0005-0000-0000-0000BC8B0000}"/>
    <cellStyle name="PSHeading 3 7 2 2" xfId="25303" xr:uid="{00000000-0005-0000-0000-0000BD8B0000}"/>
    <cellStyle name="PSHeading 3 7 3" xfId="25304" xr:uid="{00000000-0005-0000-0000-0000BE8B0000}"/>
    <cellStyle name="PSHeading 3 7_JE 5 2002.2 FED" xfId="25305" xr:uid="{00000000-0005-0000-0000-0000BF8B0000}"/>
    <cellStyle name="PSHeading 3 8" xfId="25306" xr:uid="{00000000-0005-0000-0000-0000C08B0000}"/>
    <cellStyle name="PSHeading 3 8 2" xfId="25307" xr:uid="{00000000-0005-0000-0000-0000C18B0000}"/>
    <cellStyle name="PSHeading 3 8 2 2" xfId="25308" xr:uid="{00000000-0005-0000-0000-0000C28B0000}"/>
    <cellStyle name="PSHeading 3 8 3" xfId="25309" xr:uid="{00000000-0005-0000-0000-0000C38B0000}"/>
    <cellStyle name="PSHeading 3 8_JE 5 2002.2 FED" xfId="25310" xr:uid="{00000000-0005-0000-0000-0000C48B0000}"/>
    <cellStyle name="PSHeading 3 9" xfId="25311" xr:uid="{00000000-0005-0000-0000-0000C58B0000}"/>
    <cellStyle name="PSHeading 3 9 2" xfId="25312" xr:uid="{00000000-0005-0000-0000-0000C68B0000}"/>
    <cellStyle name="PSHeading 3 9 2 2" xfId="25313" xr:uid="{00000000-0005-0000-0000-0000C78B0000}"/>
    <cellStyle name="PSHeading 3 9 3" xfId="25314" xr:uid="{00000000-0005-0000-0000-0000C88B0000}"/>
    <cellStyle name="PSHeading 3 9_JE 5 2002.2 FED" xfId="25315" xr:uid="{00000000-0005-0000-0000-0000C98B0000}"/>
    <cellStyle name="PSHeading 3_JE 5 2002.2 FED" xfId="25316" xr:uid="{00000000-0005-0000-0000-0000CA8B0000}"/>
    <cellStyle name="PSHeading 4" xfId="25317" xr:uid="{00000000-0005-0000-0000-0000CB8B0000}"/>
    <cellStyle name="PSHeading 4 10" xfId="25318" xr:uid="{00000000-0005-0000-0000-0000CC8B0000}"/>
    <cellStyle name="PSHeading 4 10 2" xfId="25319" xr:uid="{00000000-0005-0000-0000-0000CD8B0000}"/>
    <cellStyle name="PSHeading 4 11" xfId="25320" xr:uid="{00000000-0005-0000-0000-0000CE8B0000}"/>
    <cellStyle name="PSHeading 4 2" xfId="25321" xr:uid="{00000000-0005-0000-0000-0000CF8B0000}"/>
    <cellStyle name="PSHeading 4 2 2" xfId="25322" xr:uid="{00000000-0005-0000-0000-0000D08B0000}"/>
    <cellStyle name="PSHeading 4 2 2 2" xfId="25323" xr:uid="{00000000-0005-0000-0000-0000D18B0000}"/>
    <cellStyle name="PSHeading 4 2 3" xfId="25324" xr:uid="{00000000-0005-0000-0000-0000D28B0000}"/>
    <cellStyle name="PSHeading 4 2_JE 5 2002.2 FED" xfId="25325" xr:uid="{00000000-0005-0000-0000-0000D38B0000}"/>
    <cellStyle name="PSHeading 4 3" xfId="25326" xr:uid="{00000000-0005-0000-0000-0000D48B0000}"/>
    <cellStyle name="PSHeading 4 3 2" xfId="25327" xr:uid="{00000000-0005-0000-0000-0000D58B0000}"/>
    <cellStyle name="PSHeading 4 3 2 2" xfId="25328" xr:uid="{00000000-0005-0000-0000-0000D68B0000}"/>
    <cellStyle name="PSHeading 4 3 3" xfId="25329" xr:uid="{00000000-0005-0000-0000-0000D78B0000}"/>
    <cellStyle name="PSHeading 4 3_JE 5 2002.2 FED" xfId="25330" xr:uid="{00000000-0005-0000-0000-0000D88B0000}"/>
    <cellStyle name="PSHeading 4 4" xfId="25331" xr:uid="{00000000-0005-0000-0000-0000D98B0000}"/>
    <cellStyle name="PSHeading 4 4 2" xfId="25332" xr:uid="{00000000-0005-0000-0000-0000DA8B0000}"/>
    <cellStyle name="PSHeading 4 4 2 2" xfId="25333" xr:uid="{00000000-0005-0000-0000-0000DB8B0000}"/>
    <cellStyle name="PSHeading 4 4 3" xfId="25334" xr:uid="{00000000-0005-0000-0000-0000DC8B0000}"/>
    <cellStyle name="PSHeading 4 4_JE 5 2002.2 FED" xfId="25335" xr:uid="{00000000-0005-0000-0000-0000DD8B0000}"/>
    <cellStyle name="PSHeading 4 5" xfId="25336" xr:uid="{00000000-0005-0000-0000-0000DE8B0000}"/>
    <cellStyle name="PSHeading 4 5 2" xfId="25337" xr:uid="{00000000-0005-0000-0000-0000DF8B0000}"/>
    <cellStyle name="PSHeading 4 5 2 2" xfId="25338" xr:uid="{00000000-0005-0000-0000-0000E08B0000}"/>
    <cellStyle name="PSHeading 4 5 3" xfId="25339" xr:uid="{00000000-0005-0000-0000-0000E18B0000}"/>
    <cellStyle name="PSHeading 4 5_JE 5 2002.2 FED" xfId="25340" xr:uid="{00000000-0005-0000-0000-0000E28B0000}"/>
    <cellStyle name="PSHeading 4 6" xfId="25341" xr:uid="{00000000-0005-0000-0000-0000E38B0000}"/>
    <cellStyle name="PSHeading 4 6 2" xfId="25342" xr:uid="{00000000-0005-0000-0000-0000E48B0000}"/>
    <cellStyle name="PSHeading 4 6 2 2" xfId="25343" xr:uid="{00000000-0005-0000-0000-0000E58B0000}"/>
    <cellStyle name="PSHeading 4 6 3" xfId="25344" xr:uid="{00000000-0005-0000-0000-0000E68B0000}"/>
    <cellStyle name="PSHeading 4 6_JE 5 2002.2 FED" xfId="25345" xr:uid="{00000000-0005-0000-0000-0000E78B0000}"/>
    <cellStyle name="PSHeading 4 7" xfId="25346" xr:uid="{00000000-0005-0000-0000-0000E88B0000}"/>
    <cellStyle name="PSHeading 4 7 2" xfId="25347" xr:uid="{00000000-0005-0000-0000-0000E98B0000}"/>
    <cellStyle name="PSHeading 4 7 2 2" xfId="25348" xr:uid="{00000000-0005-0000-0000-0000EA8B0000}"/>
    <cellStyle name="PSHeading 4 7 3" xfId="25349" xr:uid="{00000000-0005-0000-0000-0000EB8B0000}"/>
    <cellStyle name="PSHeading 4 7_JE 5 2002.2 FED" xfId="25350" xr:uid="{00000000-0005-0000-0000-0000EC8B0000}"/>
    <cellStyle name="PSHeading 4 8" xfId="25351" xr:uid="{00000000-0005-0000-0000-0000ED8B0000}"/>
    <cellStyle name="PSHeading 4 8 2" xfId="25352" xr:uid="{00000000-0005-0000-0000-0000EE8B0000}"/>
    <cellStyle name="PSHeading 4 8 2 2" xfId="25353" xr:uid="{00000000-0005-0000-0000-0000EF8B0000}"/>
    <cellStyle name="PSHeading 4 8 3" xfId="25354" xr:uid="{00000000-0005-0000-0000-0000F08B0000}"/>
    <cellStyle name="PSHeading 4 8_JE 5 2002.2 FED" xfId="25355" xr:uid="{00000000-0005-0000-0000-0000F18B0000}"/>
    <cellStyle name="PSHeading 4 9" xfId="25356" xr:uid="{00000000-0005-0000-0000-0000F28B0000}"/>
    <cellStyle name="PSHeading 4 9 2" xfId="25357" xr:uid="{00000000-0005-0000-0000-0000F38B0000}"/>
    <cellStyle name="PSHeading 4 9 2 2" xfId="25358" xr:uid="{00000000-0005-0000-0000-0000F48B0000}"/>
    <cellStyle name="PSHeading 4 9 3" xfId="25359" xr:uid="{00000000-0005-0000-0000-0000F58B0000}"/>
    <cellStyle name="PSHeading 4 9_JE 5 2002.2 FED" xfId="25360" xr:uid="{00000000-0005-0000-0000-0000F68B0000}"/>
    <cellStyle name="PSHeading 4_JE 5 2002.2 FED" xfId="25361" xr:uid="{00000000-0005-0000-0000-0000F78B0000}"/>
    <cellStyle name="PSHeading 5" xfId="25362" xr:uid="{00000000-0005-0000-0000-0000F88B0000}"/>
    <cellStyle name="PSHeading 5 10" xfId="25363" xr:uid="{00000000-0005-0000-0000-0000F98B0000}"/>
    <cellStyle name="PSHeading 5 10 2" xfId="25364" xr:uid="{00000000-0005-0000-0000-0000FA8B0000}"/>
    <cellStyle name="PSHeading 5 11" xfId="25365" xr:uid="{00000000-0005-0000-0000-0000FB8B0000}"/>
    <cellStyle name="PSHeading 5 2" xfId="25366" xr:uid="{00000000-0005-0000-0000-0000FC8B0000}"/>
    <cellStyle name="PSHeading 5 2 2" xfId="25367" xr:uid="{00000000-0005-0000-0000-0000FD8B0000}"/>
    <cellStyle name="PSHeading 5 2 2 2" xfId="25368" xr:uid="{00000000-0005-0000-0000-0000FE8B0000}"/>
    <cellStyle name="PSHeading 5 2 3" xfId="25369" xr:uid="{00000000-0005-0000-0000-0000FF8B0000}"/>
    <cellStyle name="PSHeading 5 2_JE 5 2002.2 FED" xfId="25370" xr:uid="{00000000-0005-0000-0000-0000008C0000}"/>
    <cellStyle name="PSHeading 5 3" xfId="25371" xr:uid="{00000000-0005-0000-0000-0000018C0000}"/>
    <cellStyle name="PSHeading 5 3 2" xfId="25372" xr:uid="{00000000-0005-0000-0000-0000028C0000}"/>
    <cellStyle name="PSHeading 5 3 2 2" xfId="25373" xr:uid="{00000000-0005-0000-0000-0000038C0000}"/>
    <cellStyle name="PSHeading 5 3 3" xfId="25374" xr:uid="{00000000-0005-0000-0000-0000048C0000}"/>
    <cellStyle name="PSHeading 5 3_JE 5 2002.2 FED" xfId="25375" xr:uid="{00000000-0005-0000-0000-0000058C0000}"/>
    <cellStyle name="PSHeading 5 4" xfId="25376" xr:uid="{00000000-0005-0000-0000-0000068C0000}"/>
    <cellStyle name="PSHeading 5 4 2" xfId="25377" xr:uid="{00000000-0005-0000-0000-0000078C0000}"/>
    <cellStyle name="PSHeading 5 4 2 2" xfId="25378" xr:uid="{00000000-0005-0000-0000-0000088C0000}"/>
    <cellStyle name="PSHeading 5 4 3" xfId="25379" xr:uid="{00000000-0005-0000-0000-0000098C0000}"/>
    <cellStyle name="PSHeading 5 4_JE 5 2002.2 FED" xfId="25380" xr:uid="{00000000-0005-0000-0000-00000A8C0000}"/>
    <cellStyle name="PSHeading 5 5" xfId="25381" xr:uid="{00000000-0005-0000-0000-00000B8C0000}"/>
    <cellStyle name="PSHeading 5 5 2" xfId="25382" xr:uid="{00000000-0005-0000-0000-00000C8C0000}"/>
    <cellStyle name="PSHeading 5 5 2 2" xfId="25383" xr:uid="{00000000-0005-0000-0000-00000D8C0000}"/>
    <cellStyle name="PSHeading 5 5 3" xfId="25384" xr:uid="{00000000-0005-0000-0000-00000E8C0000}"/>
    <cellStyle name="PSHeading 5 5_JE 5 2002.2 FED" xfId="25385" xr:uid="{00000000-0005-0000-0000-00000F8C0000}"/>
    <cellStyle name="PSHeading 5 6" xfId="25386" xr:uid="{00000000-0005-0000-0000-0000108C0000}"/>
    <cellStyle name="PSHeading 5 6 2" xfId="25387" xr:uid="{00000000-0005-0000-0000-0000118C0000}"/>
    <cellStyle name="PSHeading 5 6 2 2" xfId="25388" xr:uid="{00000000-0005-0000-0000-0000128C0000}"/>
    <cellStyle name="PSHeading 5 6 3" xfId="25389" xr:uid="{00000000-0005-0000-0000-0000138C0000}"/>
    <cellStyle name="PSHeading 5 6_JE 5 2002.2 FED" xfId="25390" xr:uid="{00000000-0005-0000-0000-0000148C0000}"/>
    <cellStyle name="PSHeading 5 7" xfId="25391" xr:uid="{00000000-0005-0000-0000-0000158C0000}"/>
    <cellStyle name="PSHeading 5 7 2" xfId="25392" xr:uid="{00000000-0005-0000-0000-0000168C0000}"/>
    <cellStyle name="PSHeading 5 7 2 2" xfId="25393" xr:uid="{00000000-0005-0000-0000-0000178C0000}"/>
    <cellStyle name="PSHeading 5 7 3" xfId="25394" xr:uid="{00000000-0005-0000-0000-0000188C0000}"/>
    <cellStyle name="PSHeading 5 7_JE 5 2002.2 FED" xfId="25395" xr:uid="{00000000-0005-0000-0000-0000198C0000}"/>
    <cellStyle name="PSHeading 5 8" xfId="25396" xr:uid="{00000000-0005-0000-0000-00001A8C0000}"/>
    <cellStyle name="PSHeading 5 8 2" xfId="25397" xr:uid="{00000000-0005-0000-0000-00001B8C0000}"/>
    <cellStyle name="PSHeading 5 8 2 2" xfId="25398" xr:uid="{00000000-0005-0000-0000-00001C8C0000}"/>
    <cellStyle name="PSHeading 5 8 3" xfId="25399" xr:uid="{00000000-0005-0000-0000-00001D8C0000}"/>
    <cellStyle name="PSHeading 5 8_JE 5 2002.2 FED" xfId="25400" xr:uid="{00000000-0005-0000-0000-00001E8C0000}"/>
    <cellStyle name="PSHeading 5 9" xfId="25401" xr:uid="{00000000-0005-0000-0000-00001F8C0000}"/>
    <cellStyle name="PSHeading 5 9 2" xfId="25402" xr:uid="{00000000-0005-0000-0000-0000208C0000}"/>
    <cellStyle name="PSHeading 5 9 2 2" xfId="25403" xr:uid="{00000000-0005-0000-0000-0000218C0000}"/>
    <cellStyle name="PSHeading 5 9 3" xfId="25404" xr:uid="{00000000-0005-0000-0000-0000228C0000}"/>
    <cellStyle name="PSHeading 5 9_JE 5 2002.2 FED" xfId="25405" xr:uid="{00000000-0005-0000-0000-0000238C0000}"/>
    <cellStyle name="PSHeading 5_JE 5 2002.2 FED" xfId="25406" xr:uid="{00000000-0005-0000-0000-0000248C0000}"/>
    <cellStyle name="PSHeading 6" xfId="25407" xr:uid="{00000000-0005-0000-0000-0000258C0000}"/>
    <cellStyle name="PSHeading 6 10" xfId="25408" xr:uid="{00000000-0005-0000-0000-0000268C0000}"/>
    <cellStyle name="PSHeading 6 10 2" xfId="25409" xr:uid="{00000000-0005-0000-0000-0000278C0000}"/>
    <cellStyle name="PSHeading 6 11" xfId="25410" xr:uid="{00000000-0005-0000-0000-0000288C0000}"/>
    <cellStyle name="PSHeading 6 2" xfId="25411" xr:uid="{00000000-0005-0000-0000-0000298C0000}"/>
    <cellStyle name="PSHeading 6 2 2" xfId="25412" xr:uid="{00000000-0005-0000-0000-00002A8C0000}"/>
    <cellStyle name="PSHeading 6 2 2 2" xfId="25413" xr:uid="{00000000-0005-0000-0000-00002B8C0000}"/>
    <cellStyle name="PSHeading 6 2 3" xfId="25414" xr:uid="{00000000-0005-0000-0000-00002C8C0000}"/>
    <cellStyle name="PSHeading 6 2_JE 5 2002.2 FED" xfId="25415" xr:uid="{00000000-0005-0000-0000-00002D8C0000}"/>
    <cellStyle name="PSHeading 6 3" xfId="25416" xr:uid="{00000000-0005-0000-0000-00002E8C0000}"/>
    <cellStyle name="PSHeading 6 3 2" xfId="25417" xr:uid="{00000000-0005-0000-0000-00002F8C0000}"/>
    <cellStyle name="PSHeading 6 3 2 2" xfId="25418" xr:uid="{00000000-0005-0000-0000-0000308C0000}"/>
    <cellStyle name="PSHeading 6 3 3" xfId="25419" xr:uid="{00000000-0005-0000-0000-0000318C0000}"/>
    <cellStyle name="PSHeading 6 3_JE 5 2002.2 FED" xfId="25420" xr:uid="{00000000-0005-0000-0000-0000328C0000}"/>
    <cellStyle name="PSHeading 6 4" xfId="25421" xr:uid="{00000000-0005-0000-0000-0000338C0000}"/>
    <cellStyle name="PSHeading 6 4 2" xfId="25422" xr:uid="{00000000-0005-0000-0000-0000348C0000}"/>
    <cellStyle name="PSHeading 6 4 2 2" xfId="25423" xr:uid="{00000000-0005-0000-0000-0000358C0000}"/>
    <cellStyle name="PSHeading 6 4 3" xfId="25424" xr:uid="{00000000-0005-0000-0000-0000368C0000}"/>
    <cellStyle name="PSHeading 6 4_JE 5 2002.2 FED" xfId="25425" xr:uid="{00000000-0005-0000-0000-0000378C0000}"/>
    <cellStyle name="PSHeading 6 5" xfId="25426" xr:uid="{00000000-0005-0000-0000-0000388C0000}"/>
    <cellStyle name="PSHeading 6 5 2" xfId="25427" xr:uid="{00000000-0005-0000-0000-0000398C0000}"/>
    <cellStyle name="PSHeading 6 5 2 2" xfId="25428" xr:uid="{00000000-0005-0000-0000-00003A8C0000}"/>
    <cellStyle name="PSHeading 6 5 3" xfId="25429" xr:uid="{00000000-0005-0000-0000-00003B8C0000}"/>
    <cellStyle name="PSHeading 6 5_JE 5 2002.2 FED" xfId="25430" xr:uid="{00000000-0005-0000-0000-00003C8C0000}"/>
    <cellStyle name="PSHeading 6 6" xfId="25431" xr:uid="{00000000-0005-0000-0000-00003D8C0000}"/>
    <cellStyle name="PSHeading 6 6 2" xfId="25432" xr:uid="{00000000-0005-0000-0000-00003E8C0000}"/>
    <cellStyle name="PSHeading 6 6 2 2" xfId="25433" xr:uid="{00000000-0005-0000-0000-00003F8C0000}"/>
    <cellStyle name="PSHeading 6 6 3" xfId="25434" xr:uid="{00000000-0005-0000-0000-0000408C0000}"/>
    <cellStyle name="PSHeading 6 6_JE 5 2002.2 FED" xfId="25435" xr:uid="{00000000-0005-0000-0000-0000418C0000}"/>
    <cellStyle name="PSHeading 6 7" xfId="25436" xr:uid="{00000000-0005-0000-0000-0000428C0000}"/>
    <cellStyle name="PSHeading 6 7 2" xfId="25437" xr:uid="{00000000-0005-0000-0000-0000438C0000}"/>
    <cellStyle name="PSHeading 6 7 2 2" xfId="25438" xr:uid="{00000000-0005-0000-0000-0000448C0000}"/>
    <cellStyle name="PSHeading 6 7 3" xfId="25439" xr:uid="{00000000-0005-0000-0000-0000458C0000}"/>
    <cellStyle name="PSHeading 6 7_JE 5 2002.2 FED" xfId="25440" xr:uid="{00000000-0005-0000-0000-0000468C0000}"/>
    <cellStyle name="PSHeading 6 8" xfId="25441" xr:uid="{00000000-0005-0000-0000-0000478C0000}"/>
    <cellStyle name="PSHeading 6 8 2" xfId="25442" xr:uid="{00000000-0005-0000-0000-0000488C0000}"/>
    <cellStyle name="PSHeading 6 8 2 2" xfId="25443" xr:uid="{00000000-0005-0000-0000-0000498C0000}"/>
    <cellStyle name="PSHeading 6 8 3" xfId="25444" xr:uid="{00000000-0005-0000-0000-00004A8C0000}"/>
    <cellStyle name="PSHeading 6 8_JE 5 2002.2 FED" xfId="25445" xr:uid="{00000000-0005-0000-0000-00004B8C0000}"/>
    <cellStyle name="PSHeading 6 9" xfId="25446" xr:uid="{00000000-0005-0000-0000-00004C8C0000}"/>
    <cellStyle name="PSHeading 6 9 2" xfId="25447" xr:uid="{00000000-0005-0000-0000-00004D8C0000}"/>
    <cellStyle name="PSHeading 6 9 2 2" xfId="25448" xr:uid="{00000000-0005-0000-0000-00004E8C0000}"/>
    <cellStyle name="PSHeading 6 9 3" xfId="25449" xr:uid="{00000000-0005-0000-0000-00004F8C0000}"/>
    <cellStyle name="PSHeading 6 9_JE 5 2002.2 FED" xfId="25450" xr:uid="{00000000-0005-0000-0000-0000508C0000}"/>
    <cellStyle name="PSHeading 6_JE 5 2002.2 FED" xfId="25451" xr:uid="{00000000-0005-0000-0000-0000518C0000}"/>
    <cellStyle name="PSHeading 7" xfId="25452" xr:uid="{00000000-0005-0000-0000-0000528C0000}"/>
    <cellStyle name="PSHeading 7 2" xfId="25453" xr:uid="{00000000-0005-0000-0000-0000538C0000}"/>
    <cellStyle name="PSHeading 7 2 2" xfId="25454" xr:uid="{00000000-0005-0000-0000-0000548C0000}"/>
    <cellStyle name="PSHeading 7 2 2 2" xfId="25455" xr:uid="{00000000-0005-0000-0000-0000558C0000}"/>
    <cellStyle name="PSHeading 7 2 3" xfId="25456" xr:uid="{00000000-0005-0000-0000-0000568C0000}"/>
    <cellStyle name="PSHeading 7 2_JE 5 2002.2 FED" xfId="25457" xr:uid="{00000000-0005-0000-0000-0000578C0000}"/>
    <cellStyle name="PSHeading 7 3" xfId="25458" xr:uid="{00000000-0005-0000-0000-0000588C0000}"/>
    <cellStyle name="PSHeading 7 3 2" xfId="25459" xr:uid="{00000000-0005-0000-0000-0000598C0000}"/>
    <cellStyle name="PSHeading 7 3 2 2" xfId="25460" xr:uid="{00000000-0005-0000-0000-00005A8C0000}"/>
    <cellStyle name="PSHeading 7 3 3" xfId="25461" xr:uid="{00000000-0005-0000-0000-00005B8C0000}"/>
    <cellStyle name="PSHeading 7 3_JE 5 2002.2 FED" xfId="25462" xr:uid="{00000000-0005-0000-0000-00005C8C0000}"/>
    <cellStyle name="PSHeading 7 4" xfId="25463" xr:uid="{00000000-0005-0000-0000-00005D8C0000}"/>
    <cellStyle name="PSHeading 7 4 2" xfId="25464" xr:uid="{00000000-0005-0000-0000-00005E8C0000}"/>
    <cellStyle name="PSHeading 7 4 2 2" xfId="25465" xr:uid="{00000000-0005-0000-0000-00005F8C0000}"/>
    <cellStyle name="PSHeading 7 4 3" xfId="25466" xr:uid="{00000000-0005-0000-0000-0000608C0000}"/>
    <cellStyle name="PSHeading 7 4_JE 5 2002.2 FED" xfId="25467" xr:uid="{00000000-0005-0000-0000-0000618C0000}"/>
    <cellStyle name="PSHeading 7 5" xfId="25468" xr:uid="{00000000-0005-0000-0000-0000628C0000}"/>
    <cellStyle name="PSHeading 7 5 2" xfId="25469" xr:uid="{00000000-0005-0000-0000-0000638C0000}"/>
    <cellStyle name="PSHeading 7 5 2 2" xfId="25470" xr:uid="{00000000-0005-0000-0000-0000648C0000}"/>
    <cellStyle name="PSHeading 7 5 3" xfId="25471" xr:uid="{00000000-0005-0000-0000-0000658C0000}"/>
    <cellStyle name="PSHeading 7 5_JE 5 2002.2 FED" xfId="25472" xr:uid="{00000000-0005-0000-0000-0000668C0000}"/>
    <cellStyle name="PSHeading 7 6" xfId="25473" xr:uid="{00000000-0005-0000-0000-0000678C0000}"/>
    <cellStyle name="PSHeading 7 6 2" xfId="25474" xr:uid="{00000000-0005-0000-0000-0000688C0000}"/>
    <cellStyle name="PSHeading 7 7" xfId="25475" xr:uid="{00000000-0005-0000-0000-0000698C0000}"/>
    <cellStyle name="PSHeading 7_JE 5 2002.2 FED" xfId="25476" xr:uid="{00000000-0005-0000-0000-00006A8C0000}"/>
    <cellStyle name="PSHeading 8" xfId="25477" xr:uid="{00000000-0005-0000-0000-00006B8C0000}"/>
    <cellStyle name="PSHeading 8 2" xfId="25478" xr:uid="{00000000-0005-0000-0000-00006C8C0000}"/>
    <cellStyle name="PSHeading 8 2 2" xfId="25479" xr:uid="{00000000-0005-0000-0000-00006D8C0000}"/>
    <cellStyle name="PSHeading 8 2 2 2" xfId="25480" xr:uid="{00000000-0005-0000-0000-00006E8C0000}"/>
    <cellStyle name="PSHeading 8 2 3" xfId="25481" xr:uid="{00000000-0005-0000-0000-00006F8C0000}"/>
    <cellStyle name="PSHeading 8 2_JE 5 2002.2 FED" xfId="25482" xr:uid="{00000000-0005-0000-0000-0000708C0000}"/>
    <cellStyle name="PSHeading 8 3" xfId="25483" xr:uid="{00000000-0005-0000-0000-0000718C0000}"/>
    <cellStyle name="PSHeading 8 3 2" xfId="25484" xr:uid="{00000000-0005-0000-0000-0000728C0000}"/>
    <cellStyle name="PSHeading 8 3 2 2" xfId="25485" xr:uid="{00000000-0005-0000-0000-0000738C0000}"/>
    <cellStyle name="PSHeading 8 3 3" xfId="25486" xr:uid="{00000000-0005-0000-0000-0000748C0000}"/>
    <cellStyle name="PSHeading 8 3_JE 5 2002.2 FED" xfId="25487" xr:uid="{00000000-0005-0000-0000-0000758C0000}"/>
    <cellStyle name="PSHeading 8 4" xfId="25488" xr:uid="{00000000-0005-0000-0000-0000768C0000}"/>
    <cellStyle name="PSHeading 8 4 2" xfId="25489" xr:uid="{00000000-0005-0000-0000-0000778C0000}"/>
    <cellStyle name="PSHeading 8 4 2 2" xfId="25490" xr:uid="{00000000-0005-0000-0000-0000788C0000}"/>
    <cellStyle name="PSHeading 8 4 3" xfId="25491" xr:uid="{00000000-0005-0000-0000-0000798C0000}"/>
    <cellStyle name="PSHeading 8 4_JE 5 2002.2 FED" xfId="25492" xr:uid="{00000000-0005-0000-0000-00007A8C0000}"/>
    <cellStyle name="PSHeading 8 5" xfId="25493" xr:uid="{00000000-0005-0000-0000-00007B8C0000}"/>
    <cellStyle name="PSHeading 8 5 2" xfId="25494" xr:uid="{00000000-0005-0000-0000-00007C8C0000}"/>
    <cellStyle name="PSHeading 8 5 2 2" xfId="25495" xr:uid="{00000000-0005-0000-0000-00007D8C0000}"/>
    <cellStyle name="PSHeading 8 5 3" xfId="25496" xr:uid="{00000000-0005-0000-0000-00007E8C0000}"/>
    <cellStyle name="PSHeading 8 5_JE 5 2002.2 FED" xfId="25497" xr:uid="{00000000-0005-0000-0000-00007F8C0000}"/>
    <cellStyle name="PSHeading 8 6" xfId="25498" xr:uid="{00000000-0005-0000-0000-0000808C0000}"/>
    <cellStyle name="PSHeading 8 6 2" xfId="25499" xr:uid="{00000000-0005-0000-0000-0000818C0000}"/>
    <cellStyle name="PSHeading 8 7" xfId="25500" xr:uid="{00000000-0005-0000-0000-0000828C0000}"/>
    <cellStyle name="PSHeading 8_JE 5 2002.2 FED" xfId="25501" xr:uid="{00000000-0005-0000-0000-0000838C0000}"/>
    <cellStyle name="PSHeading 9" xfId="25502" xr:uid="{00000000-0005-0000-0000-0000848C0000}"/>
    <cellStyle name="PSHeading 9 2" xfId="25503" xr:uid="{00000000-0005-0000-0000-0000858C0000}"/>
    <cellStyle name="PSHeading 9 2 2" xfId="25504" xr:uid="{00000000-0005-0000-0000-0000868C0000}"/>
    <cellStyle name="PSHeading 9 2 2 2" xfId="25505" xr:uid="{00000000-0005-0000-0000-0000878C0000}"/>
    <cellStyle name="PSHeading 9 2 3" xfId="25506" xr:uid="{00000000-0005-0000-0000-0000888C0000}"/>
    <cellStyle name="PSHeading 9 2_JE 5 2002.2 FED" xfId="25507" xr:uid="{00000000-0005-0000-0000-0000898C0000}"/>
    <cellStyle name="PSHeading 9 3" xfId="25508" xr:uid="{00000000-0005-0000-0000-00008A8C0000}"/>
    <cellStyle name="PSHeading 9 3 2" xfId="25509" xr:uid="{00000000-0005-0000-0000-00008B8C0000}"/>
    <cellStyle name="PSHeading 9 3 2 2" xfId="25510" xr:uid="{00000000-0005-0000-0000-00008C8C0000}"/>
    <cellStyle name="PSHeading 9 3 3" xfId="25511" xr:uid="{00000000-0005-0000-0000-00008D8C0000}"/>
    <cellStyle name="PSHeading 9 3_JE 5 2002.2 FED" xfId="25512" xr:uid="{00000000-0005-0000-0000-00008E8C0000}"/>
    <cellStyle name="PSHeading 9 4" xfId="25513" xr:uid="{00000000-0005-0000-0000-00008F8C0000}"/>
    <cellStyle name="PSHeading 9 4 2" xfId="25514" xr:uid="{00000000-0005-0000-0000-0000908C0000}"/>
    <cellStyle name="PSHeading 9 4 2 2" xfId="25515" xr:uid="{00000000-0005-0000-0000-0000918C0000}"/>
    <cellStyle name="PSHeading 9 4 3" xfId="25516" xr:uid="{00000000-0005-0000-0000-0000928C0000}"/>
    <cellStyle name="PSHeading 9 4_JE 5 2002.2 FED" xfId="25517" xr:uid="{00000000-0005-0000-0000-0000938C0000}"/>
    <cellStyle name="PSHeading 9 5" xfId="25518" xr:uid="{00000000-0005-0000-0000-0000948C0000}"/>
    <cellStyle name="PSHeading 9 5 2" xfId="25519" xr:uid="{00000000-0005-0000-0000-0000958C0000}"/>
    <cellStyle name="PSHeading 9 5 2 2" xfId="25520" xr:uid="{00000000-0005-0000-0000-0000968C0000}"/>
    <cellStyle name="PSHeading 9 5 3" xfId="25521" xr:uid="{00000000-0005-0000-0000-0000978C0000}"/>
    <cellStyle name="PSHeading 9 5_JE 5 2002.2 FED" xfId="25522" xr:uid="{00000000-0005-0000-0000-0000988C0000}"/>
    <cellStyle name="PSHeading 9 6" xfId="25523" xr:uid="{00000000-0005-0000-0000-0000998C0000}"/>
    <cellStyle name="PSHeading 9 6 2" xfId="25524" xr:uid="{00000000-0005-0000-0000-00009A8C0000}"/>
    <cellStyle name="PSHeading 9 7" xfId="25525" xr:uid="{00000000-0005-0000-0000-00009B8C0000}"/>
    <cellStyle name="PSHeading 9_JE 5 2002.2 FED" xfId="25526" xr:uid="{00000000-0005-0000-0000-00009C8C0000}"/>
    <cellStyle name="PSHeading_11-03.1 Pepco" xfId="25527" xr:uid="{00000000-0005-0000-0000-00009D8C0000}"/>
    <cellStyle name="PSInt" xfId="58" xr:uid="{00000000-0005-0000-0000-00009E8C0000}"/>
    <cellStyle name="PSInt 10" xfId="25528" xr:uid="{00000000-0005-0000-0000-00009F8C0000}"/>
    <cellStyle name="PSInt 10 2" xfId="25529" xr:uid="{00000000-0005-0000-0000-0000A08C0000}"/>
    <cellStyle name="PSInt 10 2 2" xfId="25530" xr:uid="{00000000-0005-0000-0000-0000A18C0000}"/>
    <cellStyle name="PSInt 10 2 2 2" xfId="25531" xr:uid="{00000000-0005-0000-0000-0000A28C0000}"/>
    <cellStyle name="PSInt 10 2 3" xfId="25532" xr:uid="{00000000-0005-0000-0000-0000A38C0000}"/>
    <cellStyle name="PSInt 10 3" xfId="25533" xr:uid="{00000000-0005-0000-0000-0000A48C0000}"/>
    <cellStyle name="PSInt 10 3 2" xfId="25534" xr:uid="{00000000-0005-0000-0000-0000A58C0000}"/>
    <cellStyle name="PSInt 10 3 2 2" xfId="25535" xr:uid="{00000000-0005-0000-0000-0000A68C0000}"/>
    <cellStyle name="PSInt 10 3 3" xfId="25536" xr:uid="{00000000-0005-0000-0000-0000A78C0000}"/>
    <cellStyle name="PSInt 10 4" xfId="25537" xr:uid="{00000000-0005-0000-0000-0000A88C0000}"/>
    <cellStyle name="PSInt 10 4 2" xfId="25538" xr:uid="{00000000-0005-0000-0000-0000A98C0000}"/>
    <cellStyle name="PSInt 10 4 2 2" xfId="25539" xr:uid="{00000000-0005-0000-0000-0000AA8C0000}"/>
    <cellStyle name="PSInt 10 4 3" xfId="25540" xr:uid="{00000000-0005-0000-0000-0000AB8C0000}"/>
    <cellStyle name="PSInt 10 5" xfId="25541" xr:uid="{00000000-0005-0000-0000-0000AC8C0000}"/>
    <cellStyle name="PSInt 10 5 2" xfId="25542" xr:uid="{00000000-0005-0000-0000-0000AD8C0000}"/>
    <cellStyle name="PSInt 10 5 2 2" xfId="25543" xr:uid="{00000000-0005-0000-0000-0000AE8C0000}"/>
    <cellStyle name="PSInt 10 5 3" xfId="25544" xr:uid="{00000000-0005-0000-0000-0000AF8C0000}"/>
    <cellStyle name="PSInt 10 6" xfId="25545" xr:uid="{00000000-0005-0000-0000-0000B08C0000}"/>
    <cellStyle name="PSInt 10 6 2" xfId="25546" xr:uid="{00000000-0005-0000-0000-0000B18C0000}"/>
    <cellStyle name="PSInt 10 7" xfId="25547" xr:uid="{00000000-0005-0000-0000-0000B28C0000}"/>
    <cellStyle name="PSInt 11" xfId="25548" xr:uid="{00000000-0005-0000-0000-0000B38C0000}"/>
    <cellStyle name="PSInt 11 2" xfId="25549" xr:uid="{00000000-0005-0000-0000-0000B48C0000}"/>
    <cellStyle name="PSInt 11 2 2" xfId="25550" xr:uid="{00000000-0005-0000-0000-0000B58C0000}"/>
    <cellStyle name="PSInt 11 2 2 2" xfId="25551" xr:uid="{00000000-0005-0000-0000-0000B68C0000}"/>
    <cellStyle name="PSInt 11 2 3" xfId="25552" xr:uid="{00000000-0005-0000-0000-0000B78C0000}"/>
    <cellStyle name="PSInt 11 3" xfId="25553" xr:uid="{00000000-0005-0000-0000-0000B88C0000}"/>
    <cellStyle name="PSInt 11 3 2" xfId="25554" xr:uid="{00000000-0005-0000-0000-0000B98C0000}"/>
    <cellStyle name="PSInt 11 3 2 2" xfId="25555" xr:uid="{00000000-0005-0000-0000-0000BA8C0000}"/>
    <cellStyle name="PSInt 11 3 3" xfId="25556" xr:uid="{00000000-0005-0000-0000-0000BB8C0000}"/>
    <cellStyle name="PSInt 11 4" xfId="25557" xr:uid="{00000000-0005-0000-0000-0000BC8C0000}"/>
    <cellStyle name="PSInt 11 4 2" xfId="25558" xr:uid="{00000000-0005-0000-0000-0000BD8C0000}"/>
    <cellStyle name="PSInt 11 4 2 2" xfId="25559" xr:uid="{00000000-0005-0000-0000-0000BE8C0000}"/>
    <cellStyle name="PSInt 11 4 3" xfId="25560" xr:uid="{00000000-0005-0000-0000-0000BF8C0000}"/>
    <cellStyle name="PSInt 11 5" xfId="25561" xr:uid="{00000000-0005-0000-0000-0000C08C0000}"/>
    <cellStyle name="PSInt 11 5 2" xfId="25562" xr:uid="{00000000-0005-0000-0000-0000C18C0000}"/>
    <cellStyle name="PSInt 11 5 2 2" xfId="25563" xr:uid="{00000000-0005-0000-0000-0000C28C0000}"/>
    <cellStyle name="PSInt 11 5 3" xfId="25564" xr:uid="{00000000-0005-0000-0000-0000C38C0000}"/>
    <cellStyle name="PSInt 11 6" xfId="25565" xr:uid="{00000000-0005-0000-0000-0000C48C0000}"/>
    <cellStyle name="PSInt 11 6 2" xfId="25566" xr:uid="{00000000-0005-0000-0000-0000C58C0000}"/>
    <cellStyle name="PSInt 11 7" xfId="25567" xr:uid="{00000000-0005-0000-0000-0000C68C0000}"/>
    <cellStyle name="PSInt 12" xfId="25568" xr:uid="{00000000-0005-0000-0000-0000C78C0000}"/>
    <cellStyle name="PSInt 12 2" xfId="25569" xr:uid="{00000000-0005-0000-0000-0000C88C0000}"/>
    <cellStyle name="PSInt 12 2 2" xfId="25570" xr:uid="{00000000-0005-0000-0000-0000C98C0000}"/>
    <cellStyle name="PSInt 12 2 2 2" xfId="25571" xr:uid="{00000000-0005-0000-0000-0000CA8C0000}"/>
    <cellStyle name="PSInt 12 2 3" xfId="25572" xr:uid="{00000000-0005-0000-0000-0000CB8C0000}"/>
    <cellStyle name="PSInt 12 3" xfId="25573" xr:uid="{00000000-0005-0000-0000-0000CC8C0000}"/>
    <cellStyle name="PSInt 12 3 2" xfId="25574" xr:uid="{00000000-0005-0000-0000-0000CD8C0000}"/>
    <cellStyle name="PSInt 12 3 2 2" xfId="25575" xr:uid="{00000000-0005-0000-0000-0000CE8C0000}"/>
    <cellStyle name="PSInt 12 3 3" xfId="25576" xr:uid="{00000000-0005-0000-0000-0000CF8C0000}"/>
    <cellStyle name="PSInt 12 4" xfId="25577" xr:uid="{00000000-0005-0000-0000-0000D08C0000}"/>
    <cellStyle name="PSInt 12 4 2" xfId="25578" xr:uid="{00000000-0005-0000-0000-0000D18C0000}"/>
    <cellStyle name="PSInt 12 4 2 2" xfId="25579" xr:uid="{00000000-0005-0000-0000-0000D28C0000}"/>
    <cellStyle name="PSInt 12 4 3" xfId="25580" xr:uid="{00000000-0005-0000-0000-0000D38C0000}"/>
    <cellStyle name="PSInt 12 5" xfId="25581" xr:uid="{00000000-0005-0000-0000-0000D48C0000}"/>
    <cellStyle name="PSInt 12 5 2" xfId="25582" xr:uid="{00000000-0005-0000-0000-0000D58C0000}"/>
    <cellStyle name="PSInt 12 5 2 2" xfId="25583" xr:uid="{00000000-0005-0000-0000-0000D68C0000}"/>
    <cellStyle name="PSInt 12 5 3" xfId="25584" xr:uid="{00000000-0005-0000-0000-0000D78C0000}"/>
    <cellStyle name="PSInt 12 6" xfId="25585" xr:uid="{00000000-0005-0000-0000-0000D88C0000}"/>
    <cellStyle name="PSInt 12 6 2" xfId="25586" xr:uid="{00000000-0005-0000-0000-0000D98C0000}"/>
    <cellStyle name="PSInt 12 7" xfId="25587" xr:uid="{00000000-0005-0000-0000-0000DA8C0000}"/>
    <cellStyle name="PSInt 13" xfId="25588" xr:uid="{00000000-0005-0000-0000-0000DB8C0000}"/>
    <cellStyle name="PSInt 13 2" xfId="25589" xr:uid="{00000000-0005-0000-0000-0000DC8C0000}"/>
    <cellStyle name="PSInt 13 2 2" xfId="25590" xr:uid="{00000000-0005-0000-0000-0000DD8C0000}"/>
    <cellStyle name="PSInt 13 2 2 2" xfId="25591" xr:uid="{00000000-0005-0000-0000-0000DE8C0000}"/>
    <cellStyle name="PSInt 13 2 3" xfId="25592" xr:uid="{00000000-0005-0000-0000-0000DF8C0000}"/>
    <cellStyle name="PSInt 13 3" xfId="25593" xr:uid="{00000000-0005-0000-0000-0000E08C0000}"/>
    <cellStyle name="PSInt 13 3 2" xfId="25594" xr:uid="{00000000-0005-0000-0000-0000E18C0000}"/>
    <cellStyle name="PSInt 13 3 2 2" xfId="25595" xr:uid="{00000000-0005-0000-0000-0000E28C0000}"/>
    <cellStyle name="PSInt 13 3 3" xfId="25596" xr:uid="{00000000-0005-0000-0000-0000E38C0000}"/>
    <cellStyle name="PSInt 13 4" xfId="25597" xr:uid="{00000000-0005-0000-0000-0000E48C0000}"/>
    <cellStyle name="PSInt 13 4 2" xfId="25598" xr:uid="{00000000-0005-0000-0000-0000E58C0000}"/>
    <cellStyle name="PSInt 13 4 2 2" xfId="25599" xr:uid="{00000000-0005-0000-0000-0000E68C0000}"/>
    <cellStyle name="PSInt 13 4 3" xfId="25600" xr:uid="{00000000-0005-0000-0000-0000E78C0000}"/>
    <cellStyle name="PSInt 13 5" xfId="25601" xr:uid="{00000000-0005-0000-0000-0000E88C0000}"/>
    <cellStyle name="PSInt 13 5 2" xfId="25602" xr:uid="{00000000-0005-0000-0000-0000E98C0000}"/>
    <cellStyle name="PSInt 13 5 2 2" xfId="25603" xr:uid="{00000000-0005-0000-0000-0000EA8C0000}"/>
    <cellStyle name="PSInt 13 5 3" xfId="25604" xr:uid="{00000000-0005-0000-0000-0000EB8C0000}"/>
    <cellStyle name="PSInt 13 6" xfId="25605" xr:uid="{00000000-0005-0000-0000-0000EC8C0000}"/>
    <cellStyle name="PSInt 13 6 2" xfId="25606" xr:uid="{00000000-0005-0000-0000-0000ED8C0000}"/>
    <cellStyle name="PSInt 13 7" xfId="25607" xr:uid="{00000000-0005-0000-0000-0000EE8C0000}"/>
    <cellStyle name="PSInt 14" xfId="25608" xr:uid="{00000000-0005-0000-0000-0000EF8C0000}"/>
    <cellStyle name="PSInt 14 2" xfId="25609" xr:uid="{00000000-0005-0000-0000-0000F08C0000}"/>
    <cellStyle name="PSInt 14 2 2" xfId="25610" xr:uid="{00000000-0005-0000-0000-0000F18C0000}"/>
    <cellStyle name="PSInt 14 2 2 2" xfId="25611" xr:uid="{00000000-0005-0000-0000-0000F28C0000}"/>
    <cellStyle name="PSInt 14 2 3" xfId="25612" xr:uid="{00000000-0005-0000-0000-0000F38C0000}"/>
    <cellStyle name="PSInt 14 3" xfId="25613" xr:uid="{00000000-0005-0000-0000-0000F48C0000}"/>
    <cellStyle name="PSInt 14 3 2" xfId="25614" xr:uid="{00000000-0005-0000-0000-0000F58C0000}"/>
    <cellStyle name="PSInt 14 3 2 2" xfId="25615" xr:uid="{00000000-0005-0000-0000-0000F68C0000}"/>
    <cellStyle name="PSInt 14 3 3" xfId="25616" xr:uid="{00000000-0005-0000-0000-0000F78C0000}"/>
    <cellStyle name="PSInt 14 4" xfId="25617" xr:uid="{00000000-0005-0000-0000-0000F88C0000}"/>
    <cellStyle name="PSInt 14 4 2" xfId="25618" xr:uid="{00000000-0005-0000-0000-0000F98C0000}"/>
    <cellStyle name="PSInt 14 4 2 2" xfId="25619" xr:uid="{00000000-0005-0000-0000-0000FA8C0000}"/>
    <cellStyle name="PSInt 14 4 3" xfId="25620" xr:uid="{00000000-0005-0000-0000-0000FB8C0000}"/>
    <cellStyle name="PSInt 14 5" xfId="25621" xr:uid="{00000000-0005-0000-0000-0000FC8C0000}"/>
    <cellStyle name="PSInt 14 5 2" xfId="25622" xr:uid="{00000000-0005-0000-0000-0000FD8C0000}"/>
    <cellStyle name="PSInt 14 5 2 2" xfId="25623" xr:uid="{00000000-0005-0000-0000-0000FE8C0000}"/>
    <cellStyle name="PSInt 14 5 3" xfId="25624" xr:uid="{00000000-0005-0000-0000-0000FF8C0000}"/>
    <cellStyle name="PSInt 14 6" xfId="25625" xr:uid="{00000000-0005-0000-0000-0000008D0000}"/>
    <cellStyle name="PSInt 14 6 2" xfId="25626" xr:uid="{00000000-0005-0000-0000-0000018D0000}"/>
    <cellStyle name="PSInt 14 7" xfId="25627" xr:uid="{00000000-0005-0000-0000-0000028D0000}"/>
    <cellStyle name="PSInt 15" xfId="25628" xr:uid="{00000000-0005-0000-0000-0000038D0000}"/>
    <cellStyle name="PSInt 15 2" xfId="25629" xr:uid="{00000000-0005-0000-0000-0000048D0000}"/>
    <cellStyle name="PSInt 15 2 2" xfId="25630" xr:uid="{00000000-0005-0000-0000-0000058D0000}"/>
    <cellStyle name="PSInt 15 2 2 2" xfId="25631" xr:uid="{00000000-0005-0000-0000-0000068D0000}"/>
    <cellStyle name="PSInt 15 2 3" xfId="25632" xr:uid="{00000000-0005-0000-0000-0000078D0000}"/>
    <cellStyle name="PSInt 15 3" xfId="25633" xr:uid="{00000000-0005-0000-0000-0000088D0000}"/>
    <cellStyle name="PSInt 15 3 2" xfId="25634" xr:uid="{00000000-0005-0000-0000-0000098D0000}"/>
    <cellStyle name="PSInt 15 3 2 2" xfId="25635" xr:uid="{00000000-0005-0000-0000-00000A8D0000}"/>
    <cellStyle name="PSInt 15 3 3" xfId="25636" xr:uid="{00000000-0005-0000-0000-00000B8D0000}"/>
    <cellStyle name="PSInt 15 4" xfId="25637" xr:uid="{00000000-0005-0000-0000-00000C8D0000}"/>
    <cellStyle name="PSInt 15 4 2" xfId="25638" xr:uid="{00000000-0005-0000-0000-00000D8D0000}"/>
    <cellStyle name="PSInt 15 4 2 2" xfId="25639" xr:uid="{00000000-0005-0000-0000-00000E8D0000}"/>
    <cellStyle name="PSInt 15 4 3" xfId="25640" xr:uid="{00000000-0005-0000-0000-00000F8D0000}"/>
    <cellStyle name="PSInt 15 5" xfId="25641" xr:uid="{00000000-0005-0000-0000-0000108D0000}"/>
    <cellStyle name="PSInt 15 5 2" xfId="25642" xr:uid="{00000000-0005-0000-0000-0000118D0000}"/>
    <cellStyle name="PSInt 15 5 2 2" xfId="25643" xr:uid="{00000000-0005-0000-0000-0000128D0000}"/>
    <cellStyle name="PSInt 15 5 3" xfId="25644" xr:uid="{00000000-0005-0000-0000-0000138D0000}"/>
    <cellStyle name="PSInt 15 6" xfId="25645" xr:uid="{00000000-0005-0000-0000-0000148D0000}"/>
    <cellStyle name="PSInt 15 6 2" xfId="25646" xr:uid="{00000000-0005-0000-0000-0000158D0000}"/>
    <cellStyle name="PSInt 15 7" xfId="25647" xr:uid="{00000000-0005-0000-0000-0000168D0000}"/>
    <cellStyle name="PSInt 16" xfId="25648" xr:uid="{00000000-0005-0000-0000-0000178D0000}"/>
    <cellStyle name="PSInt 16 2" xfId="25649" xr:uid="{00000000-0005-0000-0000-0000188D0000}"/>
    <cellStyle name="PSInt 17" xfId="25650" xr:uid="{00000000-0005-0000-0000-0000198D0000}"/>
    <cellStyle name="PSInt 18" xfId="25651" xr:uid="{00000000-0005-0000-0000-00001A8D0000}"/>
    <cellStyle name="PSInt 18 2" xfId="25652" xr:uid="{00000000-0005-0000-0000-00001B8D0000}"/>
    <cellStyle name="PSInt 18 3" xfId="25653" xr:uid="{00000000-0005-0000-0000-00001C8D0000}"/>
    <cellStyle name="PSInt 2" xfId="25654" xr:uid="{00000000-0005-0000-0000-00001D8D0000}"/>
    <cellStyle name="PSInt 2 10" xfId="25655" xr:uid="{00000000-0005-0000-0000-00001E8D0000}"/>
    <cellStyle name="PSInt 2 10 2" xfId="25656" xr:uid="{00000000-0005-0000-0000-00001F8D0000}"/>
    <cellStyle name="PSInt 2 11" xfId="25657" xr:uid="{00000000-0005-0000-0000-0000208D0000}"/>
    <cellStyle name="PSInt 2 2" xfId="25658" xr:uid="{00000000-0005-0000-0000-0000218D0000}"/>
    <cellStyle name="PSInt 2 2 2" xfId="25659" xr:uid="{00000000-0005-0000-0000-0000228D0000}"/>
    <cellStyle name="PSInt 2 2 2 2" xfId="25660" xr:uid="{00000000-0005-0000-0000-0000238D0000}"/>
    <cellStyle name="PSInt 2 2 3" xfId="25661" xr:uid="{00000000-0005-0000-0000-0000248D0000}"/>
    <cellStyle name="PSInt 2 3" xfId="25662" xr:uid="{00000000-0005-0000-0000-0000258D0000}"/>
    <cellStyle name="PSInt 2 3 2" xfId="25663" xr:uid="{00000000-0005-0000-0000-0000268D0000}"/>
    <cellStyle name="PSInt 2 3 2 2" xfId="25664" xr:uid="{00000000-0005-0000-0000-0000278D0000}"/>
    <cellStyle name="PSInt 2 3 3" xfId="25665" xr:uid="{00000000-0005-0000-0000-0000288D0000}"/>
    <cellStyle name="PSInt 2 4" xfId="25666" xr:uid="{00000000-0005-0000-0000-0000298D0000}"/>
    <cellStyle name="PSInt 2 4 2" xfId="25667" xr:uid="{00000000-0005-0000-0000-00002A8D0000}"/>
    <cellStyle name="PSInt 2 4 2 2" xfId="25668" xr:uid="{00000000-0005-0000-0000-00002B8D0000}"/>
    <cellStyle name="PSInt 2 4 3" xfId="25669" xr:uid="{00000000-0005-0000-0000-00002C8D0000}"/>
    <cellStyle name="PSInt 2 5" xfId="25670" xr:uid="{00000000-0005-0000-0000-00002D8D0000}"/>
    <cellStyle name="PSInt 2 5 2" xfId="25671" xr:uid="{00000000-0005-0000-0000-00002E8D0000}"/>
    <cellStyle name="PSInt 2 5 2 2" xfId="25672" xr:uid="{00000000-0005-0000-0000-00002F8D0000}"/>
    <cellStyle name="PSInt 2 5 3" xfId="25673" xr:uid="{00000000-0005-0000-0000-0000308D0000}"/>
    <cellStyle name="PSInt 2 6" xfId="25674" xr:uid="{00000000-0005-0000-0000-0000318D0000}"/>
    <cellStyle name="PSInt 2 6 2" xfId="25675" xr:uid="{00000000-0005-0000-0000-0000328D0000}"/>
    <cellStyle name="PSInt 2 6 2 2" xfId="25676" xr:uid="{00000000-0005-0000-0000-0000338D0000}"/>
    <cellStyle name="PSInt 2 6 3" xfId="25677" xr:uid="{00000000-0005-0000-0000-0000348D0000}"/>
    <cellStyle name="PSInt 2 7" xfId="25678" xr:uid="{00000000-0005-0000-0000-0000358D0000}"/>
    <cellStyle name="PSInt 2 7 2" xfId="25679" xr:uid="{00000000-0005-0000-0000-0000368D0000}"/>
    <cellStyle name="PSInt 2 7 2 2" xfId="25680" xr:uid="{00000000-0005-0000-0000-0000378D0000}"/>
    <cellStyle name="PSInt 2 7 3" xfId="25681" xr:uid="{00000000-0005-0000-0000-0000388D0000}"/>
    <cellStyle name="PSInt 2 8" xfId="25682" xr:uid="{00000000-0005-0000-0000-0000398D0000}"/>
    <cellStyle name="PSInt 2 8 2" xfId="25683" xr:uid="{00000000-0005-0000-0000-00003A8D0000}"/>
    <cellStyle name="PSInt 2 8 2 2" xfId="25684" xr:uid="{00000000-0005-0000-0000-00003B8D0000}"/>
    <cellStyle name="PSInt 2 8 3" xfId="25685" xr:uid="{00000000-0005-0000-0000-00003C8D0000}"/>
    <cellStyle name="PSInt 2 9" xfId="25686" xr:uid="{00000000-0005-0000-0000-00003D8D0000}"/>
    <cellStyle name="PSInt 2 9 2" xfId="25687" xr:uid="{00000000-0005-0000-0000-00003E8D0000}"/>
    <cellStyle name="PSInt 2 9 2 2" xfId="25688" xr:uid="{00000000-0005-0000-0000-00003F8D0000}"/>
    <cellStyle name="PSInt 2 9 3" xfId="25689" xr:uid="{00000000-0005-0000-0000-0000408D0000}"/>
    <cellStyle name="PSInt 3" xfId="25690" xr:uid="{00000000-0005-0000-0000-0000418D0000}"/>
    <cellStyle name="PSInt 3 10" xfId="25691" xr:uid="{00000000-0005-0000-0000-0000428D0000}"/>
    <cellStyle name="PSInt 3 10 2" xfId="25692" xr:uid="{00000000-0005-0000-0000-0000438D0000}"/>
    <cellStyle name="PSInt 3 11" xfId="25693" xr:uid="{00000000-0005-0000-0000-0000448D0000}"/>
    <cellStyle name="PSInt 3 2" xfId="25694" xr:uid="{00000000-0005-0000-0000-0000458D0000}"/>
    <cellStyle name="PSInt 3 2 2" xfId="25695" xr:uid="{00000000-0005-0000-0000-0000468D0000}"/>
    <cellStyle name="PSInt 3 2 2 2" xfId="25696" xr:uid="{00000000-0005-0000-0000-0000478D0000}"/>
    <cellStyle name="PSInt 3 2 3" xfId="25697" xr:uid="{00000000-0005-0000-0000-0000488D0000}"/>
    <cellStyle name="PSInt 3 3" xfId="25698" xr:uid="{00000000-0005-0000-0000-0000498D0000}"/>
    <cellStyle name="PSInt 3 3 2" xfId="25699" xr:uid="{00000000-0005-0000-0000-00004A8D0000}"/>
    <cellStyle name="PSInt 3 3 2 2" xfId="25700" xr:uid="{00000000-0005-0000-0000-00004B8D0000}"/>
    <cellStyle name="PSInt 3 3 3" xfId="25701" xr:uid="{00000000-0005-0000-0000-00004C8D0000}"/>
    <cellStyle name="PSInt 3 4" xfId="25702" xr:uid="{00000000-0005-0000-0000-00004D8D0000}"/>
    <cellStyle name="PSInt 3 4 2" xfId="25703" xr:uid="{00000000-0005-0000-0000-00004E8D0000}"/>
    <cellStyle name="PSInt 3 4 2 2" xfId="25704" xr:uid="{00000000-0005-0000-0000-00004F8D0000}"/>
    <cellStyle name="PSInt 3 4 3" xfId="25705" xr:uid="{00000000-0005-0000-0000-0000508D0000}"/>
    <cellStyle name="PSInt 3 5" xfId="25706" xr:uid="{00000000-0005-0000-0000-0000518D0000}"/>
    <cellStyle name="PSInt 3 5 2" xfId="25707" xr:uid="{00000000-0005-0000-0000-0000528D0000}"/>
    <cellStyle name="PSInt 3 5 2 2" xfId="25708" xr:uid="{00000000-0005-0000-0000-0000538D0000}"/>
    <cellStyle name="PSInt 3 5 3" xfId="25709" xr:uid="{00000000-0005-0000-0000-0000548D0000}"/>
    <cellStyle name="PSInt 3 6" xfId="25710" xr:uid="{00000000-0005-0000-0000-0000558D0000}"/>
    <cellStyle name="PSInt 3 6 2" xfId="25711" xr:uid="{00000000-0005-0000-0000-0000568D0000}"/>
    <cellStyle name="PSInt 3 6 2 2" xfId="25712" xr:uid="{00000000-0005-0000-0000-0000578D0000}"/>
    <cellStyle name="PSInt 3 6 3" xfId="25713" xr:uid="{00000000-0005-0000-0000-0000588D0000}"/>
    <cellStyle name="PSInt 3 7" xfId="25714" xr:uid="{00000000-0005-0000-0000-0000598D0000}"/>
    <cellStyle name="PSInt 3 7 2" xfId="25715" xr:uid="{00000000-0005-0000-0000-00005A8D0000}"/>
    <cellStyle name="PSInt 3 7 2 2" xfId="25716" xr:uid="{00000000-0005-0000-0000-00005B8D0000}"/>
    <cellStyle name="PSInt 3 7 3" xfId="25717" xr:uid="{00000000-0005-0000-0000-00005C8D0000}"/>
    <cellStyle name="PSInt 3 8" xfId="25718" xr:uid="{00000000-0005-0000-0000-00005D8D0000}"/>
    <cellStyle name="PSInt 3 8 2" xfId="25719" xr:uid="{00000000-0005-0000-0000-00005E8D0000}"/>
    <cellStyle name="PSInt 3 8 2 2" xfId="25720" xr:uid="{00000000-0005-0000-0000-00005F8D0000}"/>
    <cellStyle name="PSInt 3 8 3" xfId="25721" xr:uid="{00000000-0005-0000-0000-0000608D0000}"/>
    <cellStyle name="PSInt 3 9" xfId="25722" xr:uid="{00000000-0005-0000-0000-0000618D0000}"/>
    <cellStyle name="PSInt 3 9 2" xfId="25723" xr:uid="{00000000-0005-0000-0000-0000628D0000}"/>
    <cellStyle name="PSInt 3 9 2 2" xfId="25724" xr:uid="{00000000-0005-0000-0000-0000638D0000}"/>
    <cellStyle name="PSInt 3 9 3" xfId="25725" xr:uid="{00000000-0005-0000-0000-0000648D0000}"/>
    <cellStyle name="PSInt 4" xfId="25726" xr:uid="{00000000-0005-0000-0000-0000658D0000}"/>
    <cellStyle name="PSInt 4 10" xfId="25727" xr:uid="{00000000-0005-0000-0000-0000668D0000}"/>
    <cellStyle name="PSInt 4 10 2" xfId="25728" xr:uid="{00000000-0005-0000-0000-0000678D0000}"/>
    <cellStyle name="PSInt 4 11" xfId="25729" xr:uid="{00000000-0005-0000-0000-0000688D0000}"/>
    <cellStyle name="PSInt 4 2" xfId="25730" xr:uid="{00000000-0005-0000-0000-0000698D0000}"/>
    <cellStyle name="PSInt 4 2 2" xfId="25731" xr:uid="{00000000-0005-0000-0000-00006A8D0000}"/>
    <cellStyle name="PSInt 4 2 2 2" xfId="25732" xr:uid="{00000000-0005-0000-0000-00006B8D0000}"/>
    <cellStyle name="PSInt 4 2 3" xfId="25733" xr:uid="{00000000-0005-0000-0000-00006C8D0000}"/>
    <cellStyle name="PSInt 4 3" xfId="25734" xr:uid="{00000000-0005-0000-0000-00006D8D0000}"/>
    <cellStyle name="PSInt 4 3 2" xfId="25735" xr:uid="{00000000-0005-0000-0000-00006E8D0000}"/>
    <cellStyle name="PSInt 4 3 2 2" xfId="25736" xr:uid="{00000000-0005-0000-0000-00006F8D0000}"/>
    <cellStyle name="PSInt 4 3 3" xfId="25737" xr:uid="{00000000-0005-0000-0000-0000708D0000}"/>
    <cellStyle name="PSInt 4 4" xfId="25738" xr:uid="{00000000-0005-0000-0000-0000718D0000}"/>
    <cellStyle name="PSInt 4 4 2" xfId="25739" xr:uid="{00000000-0005-0000-0000-0000728D0000}"/>
    <cellStyle name="PSInt 4 4 2 2" xfId="25740" xr:uid="{00000000-0005-0000-0000-0000738D0000}"/>
    <cellStyle name="PSInt 4 4 3" xfId="25741" xr:uid="{00000000-0005-0000-0000-0000748D0000}"/>
    <cellStyle name="PSInt 4 5" xfId="25742" xr:uid="{00000000-0005-0000-0000-0000758D0000}"/>
    <cellStyle name="PSInt 4 5 2" xfId="25743" xr:uid="{00000000-0005-0000-0000-0000768D0000}"/>
    <cellStyle name="PSInt 4 5 2 2" xfId="25744" xr:uid="{00000000-0005-0000-0000-0000778D0000}"/>
    <cellStyle name="PSInt 4 5 3" xfId="25745" xr:uid="{00000000-0005-0000-0000-0000788D0000}"/>
    <cellStyle name="PSInt 4 6" xfId="25746" xr:uid="{00000000-0005-0000-0000-0000798D0000}"/>
    <cellStyle name="PSInt 4 6 2" xfId="25747" xr:uid="{00000000-0005-0000-0000-00007A8D0000}"/>
    <cellStyle name="PSInt 4 6 2 2" xfId="25748" xr:uid="{00000000-0005-0000-0000-00007B8D0000}"/>
    <cellStyle name="PSInt 4 6 3" xfId="25749" xr:uid="{00000000-0005-0000-0000-00007C8D0000}"/>
    <cellStyle name="PSInt 4 7" xfId="25750" xr:uid="{00000000-0005-0000-0000-00007D8D0000}"/>
    <cellStyle name="PSInt 4 7 2" xfId="25751" xr:uid="{00000000-0005-0000-0000-00007E8D0000}"/>
    <cellStyle name="PSInt 4 7 2 2" xfId="25752" xr:uid="{00000000-0005-0000-0000-00007F8D0000}"/>
    <cellStyle name="PSInt 4 7 3" xfId="25753" xr:uid="{00000000-0005-0000-0000-0000808D0000}"/>
    <cellStyle name="PSInt 4 8" xfId="25754" xr:uid="{00000000-0005-0000-0000-0000818D0000}"/>
    <cellStyle name="PSInt 4 8 2" xfId="25755" xr:uid="{00000000-0005-0000-0000-0000828D0000}"/>
    <cellStyle name="PSInt 4 8 2 2" xfId="25756" xr:uid="{00000000-0005-0000-0000-0000838D0000}"/>
    <cellStyle name="PSInt 4 8 3" xfId="25757" xr:uid="{00000000-0005-0000-0000-0000848D0000}"/>
    <cellStyle name="PSInt 4 9" xfId="25758" xr:uid="{00000000-0005-0000-0000-0000858D0000}"/>
    <cellStyle name="PSInt 4 9 2" xfId="25759" xr:uid="{00000000-0005-0000-0000-0000868D0000}"/>
    <cellStyle name="PSInt 4 9 2 2" xfId="25760" xr:uid="{00000000-0005-0000-0000-0000878D0000}"/>
    <cellStyle name="PSInt 4 9 3" xfId="25761" xr:uid="{00000000-0005-0000-0000-0000888D0000}"/>
    <cellStyle name="PSInt 5" xfId="25762" xr:uid="{00000000-0005-0000-0000-0000898D0000}"/>
    <cellStyle name="PSInt 5 10" xfId="25763" xr:uid="{00000000-0005-0000-0000-00008A8D0000}"/>
    <cellStyle name="PSInt 5 10 2" xfId="25764" xr:uid="{00000000-0005-0000-0000-00008B8D0000}"/>
    <cellStyle name="PSInt 5 11" xfId="25765" xr:uid="{00000000-0005-0000-0000-00008C8D0000}"/>
    <cellStyle name="PSInt 5 2" xfId="25766" xr:uid="{00000000-0005-0000-0000-00008D8D0000}"/>
    <cellStyle name="PSInt 5 2 2" xfId="25767" xr:uid="{00000000-0005-0000-0000-00008E8D0000}"/>
    <cellStyle name="PSInt 5 2 2 2" xfId="25768" xr:uid="{00000000-0005-0000-0000-00008F8D0000}"/>
    <cellStyle name="PSInt 5 2 3" xfId="25769" xr:uid="{00000000-0005-0000-0000-0000908D0000}"/>
    <cellStyle name="PSInt 5 3" xfId="25770" xr:uid="{00000000-0005-0000-0000-0000918D0000}"/>
    <cellStyle name="PSInt 5 3 2" xfId="25771" xr:uid="{00000000-0005-0000-0000-0000928D0000}"/>
    <cellStyle name="PSInt 5 3 2 2" xfId="25772" xr:uid="{00000000-0005-0000-0000-0000938D0000}"/>
    <cellStyle name="PSInt 5 3 3" xfId="25773" xr:uid="{00000000-0005-0000-0000-0000948D0000}"/>
    <cellStyle name="PSInt 5 4" xfId="25774" xr:uid="{00000000-0005-0000-0000-0000958D0000}"/>
    <cellStyle name="PSInt 5 4 2" xfId="25775" xr:uid="{00000000-0005-0000-0000-0000968D0000}"/>
    <cellStyle name="PSInt 5 4 2 2" xfId="25776" xr:uid="{00000000-0005-0000-0000-0000978D0000}"/>
    <cellStyle name="PSInt 5 4 3" xfId="25777" xr:uid="{00000000-0005-0000-0000-0000988D0000}"/>
    <cellStyle name="PSInt 5 5" xfId="25778" xr:uid="{00000000-0005-0000-0000-0000998D0000}"/>
    <cellStyle name="PSInt 5 5 2" xfId="25779" xr:uid="{00000000-0005-0000-0000-00009A8D0000}"/>
    <cellStyle name="PSInt 5 5 2 2" xfId="25780" xr:uid="{00000000-0005-0000-0000-00009B8D0000}"/>
    <cellStyle name="PSInt 5 5 3" xfId="25781" xr:uid="{00000000-0005-0000-0000-00009C8D0000}"/>
    <cellStyle name="PSInt 5 6" xfId="25782" xr:uid="{00000000-0005-0000-0000-00009D8D0000}"/>
    <cellStyle name="PSInt 5 6 2" xfId="25783" xr:uid="{00000000-0005-0000-0000-00009E8D0000}"/>
    <cellStyle name="PSInt 5 6 2 2" xfId="25784" xr:uid="{00000000-0005-0000-0000-00009F8D0000}"/>
    <cellStyle name="PSInt 5 6 3" xfId="25785" xr:uid="{00000000-0005-0000-0000-0000A08D0000}"/>
    <cellStyle name="PSInt 5 7" xfId="25786" xr:uid="{00000000-0005-0000-0000-0000A18D0000}"/>
    <cellStyle name="PSInt 5 7 2" xfId="25787" xr:uid="{00000000-0005-0000-0000-0000A28D0000}"/>
    <cellStyle name="PSInt 5 7 2 2" xfId="25788" xr:uid="{00000000-0005-0000-0000-0000A38D0000}"/>
    <cellStyle name="PSInt 5 7 3" xfId="25789" xr:uid="{00000000-0005-0000-0000-0000A48D0000}"/>
    <cellStyle name="PSInt 5 8" xfId="25790" xr:uid="{00000000-0005-0000-0000-0000A58D0000}"/>
    <cellStyle name="PSInt 5 8 2" xfId="25791" xr:uid="{00000000-0005-0000-0000-0000A68D0000}"/>
    <cellStyle name="PSInt 5 8 2 2" xfId="25792" xr:uid="{00000000-0005-0000-0000-0000A78D0000}"/>
    <cellStyle name="PSInt 5 8 3" xfId="25793" xr:uid="{00000000-0005-0000-0000-0000A88D0000}"/>
    <cellStyle name="PSInt 5 9" xfId="25794" xr:uid="{00000000-0005-0000-0000-0000A98D0000}"/>
    <cellStyle name="PSInt 5 9 2" xfId="25795" xr:uid="{00000000-0005-0000-0000-0000AA8D0000}"/>
    <cellStyle name="PSInt 5 9 2 2" xfId="25796" xr:uid="{00000000-0005-0000-0000-0000AB8D0000}"/>
    <cellStyle name="PSInt 5 9 3" xfId="25797" xr:uid="{00000000-0005-0000-0000-0000AC8D0000}"/>
    <cellStyle name="PSInt 6" xfId="25798" xr:uid="{00000000-0005-0000-0000-0000AD8D0000}"/>
    <cellStyle name="PSInt 6 10" xfId="25799" xr:uid="{00000000-0005-0000-0000-0000AE8D0000}"/>
    <cellStyle name="PSInt 6 10 2" xfId="25800" xr:uid="{00000000-0005-0000-0000-0000AF8D0000}"/>
    <cellStyle name="PSInt 6 11" xfId="25801" xr:uid="{00000000-0005-0000-0000-0000B08D0000}"/>
    <cellStyle name="PSInt 6 2" xfId="25802" xr:uid="{00000000-0005-0000-0000-0000B18D0000}"/>
    <cellStyle name="PSInt 6 2 2" xfId="25803" xr:uid="{00000000-0005-0000-0000-0000B28D0000}"/>
    <cellStyle name="PSInt 6 2 2 2" xfId="25804" xr:uid="{00000000-0005-0000-0000-0000B38D0000}"/>
    <cellStyle name="PSInt 6 2 3" xfId="25805" xr:uid="{00000000-0005-0000-0000-0000B48D0000}"/>
    <cellStyle name="PSInt 6 3" xfId="25806" xr:uid="{00000000-0005-0000-0000-0000B58D0000}"/>
    <cellStyle name="PSInt 6 3 2" xfId="25807" xr:uid="{00000000-0005-0000-0000-0000B68D0000}"/>
    <cellStyle name="PSInt 6 3 2 2" xfId="25808" xr:uid="{00000000-0005-0000-0000-0000B78D0000}"/>
    <cellStyle name="PSInt 6 3 3" xfId="25809" xr:uid="{00000000-0005-0000-0000-0000B88D0000}"/>
    <cellStyle name="PSInt 6 4" xfId="25810" xr:uid="{00000000-0005-0000-0000-0000B98D0000}"/>
    <cellStyle name="PSInt 6 4 2" xfId="25811" xr:uid="{00000000-0005-0000-0000-0000BA8D0000}"/>
    <cellStyle name="PSInt 6 4 2 2" xfId="25812" xr:uid="{00000000-0005-0000-0000-0000BB8D0000}"/>
    <cellStyle name="PSInt 6 4 3" xfId="25813" xr:uid="{00000000-0005-0000-0000-0000BC8D0000}"/>
    <cellStyle name="PSInt 6 5" xfId="25814" xr:uid="{00000000-0005-0000-0000-0000BD8D0000}"/>
    <cellStyle name="PSInt 6 5 2" xfId="25815" xr:uid="{00000000-0005-0000-0000-0000BE8D0000}"/>
    <cellStyle name="PSInt 6 5 2 2" xfId="25816" xr:uid="{00000000-0005-0000-0000-0000BF8D0000}"/>
    <cellStyle name="PSInt 6 5 3" xfId="25817" xr:uid="{00000000-0005-0000-0000-0000C08D0000}"/>
    <cellStyle name="PSInt 6 6" xfId="25818" xr:uid="{00000000-0005-0000-0000-0000C18D0000}"/>
    <cellStyle name="PSInt 6 6 2" xfId="25819" xr:uid="{00000000-0005-0000-0000-0000C28D0000}"/>
    <cellStyle name="PSInt 6 6 2 2" xfId="25820" xr:uid="{00000000-0005-0000-0000-0000C38D0000}"/>
    <cellStyle name="PSInt 6 6 3" xfId="25821" xr:uid="{00000000-0005-0000-0000-0000C48D0000}"/>
    <cellStyle name="PSInt 6 7" xfId="25822" xr:uid="{00000000-0005-0000-0000-0000C58D0000}"/>
    <cellStyle name="PSInt 6 7 2" xfId="25823" xr:uid="{00000000-0005-0000-0000-0000C68D0000}"/>
    <cellStyle name="PSInt 6 7 2 2" xfId="25824" xr:uid="{00000000-0005-0000-0000-0000C78D0000}"/>
    <cellStyle name="PSInt 6 7 3" xfId="25825" xr:uid="{00000000-0005-0000-0000-0000C88D0000}"/>
    <cellStyle name="PSInt 6 8" xfId="25826" xr:uid="{00000000-0005-0000-0000-0000C98D0000}"/>
    <cellStyle name="PSInt 6 8 2" xfId="25827" xr:uid="{00000000-0005-0000-0000-0000CA8D0000}"/>
    <cellStyle name="PSInt 6 8 2 2" xfId="25828" xr:uid="{00000000-0005-0000-0000-0000CB8D0000}"/>
    <cellStyle name="PSInt 6 8 3" xfId="25829" xr:uid="{00000000-0005-0000-0000-0000CC8D0000}"/>
    <cellStyle name="PSInt 6 9" xfId="25830" xr:uid="{00000000-0005-0000-0000-0000CD8D0000}"/>
    <cellStyle name="PSInt 6 9 2" xfId="25831" xr:uid="{00000000-0005-0000-0000-0000CE8D0000}"/>
    <cellStyle name="PSInt 6 9 2 2" xfId="25832" xr:uid="{00000000-0005-0000-0000-0000CF8D0000}"/>
    <cellStyle name="PSInt 6 9 3" xfId="25833" xr:uid="{00000000-0005-0000-0000-0000D08D0000}"/>
    <cellStyle name="PSInt 7" xfId="25834" xr:uid="{00000000-0005-0000-0000-0000D18D0000}"/>
    <cellStyle name="PSInt 7 2" xfId="25835" xr:uid="{00000000-0005-0000-0000-0000D28D0000}"/>
    <cellStyle name="PSInt 7 2 2" xfId="25836" xr:uid="{00000000-0005-0000-0000-0000D38D0000}"/>
    <cellStyle name="PSInt 7 2 2 2" xfId="25837" xr:uid="{00000000-0005-0000-0000-0000D48D0000}"/>
    <cellStyle name="PSInt 7 2 3" xfId="25838" xr:uid="{00000000-0005-0000-0000-0000D58D0000}"/>
    <cellStyle name="PSInt 7 3" xfId="25839" xr:uid="{00000000-0005-0000-0000-0000D68D0000}"/>
    <cellStyle name="PSInt 7 3 2" xfId="25840" xr:uid="{00000000-0005-0000-0000-0000D78D0000}"/>
    <cellStyle name="PSInt 7 3 2 2" xfId="25841" xr:uid="{00000000-0005-0000-0000-0000D88D0000}"/>
    <cellStyle name="PSInt 7 3 3" xfId="25842" xr:uid="{00000000-0005-0000-0000-0000D98D0000}"/>
    <cellStyle name="PSInt 7 4" xfId="25843" xr:uid="{00000000-0005-0000-0000-0000DA8D0000}"/>
    <cellStyle name="PSInt 7 4 2" xfId="25844" xr:uid="{00000000-0005-0000-0000-0000DB8D0000}"/>
    <cellStyle name="PSInt 7 4 2 2" xfId="25845" xr:uid="{00000000-0005-0000-0000-0000DC8D0000}"/>
    <cellStyle name="PSInt 7 4 3" xfId="25846" xr:uid="{00000000-0005-0000-0000-0000DD8D0000}"/>
    <cellStyle name="PSInt 7 5" xfId="25847" xr:uid="{00000000-0005-0000-0000-0000DE8D0000}"/>
    <cellStyle name="PSInt 7 5 2" xfId="25848" xr:uid="{00000000-0005-0000-0000-0000DF8D0000}"/>
    <cellStyle name="PSInt 7 5 2 2" xfId="25849" xr:uid="{00000000-0005-0000-0000-0000E08D0000}"/>
    <cellStyle name="PSInt 7 5 3" xfId="25850" xr:uid="{00000000-0005-0000-0000-0000E18D0000}"/>
    <cellStyle name="PSInt 7 6" xfId="25851" xr:uid="{00000000-0005-0000-0000-0000E28D0000}"/>
    <cellStyle name="PSInt 7 6 2" xfId="25852" xr:uid="{00000000-0005-0000-0000-0000E38D0000}"/>
    <cellStyle name="PSInt 7 7" xfId="25853" xr:uid="{00000000-0005-0000-0000-0000E48D0000}"/>
    <cellStyle name="PSInt 8" xfId="25854" xr:uid="{00000000-0005-0000-0000-0000E58D0000}"/>
    <cellStyle name="PSInt 8 2" xfId="25855" xr:uid="{00000000-0005-0000-0000-0000E68D0000}"/>
    <cellStyle name="PSInt 8 2 2" xfId="25856" xr:uid="{00000000-0005-0000-0000-0000E78D0000}"/>
    <cellStyle name="PSInt 8 2 2 2" xfId="25857" xr:uid="{00000000-0005-0000-0000-0000E88D0000}"/>
    <cellStyle name="PSInt 8 2 3" xfId="25858" xr:uid="{00000000-0005-0000-0000-0000E98D0000}"/>
    <cellStyle name="PSInt 8 3" xfId="25859" xr:uid="{00000000-0005-0000-0000-0000EA8D0000}"/>
    <cellStyle name="PSInt 8 3 2" xfId="25860" xr:uid="{00000000-0005-0000-0000-0000EB8D0000}"/>
    <cellStyle name="PSInt 8 3 2 2" xfId="25861" xr:uid="{00000000-0005-0000-0000-0000EC8D0000}"/>
    <cellStyle name="PSInt 8 3 3" xfId="25862" xr:uid="{00000000-0005-0000-0000-0000ED8D0000}"/>
    <cellStyle name="PSInt 8 4" xfId="25863" xr:uid="{00000000-0005-0000-0000-0000EE8D0000}"/>
    <cellStyle name="PSInt 8 4 2" xfId="25864" xr:uid="{00000000-0005-0000-0000-0000EF8D0000}"/>
    <cellStyle name="PSInt 8 4 2 2" xfId="25865" xr:uid="{00000000-0005-0000-0000-0000F08D0000}"/>
    <cellStyle name="PSInt 8 4 3" xfId="25866" xr:uid="{00000000-0005-0000-0000-0000F18D0000}"/>
    <cellStyle name="PSInt 8 5" xfId="25867" xr:uid="{00000000-0005-0000-0000-0000F28D0000}"/>
    <cellStyle name="PSInt 8 5 2" xfId="25868" xr:uid="{00000000-0005-0000-0000-0000F38D0000}"/>
    <cellStyle name="PSInt 8 5 2 2" xfId="25869" xr:uid="{00000000-0005-0000-0000-0000F48D0000}"/>
    <cellStyle name="PSInt 8 5 3" xfId="25870" xr:uid="{00000000-0005-0000-0000-0000F58D0000}"/>
    <cellStyle name="PSInt 8 6" xfId="25871" xr:uid="{00000000-0005-0000-0000-0000F68D0000}"/>
    <cellStyle name="PSInt 8 6 2" xfId="25872" xr:uid="{00000000-0005-0000-0000-0000F78D0000}"/>
    <cellStyle name="PSInt 8 7" xfId="25873" xr:uid="{00000000-0005-0000-0000-0000F88D0000}"/>
    <cellStyle name="PSInt 9" xfId="25874" xr:uid="{00000000-0005-0000-0000-0000F98D0000}"/>
    <cellStyle name="PSInt 9 2" xfId="25875" xr:uid="{00000000-0005-0000-0000-0000FA8D0000}"/>
    <cellStyle name="PSInt 9 2 2" xfId="25876" xr:uid="{00000000-0005-0000-0000-0000FB8D0000}"/>
    <cellStyle name="PSInt 9 2 2 2" xfId="25877" xr:uid="{00000000-0005-0000-0000-0000FC8D0000}"/>
    <cellStyle name="PSInt 9 2 3" xfId="25878" xr:uid="{00000000-0005-0000-0000-0000FD8D0000}"/>
    <cellStyle name="PSInt 9 3" xfId="25879" xr:uid="{00000000-0005-0000-0000-0000FE8D0000}"/>
    <cellStyle name="PSInt 9 3 2" xfId="25880" xr:uid="{00000000-0005-0000-0000-0000FF8D0000}"/>
    <cellStyle name="PSInt 9 3 2 2" xfId="25881" xr:uid="{00000000-0005-0000-0000-0000008E0000}"/>
    <cellStyle name="PSInt 9 3 3" xfId="25882" xr:uid="{00000000-0005-0000-0000-0000018E0000}"/>
    <cellStyle name="PSInt 9 4" xfId="25883" xr:uid="{00000000-0005-0000-0000-0000028E0000}"/>
    <cellStyle name="PSInt 9 4 2" xfId="25884" xr:uid="{00000000-0005-0000-0000-0000038E0000}"/>
    <cellStyle name="PSInt 9 4 2 2" xfId="25885" xr:uid="{00000000-0005-0000-0000-0000048E0000}"/>
    <cellStyle name="PSInt 9 4 3" xfId="25886" xr:uid="{00000000-0005-0000-0000-0000058E0000}"/>
    <cellStyle name="PSInt 9 5" xfId="25887" xr:uid="{00000000-0005-0000-0000-0000068E0000}"/>
    <cellStyle name="PSInt 9 5 2" xfId="25888" xr:uid="{00000000-0005-0000-0000-0000078E0000}"/>
    <cellStyle name="PSInt 9 5 2 2" xfId="25889" xr:uid="{00000000-0005-0000-0000-0000088E0000}"/>
    <cellStyle name="PSInt 9 5 3" xfId="25890" xr:uid="{00000000-0005-0000-0000-0000098E0000}"/>
    <cellStyle name="PSInt 9 6" xfId="25891" xr:uid="{00000000-0005-0000-0000-00000A8E0000}"/>
    <cellStyle name="PSInt 9 6 2" xfId="25892" xr:uid="{00000000-0005-0000-0000-00000B8E0000}"/>
    <cellStyle name="PSInt 9 7" xfId="25893" xr:uid="{00000000-0005-0000-0000-00000C8E0000}"/>
    <cellStyle name="PSSpacer" xfId="59" xr:uid="{00000000-0005-0000-0000-00000D8E0000}"/>
    <cellStyle name="PSSpacer 10" xfId="25894" xr:uid="{00000000-0005-0000-0000-00000E8E0000}"/>
    <cellStyle name="PSSpacer 10 2" xfId="25895" xr:uid="{00000000-0005-0000-0000-00000F8E0000}"/>
    <cellStyle name="PSSpacer 10 2 2" xfId="25896" xr:uid="{00000000-0005-0000-0000-0000108E0000}"/>
    <cellStyle name="PSSpacer 10 2 2 2" xfId="25897" xr:uid="{00000000-0005-0000-0000-0000118E0000}"/>
    <cellStyle name="PSSpacer 10 2 3" xfId="25898" xr:uid="{00000000-0005-0000-0000-0000128E0000}"/>
    <cellStyle name="PSSpacer 10 3" xfId="25899" xr:uid="{00000000-0005-0000-0000-0000138E0000}"/>
    <cellStyle name="PSSpacer 10 3 2" xfId="25900" xr:uid="{00000000-0005-0000-0000-0000148E0000}"/>
    <cellStyle name="PSSpacer 10 3 2 2" xfId="25901" xr:uid="{00000000-0005-0000-0000-0000158E0000}"/>
    <cellStyle name="PSSpacer 10 3 3" xfId="25902" xr:uid="{00000000-0005-0000-0000-0000168E0000}"/>
    <cellStyle name="PSSpacer 10 4" xfId="25903" xr:uid="{00000000-0005-0000-0000-0000178E0000}"/>
    <cellStyle name="PSSpacer 10 4 2" xfId="25904" xr:uid="{00000000-0005-0000-0000-0000188E0000}"/>
    <cellStyle name="PSSpacer 10 4 2 2" xfId="25905" xr:uid="{00000000-0005-0000-0000-0000198E0000}"/>
    <cellStyle name="PSSpacer 10 4 3" xfId="25906" xr:uid="{00000000-0005-0000-0000-00001A8E0000}"/>
    <cellStyle name="PSSpacer 10 5" xfId="25907" xr:uid="{00000000-0005-0000-0000-00001B8E0000}"/>
    <cellStyle name="PSSpacer 10 5 2" xfId="25908" xr:uid="{00000000-0005-0000-0000-00001C8E0000}"/>
    <cellStyle name="PSSpacer 10 5 2 2" xfId="25909" xr:uid="{00000000-0005-0000-0000-00001D8E0000}"/>
    <cellStyle name="PSSpacer 10 5 3" xfId="25910" xr:uid="{00000000-0005-0000-0000-00001E8E0000}"/>
    <cellStyle name="PSSpacer 10 6" xfId="25911" xr:uid="{00000000-0005-0000-0000-00001F8E0000}"/>
    <cellStyle name="PSSpacer 10 6 2" xfId="25912" xr:uid="{00000000-0005-0000-0000-0000208E0000}"/>
    <cellStyle name="PSSpacer 10 7" xfId="25913" xr:uid="{00000000-0005-0000-0000-0000218E0000}"/>
    <cellStyle name="PSSpacer 11" xfId="25914" xr:uid="{00000000-0005-0000-0000-0000228E0000}"/>
    <cellStyle name="PSSpacer 11 2" xfId="25915" xr:uid="{00000000-0005-0000-0000-0000238E0000}"/>
    <cellStyle name="PSSpacer 11 2 2" xfId="25916" xr:uid="{00000000-0005-0000-0000-0000248E0000}"/>
    <cellStyle name="PSSpacer 11 2 2 2" xfId="25917" xr:uid="{00000000-0005-0000-0000-0000258E0000}"/>
    <cellStyle name="PSSpacer 11 2 3" xfId="25918" xr:uid="{00000000-0005-0000-0000-0000268E0000}"/>
    <cellStyle name="PSSpacer 11 3" xfId="25919" xr:uid="{00000000-0005-0000-0000-0000278E0000}"/>
    <cellStyle name="PSSpacer 11 3 2" xfId="25920" xr:uid="{00000000-0005-0000-0000-0000288E0000}"/>
    <cellStyle name="PSSpacer 11 3 2 2" xfId="25921" xr:uid="{00000000-0005-0000-0000-0000298E0000}"/>
    <cellStyle name="PSSpacer 11 3 3" xfId="25922" xr:uid="{00000000-0005-0000-0000-00002A8E0000}"/>
    <cellStyle name="PSSpacer 11 4" xfId="25923" xr:uid="{00000000-0005-0000-0000-00002B8E0000}"/>
    <cellStyle name="PSSpacer 11 4 2" xfId="25924" xr:uid="{00000000-0005-0000-0000-00002C8E0000}"/>
    <cellStyle name="PSSpacer 11 4 2 2" xfId="25925" xr:uid="{00000000-0005-0000-0000-00002D8E0000}"/>
    <cellStyle name="PSSpacer 11 4 3" xfId="25926" xr:uid="{00000000-0005-0000-0000-00002E8E0000}"/>
    <cellStyle name="PSSpacer 11 5" xfId="25927" xr:uid="{00000000-0005-0000-0000-00002F8E0000}"/>
    <cellStyle name="PSSpacer 11 5 2" xfId="25928" xr:uid="{00000000-0005-0000-0000-0000308E0000}"/>
    <cellStyle name="PSSpacer 11 5 2 2" xfId="25929" xr:uid="{00000000-0005-0000-0000-0000318E0000}"/>
    <cellStyle name="PSSpacer 11 5 3" xfId="25930" xr:uid="{00000000-0005-0000-0000-0000328E0000}"/>
    <cellStyle name="PSSpacer 11 6" xfId="25931" xr:uid="{00000000-0005-0000-0000-0000338E0000}"/>
    <cellStyle name="PSSpacer 11 6 2" xfId="25932" xr:uid="{00000000-0005-0000-0000-0000348E0000}"/>
    <cellStyle name="PSSpacer 11 7" xfId="25933" xr:uid="{00000000-0005-0000-0000-0000358E0000}"/>
    <cellStyle name="PSSpacer 12" xfId="25934" xr:uid="{00000000-0005-0000-0000-0000368E0000}"/>
    <cellStyle name="PSSpacer 12 2" xfId="25935" xr:uid="{00000000-0005-0000-0000-0000378E0000}"/>
    <cellStyle name="PSSpacer 12 2 2" xfId="25936" xr:uid="{00000000-0005-0000-0000-0000388E0000}"/>
    <cellStyle name="PSSpacer 12 2 2 2" xfId="25937" xr:uid="{00000000-0005-0000-0000-0000398E0000}"/>
    <cellStyle name="PSSpacer 12 2 3" xfId="25938" xr:uid="{00000000-0005-0000-0000-00003A8E0000}"/>
    <cellStyle name="PSSpacer 12 3" xfId="25939" xr:uid="{00000000-0005-0000-0000-00003B8E0000}"/>
    <cellStyle name="PSSpacer 12 3 2" xfId="25940" xr:uid="{00000000-0005-0000-0000-00003C8E0000}"/>
    <cellStyle name="PSSpacer 12 3 2 2" xfId="25941" xr:uid="{00000000-0005-0000-0000-00003D8E0000}"/>
    <cellStyle name="PSSpacer 12 3 3" xfId="25942" xr:uid="{00000000-0005-0000-0000-00003E8E0000}"/>
    <cellStyle name="PSSpacer 12 4" xfId="25943" xr:uid="{00000000-0005-0000-0000-00003F8E0000}"/>
    <cellStyle name="PSSpacer 12 4 2" xfId="25944" xr:uid="{00000000-0005-0000-0000-0000408E0000}"/>
    <cellStyle name="PSSpacer 12 4 2 2" xfId="25945" xr:uid="{00000000-0005-0000-0000-0000418E0000}"/>
    <cellStyle name="PSSpacer 12 4 3" xfId="25946" xr:uid="{00000000-0005-0000-0000-0000428E0000}"/>
    <cellStyle name="PSSpacer 12 5" xfId="25947" xr:uid="{00000000-0005-0000-0000-0000438E0000}"/>
    <cellStyle name="PSSpacer 12 5 2" xfId="25948" xr:uid="{00000000-0005-0000-0000-0000448E0000}"/>
    <cellStyle name="PSSpacer 12 5 2 2" xfId="25949" xr:uid="{00000000-0005-0000-0000-0000458E0000}"/>
    <cellStyle name="PSSpacer 12 5 3" xfId="25950" xr:uid="{00000000-0005-0000-0000-0000468E0000}"/>
    <cellStyle name="PSSpacer 12 6" xfId="25951" xr:uid="{00000000-0005-0000-0000-0000478E0000}"/>
    <cellStyle name="PSSpacer 12 6 2" xfId="25952" xr:uid="{00000000-0005-0000-0000-0000488E0000}"/>
    <cellStyle name="PSSpacer 12 7" xfId="25953" xr:uid="{00000000-0005-0000-0000-0000498E0000}"/>
    <cellStyle name="PSSpacer 13" xfId="25954" xr:uid="{00000000-0005-0000-0000-00004A8E0000}"/>
    <cellStyle name="PSSpacer 13 2" xfId="25955" xr:uid="{00000000-0005-0000-0000-00004B8E0000}"/>
    <cellStyle name="PSSpacer 13 2 2" xfId="25956" xr:uid="{00000000-0005-0000-0000-00004C8E0000}"/>
    <cellStyle name="PSSpacer 13 2 2 2" xfId="25957" xr:uid="{00000000-0005-0000-0000-00004D8E0000}"/>
    <cellStyle name="PSSpacer 13 2 3" xfId="25958" xr:uid="{00000000-0005-0000-0000-00004E8E0000}"/>
    <cellStyle name="PSSpacer 13 3" xfId="25959" xr:uid="{00000000-0005-0000-0000-00004F8E0000}"/>
    <cellStyle name="PSSpacer 13 3 2" xfId="25960" xr:uid="{00000000-0005-0000-0000-0000508E0000}"/>
    <cellStyle name="PSSpacer 13 3 2 2" xfId="25961" xr:uid="{00000000-0005-0000-0000-0000518E0000}"/>
    <cellStyle name="PSSpacer 13 3 3" xfId="25962" xr:uid="{00000000-0005-0000-0000-0000528E0000}"/>
    <cellStyle name="PSSpacer 13 4" xfId="25963" xr:uid="{00000000-0005-0000-0000-0000538E0000}"/>
    <cellStyle name="PSSpacer 13 4 2" xfId="25964" xr:uid="{00000000-0005-0000-0000-0000548E0000}"/>
    <cellStyle name="PSSpacer 13 4 2 2" xfId="25965" xr:uid="{00000000-0005-0000-0000-0000558E0000}"/>
    <cellStyle name="PSSpacer 13 4 3" xfId="25966" xr:uid="{00000000-0005-0000-0000-0000568E0000}"/>
    <cellStyle name="PSSpacer 13 5" xfId="25967" xr:uid="{00000000-0005-0000-0000-0000578E0000}"/>
    <cellStyle name="PSSpacer 13 5 2" xfId="25968" xr:uid="{00000000-0005-0000-0000-0000588E0000}"/>
    <cellStyle name="PSSpacer 13 5 2 2" xfId="25969" xr:uid="{00000000-0005-0000-0000-0000598E0000}"/>
    <cellStyle name="PSSpacer 13 5 3" xfId="25970" xr:uid="{00000000-0005-0000-0000-00005A8E0000}"/>
    <cellStyle name="PSSpacer 13 6" xfId="25971" xr:uid="{00000000-0005-0000-0000-00005B8E0000}"/>
    <cellStyle name="PSSpacer 13 6 2" xfId="25972" xr:uid="{00000000-0005-0000-0000-00005C8E0000}"/>
    <cellStyle name="PSSpacer 13 7" xfId="25973" xr:uid="{00000000-0005-0000-0000-00005D8E0000}"/>
    <cellStyle name="PSSpacer 14" xfId="25974" xr:uid="{00000000-0005-0000-0000-00005E8E0000}"/>
    <cellStyle name="PSSpacer 14 2" xfId="25975" xr:uid="{00000000-0005-0000-0000-00005F8E0000}"/>
    <cellStyle name="PSSpacer 14 2 2" xfId="25976" xr:uid="{00000000-0005-0000-0000-0000608E0000}"/>
    <cellStyle name="PSSpacer 14 2 2 2" xfId="25977" xr:uid="{00000000-0005-0000-0000-0000618E0000}"/>
    <cellStyle name="PSSpacer 14 2 3" xfId="25978" xr:uid="{00000000-0005-0000-0000-0000628E0000}"/>
    <cellStyle name="PSSpacer 14 3" xfId="25979" xr:uid="{00000000-0005-0000-0000-0000638E0000}"/>
    <cellStyle name="PSSpacer 14 3 2" xfId="25980" xr:uid="{00000000-0005-0000-0000-0000648E0000}"/>
    <cellStyle name="PSSpacer 14 3 2 2" xfId="25981" xr:uid="{00000000-0005-0000-0000-0000658E0000}"/>
    <cellStyle name="PSSpacer 14 3 3" xfId="25982" xr:uid="{00000000-0005-0000-0000-0000668E0000}"/>
    <cellStyle name="PSSpacer 14 4" xfId="25983" xr:uid="{00000000-0005-0000-0000-0000678E0000}"/>
    <cellStyle name="PSSpacer 14 4 2" xfId="25984" xr:uid="{00000000-0005-0000-0000-0000688E0000}"/>
    <cellStyle name="PSSpacer 14 4 2 2" xfId="25985" xr:uid="{00000000-0005-0000-0000-0000698E0000}"/>
    <cellStyle name="PSSpacer 14 4 3" xfId="25986" xr:uid="{00000000-0005-0000-0000-00006A8E0000}"/>
    <cellStyle name="PSSpacer 14 5" xfId="25987" xr:uid="{00000000-0005-0000-0000-00006B8E0000}"/>
    <cellStyle name="PSSpacer 14 5 2" xfId="25988" xr:uid="{00000000-0005-0000-0000-00006C8E0000}"/>
    <cellStyle name="PSSpacer 14 5 2 2" xfId="25989" xr:uid="{00000000-0005-0000-0000-00006D8E0000}"/>
    <cellStyle name="PSSpacer 14 5 3" xfId="25990" xr:uid="{00000000-0005-0000-0000-00006E8E0000}"/>
    <cellStyle name="PSSpacer 14 6" xfId="25991" xr:uid="{00000000-0005-0000-0000-00006F8E0000}"/>
    <cellStyle name="PSSpacer 14 6 2" xfId="25992" xr:uid="{00000000-0005-0000-0000-0000708E0000}"/>
    <cellStyle name="PSSpacer 14 7" xfId="25993" xr:uid="{00000000-0005-0000-0000-0000718E0000}"/>
    <cellStyle name="PSSpacer 15" xfId="25994" xr:uid="{00000000-0005-0000-0000-0000728E0000}"/>
    <cellStyle name="PSSpacer 15 2" xfId="25995" xr:uid="{00000000-0005-0000-0000-0000738E0000}"/>
    <cellStyle name="PSSpacer 15 2 2" xfId="25996" xr:uid="{00000000-0005-0000-0000-0000748E0000}"/>
    <cellStyle name="PSSpacer 15 2 2 2" xfId="25997" xr:uid="{00000000-0005-0000-0000-0000758E0000}"/>
    <cellStyle name="PSSpacer 15 2 3" xfId="25998" xr:uid="{00000000-0005-0000-0000-0000768E0000}"/>
    <cellStyle name="PSSpacer 15 3" xfId="25999" xr:uid="{00000000-0005-0000-0000-0000778E0000}"/>
    <cellStyle name="PSSpacer 15 3 2" xfId="26000" xr:uid="{00000000-0005-0000-0000-0000788E0000}"/>
    <cellStyle name="PSSpacer 15 3 2 2" xfId="26001" xr:uid="{00000000-0005-0000-0000-0000798E0000}"/>
    <cellStyle name="PSSpacer 15 3 3" xfId="26002" xr:uid="{00000000-0005-0000-0000-00007A8E0000}"/>
    <cellStyle name="PSSpacer 15 4" xfId="26003" xr:uid="{00000000-0005-0000-0000-00007B8E0000}"/>
    <cellStyle name="PSSpacer 15 4 2" xfId="26004" xr:uid="{00000000-0005-0000-0000-00007C8E0000}"/>
    <cellStyle name="PSSpacer 15 4 2 2" xfId="26005" xr:uid="{00000000-0005-0000-0000-00007D8E0000}"/>
    <cellStyle name="PSSpacer 15 4 3" xfId="26006" xr:uid="{00000000-0005-0000-0000-00007E8E0000}"/>
    <cellStyle name="PSSpacer 15 5" xfId="26007" xr:uid="{00000000-0005-0000-0000-00007F8E0000}"/>
    <cellStyle name="PSSpacer 15 5 2" xfId="26008" xr:uid="{00000000-0005-0000-0000-0000808E0000}"/>
    <cellStyle name="PSSpacer 15 5 2 2" xfId="26009" xr:uid="{00000000-0005-0000-0000-0000818E0000}"/>
    <cellStyle name="PSSpacer 15 5 3" xfId="26010" xr:uid="{00000000-0005-0000-0000-0000828E0000}"/>
    <cellStyle name="PSSpacer 15 6" xfId="26011" xr:uid="{00000000-0005-0000-0000-0000838E0000}"/>
    <cellStyle name="PSSpacer 15 6 2" xfId="26012" xr:uid="{00000000-0005-0000-0000-0000848E0000}"/>
    <cellStyle name="PSSpacer 15 7" xfId="26013" xr:uid="{00000000-0005-0000-0000-0000858E0000}"/>
    <cellStyle name="PSSpacer 16" xfId="26014" xr:uid="{00000000-0005-0000-0000-0000868E0000}"/>
    <cellStyle name="PSSpacer 16 2" xfId="26015" xr:uid="{00000000-0005-0000-0000-0000878E0000}"/>
    <cellStyle name="PSSpacer 17" xfId="26016" xr:uid="{00000000-0005-0000-0000-0000888E0000}"/>
    <cellStyle name="PSSpacer 18" xfId="26017" xr:uid="{00000000-0005-0000-0000-0000898E0000}"/>
    <cellStyle name="PSSpacer 18 2" xfId="26018" xr:uid="{00000000-0005-0000-0000-00008A8E0000}"/>
    <cellStyle name="PSSpacer 18 3" xfId="26019" xr:uid="{00000000-0005-0000-0000-00008B8E0000}"/>
    <cellStyle name="PSSpacer 2" xfId="26020" xr:uid="{00000000-0005-0000-0000-00008C8E0000}"/>
    <cellStyle name="PSSpacer 2 10" xfId="26021" xr:uid="{00000000-0005-0000-0000-00008D8E0000}"/>
    <cellStyle name="PSSpacer 2 10 2" xfId="26022" xr:uid="{00000000-0005-0000-0000-00008E8E0000}"/>
    <cellStyle name="PSSpacer 2 11" xfId="26023" xr:uid="{00000000-0005-0000-0000-00008F8E0000}"/>
    <cellStyle name="PSSpacer 2 2" xfId="26024" xr:uid="{00000000-0005-0000-0000-0000908E0000}"/>
    <cellStyle name="PSSpacer 2 2 2" xfId="26025" xr:uid="{00000000-0005-0000-0000-0000918E0000}"/>
    <cellStyle name="PSSpacer 2 2 2 2" xfId="26026" xr:uid="{00000000-0005-0000-0000-0000928E0000}"/>
    <cellStyle name="PSSpacer 2 2 3" xfId="26027" xr:uid="{00000000-0005-0000-0000-0000938E0000}"/>
    <cellStyle name="PSSpacer 2 3" xfId="26028" xr:uid="{00000000-0005-0000-0000-0000948E0000}"/>
    <cellStyle name="PSSpacer 2 3 2" xfId="26029" xr:uid="{00000000-0005-0000-0000-0000958E0000}"/>
    <cellStyle name="PSSpacer 2 3 2 2" xfId="26030" xr:uid="{00000000-0005-0000-0000-0000968E0000}"/>
    <cellStyle name="PSSpacer 2 3 3" xfId="26031" xr:uid="{00000000-0005-0000-0000-0000978E0000}"/>
    <cellStyle name="PSSpacer 2 4" xfId="26032" xr:uid="{00000000-0005-0000-0000-0000988E0000}"/>
    <cellStyle name="PSSpacer 2 4 2" xfId="26033" xr:uid="{00000000-0005-0000-0000-0000998E0000}"/>
    <cellStyle name="PSSpacer 2 4 2 2" xfId="26034" xr:uid="{00000000-0005-0000-0000-00009A8E0000}"/>
    <cellStyle name="PSSpacer 2 4 3" xfId="26035" xr:uid="{00000000-0005-0000-0000-00009B8E0000}"/>
    <cellStyle name="PSSpacer 2 5" xfId="26036" xr:uid="{00000000-0005-0000-0000-00009C8E0000}"/>
    <cellStyle name="PSSpacer 2 5 2" xfId="26037" xr:uid="{00000000-0005-0000-0000-00009D8E0000}"/>
    <cellStyle name="PSSpacer 2 5 2 2" xfId="26038" xr:uid="{00000000-0005-0000-0000-00009E8E0000}"/>
    <cellStyle name="PSSpacer 2 5 3" xfId="26039" xr:uid="{00000000-0005-0000-0000-00009F8E0000}"/>
    <cellStyle name="PSSpacer 2 6" xfId="26040" xr:uid="{00000000-0005-0000-0000-0000A08E0000}"/>
    <cellStyle name="PSSpacer 2 6 2" xfId="26041" xr:uid="{00000000-0005-0000-0000-0000A18E0000}"/>
    <cellStyle name="PSSpacer 2 6 2 2" xfId="26042" xr:uid="{00000000-0005-0000-0000-0000A28E0000}"/>
    <cellStyle name="PSSpacer 2 6 3" xfId="26043" xr:uid="{00000000-0005-0000-0000-0000A38E0000}"/>
    <cellStyle name="PSSpacer 2 7" xfId="26044" xr:uid="{00000000-0005-0000-0000-0000A48E0000}"/>
    <cellStyle name="PSSpacer 2 7 2" xfId="26045" xr:uid="{00000000-0005-0000-0000-0000A58E0000}"/>
    <cellStyle name="PSSpacer 2 7 2 2" xfId="26046" xr:uid="{00000000-0005-0000-0000-0000A68E0000}"/>
    <cellStyle name="PSSpacer 2 7 3" xfId="26047" xr:uid="{00000000-0005-0000-0000-0000A78E0000}"/>
    <cellStyle name="PSSpacer 2 8" xfId="26048" xr:uid="{00000000-0005-0000-0000-0000A88E0000}"/>
    <cellStyle name="PSSpacer 2 8 2" xfId="26049" xr:uid="{00000000-0005-0000-0000-0000A98E0000}"/>
    <cellStyle name="PSSpacer 2 8 2 2" xfId="26050" xr:uid="{00000000-0005-0000-0000-0000AA8E0000}"/>
    <cellStyle name="PSSpacer 2 8 3" xfId="26051" xr:uid="{00000000-0005-0000-0000-0000AB8E0000}"/>
    <cellStyle name="PSSpacer 2 9" xfId="26052" xr:uid="{00000000-0005-0000-0000-0000AC8E0000}"/>
    <cellStyle name="PSSpacer 2 9 2" xfId="26053" xr:uid="{00000000-0005-0000-0000-0000AD8E0000}"/>
    <cellStyle name="PSSpacer 2 9 2 2" xfId="26054" xr:uid="{00000000-0005-0000-0000-0000AE8E0000}"/>
    <cellStyle name="PSSpacer 2 9 3" xfId="26055" xr:uid="{00000000-0005-0000-0000-0000AF8E0000}"/>
    <cellStyle name="PSSpacer 3" xfId="26056" xr:uid="{00000000-0005-0000-0000-0000B08E0000}"/>
    <cellStyle name="PSSpacer 3 10" xfId="26057" xr:uid="{00000000-0005-0000-0000-0000B18E0000}"/>
    <cellStyle name="PSSpacer 3 10 2" xfId="26058" xr:uid="{00000000-0005-0000-0000-0000B28E0000}"/>
    <cellStyle name="PSSpacer 3 11" xfId="26059" xr:uid="{00000000-0005-0000-0000-0000B38E0000}"/>
    <cellStyle name="PSSpacer 3 2" xfId="26060" xr:uid="{00000000-0005-0000-0000-0000B48E0000}"/>
    <cellStyle name="PSSpacer 3 2 2" xfId="26061" xr:uid="{00000000-0005-0000-0000-0000B58E0000}"/>
    <cellStyle name="PSSpacer 3 2 2 2" xfId="26062" xr:uid="{00000000-0005-0000-0000-0000B68E0000}"/>
    <cellStyle name="PSSpacer 3 2 3" xfId="26063" xr:uid="{00000000-0005-0000-0000-0000B78E0000}"/>
    <cellStyle name="PSSpacer 3 3" xfId="26064" xr:uid="{00000000-0005-0000-0000-0000B88E0000}"/>
    <cellStyle name="PSSpacer 3 3 2" xfId="26065" xr:uid="{00000000-0005-0000-0000-0000B98E0000}"/>
    <cellStyle name="PSSpacer 3 3 2 2" xfId="26066" xr:uid="{00000000-0005-0000-0000-0000BA8E0000}"/>
    <cellStyle name="PSSpacer 3 3 3" xfId="26067" xr:uid="{00000000-0005-0000-0000-0000BB8E0000}"/>
    <cellStyle name="PSSpacer 3 4" xfId="26068" xr:uid="{00000000-0005-0000-0000-0000BC8E0000}"/>
    <cellStyle name="PSSpacer 3 4 2" xfId="26069" xr:uid="{00000000-0005-0000-0000-0000BD8E0000}"/>
    <cellStyle name="PSSpacer 3 4 2 2" xfId="26070" xr:uid="{00000000-0005-0000-0000-0000BE8E0000}"/>
    <cellStyle name="PSSpacer 3 4 3" xfId="26071" xr:uid="{00000000-0005-0000-0000-0000BF8E0000}"/>
    <cellStyle name="PSSpacer 3 5" xfId="26072" xr:uid="{00000000-0005-0000-0000-0000C08E0000}"/>
    <cellStyle name="PSSpacer 3 5 2" xfId="26073" xr:uid="{00000000-0005-0000-0000-0000C18E0000}"/>
    <cellStyle name="PSSpacer 3 5 2 2" xfId="26074" xr:uid="{00000000-0005-0000-0000-0000C28E0000}"/>
    <cellStyle name="PSSpacer 3 5 3" xfId="26075" xr:uid="{00000000-0005-0000-0000-0000C38E0000}"/>
    <cellStyle name="PSSpacer 3 6" xfId="26076" xr:uid="{00000000-0005-0000-0000-0000C48E0000}"/>
    <cellStyle name="PSSpacer 3 6 2" xfId="26077" xr:uid="{00000000-0005-0000-0000-0000C58E0000}"/>
    <cellStyle name="PSSpacer 3 6 2 2" xfId="26078" xr:uid="{00000000-0005-0000-0000-0000C68E0000}"/>
    <cellStyle name="PSSpacer 3 6 3" xfId="26079" xr:uid="{00000000-0005-0000-0000-0000C78E0000}"/>
    <cellStyle name="PSSpacer 3 7" xfId="26080" xr:uid="{00000000-0005-0000-0000-0000C88E0000}"/>
    <cellStyle name="PSSpacer 3 7 2" xfId="26081" xr:uid="{00000000-0005-0000-0000-0000C98E0000}"/>
    <cellStyle name="PSSpacer 3 7 2 2" xfId="26082" xr:uid="{00000000-0005-0000-0000-0000CA8E0000}"/>
    <cellStyle name="PSSpacer 3 7 3" xfId="26083" xr:uid="{00000000-0005-0000-0000-0000CB8E0000}"/>
    <cellStyle name="PSSpacer 3 8" xfId="26084" xr:uid="{00000000-0005-0000-0000-0000CC8E0000}"/>
    <cellStyle name="PSSpacer 3 8 2" xfId="26085" xr:uid="{00000000-0005-0000-0000-0000CD8E0000}"/>
    <cellStyle name="PSSpacer 3 8 2 2" xfId="26086" xr:uid="{00000000-0005-0000-0000-0000CE8E0000}"/>
    <cellStyle name="PSSpacer 3 8 3" xfId="26087" xr:uid="{00000000-0005-0000-0000-0000CF8E0000}"/>
    <cellStyle name="PSSpacer 3 9" xfId="26088" xr:uid="{00000000-0005-0000-0000-0000D08E0000}"/>
    <cellStyle name="PSSpacer 3 9 2" xfId="26089" xr:uid="{00000000-0005-0000-0000-0000D18E0000}"/>
    <cellStyle name="PSSpacer 3 9 2 2" xfId="26090" xr:uid="{00000000-0005-0000-0000-0000D28E0000}"/>
    <cellStyle name="PSSpacer 3 9 3" xfId="26091" xr:uid="{00000000-0005-0000-0000-0000D38E0000}"/>
    <cellStyle name="PSSpacer 4" xfId="26092" xr:uid="{00000000-0005-0000-0000-0000D48E0000}"/>
    <cellStyle name="PSSpacer 4 10" xfId="26093" xr:uid="{00000000-0005-0000-0000-0000D58E0000}"/>
    <cellStyle name="PSSpacer 4 10 2" xfId="26094" xr:uid="{00000000-0005-0000-0000-0000D68E0000}"/>
    <cellStyle name="PSSpacer 4 11" xfId="26095" xr:uid="{00000000-0005-0000-0000-0000D78E0000}"/>
    <cellStyle name="PSSpacer 4 2" xfId="26096" xr:uid="{00000000-0005-0000-0000-0000D88E0000}"/>
    <cellStyle name="PSSpacer 4 2 2" xfId="26097" xr:uid="{00000000-0005-0000-0000-0000D98E0000}"/>
    <cellStyle name="PSSpacer 4 2 2 2" xfId="26098" xr:uid="{00000000-0005-0000-0000-0000DA8E0000}"/>
    <cellStyle name="PSSpacer 4 2 3" xfId="26099" xr:uid="{00000000-0005-0000-0000-0000DB8E0000}"/>
    <cellStyle name="PSSpacer 4 3" xfId="26100" xr:uid="{00000000-0005-0000-0000-0000DC8E0000}"/>
    <cellStyle name="PSSpacer 4 3 2" xfId="26101" xr:uid="{00000000-0005-0000-0000-0000DD8E0000}"/>
    <cellStyle name="PSSpacer 4 3 2 2" xfId="26102" xr:uid="{00000000-0005-0000-0000-0000DE8E0000}"/>
    <cellStyle name="PSSpacer 4 3 3" xfId="26103" xr:uid="{00000000-0005-0000-0000-0000DF8E0000}"/>
    <cellStyle name="PSSpacer 4 4" xfId="26104" xr:uid="{00000000-0005-0000-0000-0000E08E0000}"/>
    <cellStyle name="PSSpacer 4 4 2" xfId="26105" xr:uid="{00000000-0005-0000-0000-0000E18E0000}"/>
    <cellStyle name="PSSpacer 4 4 2 2" xfId="26106" xr:uid="{00000000-0005-0000-0000-0000E28E0000}"/>
    <cellStyle name="PSSpacer 4 4 3" xfId="26107" xr:uid="{00000000-0005-0000-0000-0000E38E0000}"/>
    <cellStyle name="PSSpacer 4 5" xfId="26108" xr:uid="{00000000-0005-0000-0000-0000E48E0000}"/>
    <cellStyle name="PSSpacer 4 5 2" xfId="26109" xr:uid="{00000000-0005-0000-0000-0000E58E0000}"/>
    <cellStyle name="PSSpacer 4 5 2 2" xfId="26110" xr:uid="{00000000-0005-0000-0000-0000E68E0000}"/>
    <cellStyle name="PSSpacer 4 5 3" xfId="26111" xr:uid="{00000000-0005-0000-0000-0000E78E0000}"/>
    <cellStyle name="PSSpacer 4 6" xfId="26112" xr:uid="{00000000-0005-0000-0000-0000E88E0000}"/>
    <cellStyle name="PSSpacer 4 6 2" xfId="26113" xr:uid="{00000000-0005-0000-0000-0000E98E0000}"/>
    <cellStyle name="PSSpacer 4 6 2 2" xfId="26114" xr:uid="{00000000-0005-0000-0000-0000EA8E0000}"/>
    <cellStyle name="PSSpacer 4 6 3" xfId="26115" xr:uid="{00000000-0005-0000-0000-0000EB8E0000}"/>
    <cellStyle name="PSSpacer 4 7" xfId="26116" xr:uid="{00000000-0005-0000-0000-0000EC8E0000}"/>
    <cellStyle name="PSSpacer 4 7 2" xfId="26117" xr:uid="{00000000-0005-0000-0000-0000ED8E0000}"/>
    <cellStyle name="PSSpacer 4 7 2 2" xfId="26118" xr:uid="{00000000-0005-0000-0000-0000EE8E0000}"/>
    <cellStyle name="PSSpacer 4 7 3" xfId="26119" xr:uid="{00000000-0005-0000-0000-0000EF8E0000}"/>
    <cellStyle name="PSSpacer 4 8" xfId="26120" xr:uid="{00000000-0005-0000-0000-0000F08E0000}"/>
    <cellStyle name="PSSpacer 4 8 2" xfId="26121" xr:uid="{00000000-0005-0000-0000-0000F18E0000}"/>
    <cellStyle name="PSSpacer 4 8 2 2" xfId="26122" xr:uid="{00000000-0005-0000-0000-0000F28E0000}"/>
    <cellStyle name="PSSpacer 4 8 3" xfId="26123" xr:uid="{00000000-0005-0000-0000-0000F38E0000}"/>
    <cellStyle name="PSSpacer 4 9" xfId="26124" xr:uid="{00000000-0005-0000-0000-0000F48E0000}"/>
    <cellStyle name="PSSpacer 4 9 2" xfId="26125" xr:uid="{00000000-0005-0000-0000-0000F58E0000}"/>
    <cellStyle name="PSSpacer 4 9 2 2" xfId="26126" xr:uid="{00000000-0005-0000-0000-0000F68E0000}"/>
    <cellStyle name="PSSpacer 4 9 3" xfId="26127" xr:uid="{00000000-0005-0000-0000-0000F78E0000}"/>
    <cellStyle name="PSSpacer 5" xfId="26128" xr:uid="{00000000-0005-0000-0000-0000F88E0000}"/>
    <cellStyle name="PSSpacer 5 10" xfId="26129" xr:uid="{00000000-0005-0000-0000-0000F98E0000}"/>
    <cellStyle name="PSSpacer 5 10 2" xfId="26130" xr:uid="{00000000-0005-0000-0000-0000FA8E0000}"/>
    <cellStyle name="PSSpacer 5 11" xfId="26131" xr:uid="{00000000-0005-0000-0000-0000FB8E0000}"/>
    <cellStyle name="PSSpacer 5 2" xfId="26132" xr:uid="{00000000-0005-0000-0000-0000FC8E0000}"/>
    <cellStyle name="PSSpacer 5 2 2" xfId="26133" xr:uid="{00000000-0005-0000-0000-0000FD8E0000}"/>
    <cellStyle name="PSSpacer 5 2 2 2" xfId="26134" xr:uid="{00000000-0005-0000-0000-0000FE8E0000}"/>
    <cellStyle name="PSSpacer 5 2 3" xfId="26135" xr:uid="{00000000-0005-0000-0000-0000FF8E0000}"/>
    <cellStyle name="PSSpacer 5 3" xfId="26136" xr:uid="{00000000-0005-0000-0000-0000008F0000}"/>
    <cellStyle name="PSSpacer 5 3 2" xfId="26137" xr:uid="{00000000-0005-0000-0000-0000018F0000}"/>
    <cellStyle name="PSSpacer 5 3 2 2" xfId="26138" xr:uid="{00000000-0005-0000-0000-0000028F0000}"/>
    <cellStyle name="PSSpacer 5 3 3" xfId="26139" xr:uid="{00000000-0005-0000-0000-0000038F0000}"/>
    <cellStyle name="PSSpacer 5 4" xfId="26140" xr:uid="{00000000-0005-0000-0000-0000048F0000}"/>
    <cellStyle name="PSSpacer 5 4 2" xfId="26141" xr:uid="{00000000-0005-0000-0000-0000058F0000}"/>
    <cellStyle name="PSSpacer 5 4 2 2" xfId="26142" xr:uid="{00000000-0005-0000-0000-0000068F0000}"/>
    <cellStyle name="PSSpacer 5 4 3" xfId="26143" xr:uid="{00000000-0005-0000-0000-0000078F0000}"/>
    <cellStyle name="PSSpacer 5 5" xfId="26144" xr:uid="{00000000-0005-0000-0000-0000088F0000}"/>
    <cellStyle name="PSSpacer 5 5 2" xfId="26145" xr:uid="{00000000-0005-0000-0000-0000098F0000}"/>
    <cellStyle name="PSSpacer 5 5 2 2" xfId="26146" xr:uid="{00000000-0005-0000-0000-00000A8F0000}"/>
    <cellStyle name="PSSpacer 5 5 3" xfId="26147" xr:uid="{00000000-0005-0000-0000-00000B8F0000}"/>
    <cellStyle name="PSSpacer 5 6" xfId="26148" xr:uid="{00000000-0005-0000-0000-00000C8F0000}"/>
    <cellStyle name="PSSpacer 5 6 2" xfId="26149" xr:uid="{00000000-0005-0000-0000-00000D8F0000}"/>
    <cellStyle name="PSSpacer 5 6 2 2" xfId="26150" xr:uid="{00000000-0005-0000-0000-00000E8F0000}"/>
    <cellStyle name="PSSpacer 5 6 3" xfId="26151" xr:uid="{00000000-0005-0000-0000-00000F8F0000}"/>
    <cellStyle name="PSSpacer 5 7" xfId="26152" xr:uid="{00000000-0005-0000-0000-0000108F0000}"/>
    <cellStyle name="PSSpacer 5 7 2" xfId="26153" xr:uid="{00000000-0005-0000-0000-0000118F0000}"/>
    <cellStyle name="PSSpacer 5 7 2 2" xfId="26154" xr:uid="{00000000-0005-0000-0000-0000128F0000}"/>
    <cellStyle name="PSSpacer 5 7 3" xfId="26155" xr:uid="{00000000-0005-0000-0000-0000138F0000}"/>
    <cellStyle name="PSSpacer 5 8" xfId="26156" xr:uid="{00000000-0005-0000-0000-0000148F0000}"/>
    <cellStyle name="PSSpacer 5 8 2" xfId="26157" xr:uid="{00000000-0005-0000-0000-0000158F0000}"/>
    <cellStyle name="PSSpacer 5 8 2 2" xfId="26158" xr:uid="{00000000-0005-0000-0000-0000168F0000}"/>
    <cellStyle name="PSSpacer 5 8 3" xfId="26159" xr:uid="{00000000-0005-0000-0000-0000178F0000}"/>
    <cellStyle name="PSSpacer 5 9" xfId="26160" xr:uid="{00000000-0005-0000-0000-0000188F0000}"/>
    <cellStyle name="PSSpacer 5 9 2" xfId="26161" xr:uid="{00000000-0005-0000-0000-0000198F0000}"/>
    <cellStyle name="PSSpacer 5 9 2 2" xfId="26162" xr:uid="{00000000-0005-0000-0000-00001A8F0000}"/>
    <cellStyle name="PSSpacer 5 9 3" xfId="26163" xr:uid="{00000000-0005-0000-0000-00001B8F0000}"/>
    <cellStyle name="PSSpacer 6" xfId="26164" xr:uid="{00000000-0005-0000-0000-00001C8F0000}"/>
    <cellStyle name="PSSpacer 6 10" xfId="26165" xr:uid="{00000000-0005-0000-0000-00001D8F0000}"/>
    <cellStyle name="PSSpacer 6 10 2" xfId="26166" xr:uid="{00000000-0005-0000-0000-00001E8F0000}"/>
    <cellStyle name="PSSpacer 6 11" xfId="26167" xr:uid="{00000000-0005-0000-0000-00001F8F0000}"/>
    <cellStyle name="PSSpacer 6 2" xfId="26168" xr:uid="{00000000-0005-0000-0000-0000208F0000}"/>
    <cellStyle name="PSSpacer 6 2 2" xfId="26169" xr:uid="{00000000-0005-0000-0000-0000218F0000}"/>
    <cellStyle name="PSSpacer 6 2 2 2" xfId="26170" xr:uid="{00000000-0005-0000-0000-0000228F0000}"/>
    <cellStyle name="PSSpacer 6 2 3" xfId="26171" xr:uid="{00000000-0005-0000-0000-0000238F0000}"/>
    <cellStyle name="PSSpacer 6 3" xfId="26172" xr:uid="{00000000-0005-0000-0000-0000248F0000}"/>
    <cellStyle name="PSSpacer 6 3 2" xfId="26173" xr:uid="{00000000-0005-0000-0000-0000258F0000}"/>
    <cellStyle name="PSSpacer 6 3 2 2" xfId="26174" xr:uid="{00000000-0005-0000-0000-0000268F0000}"/>
    <cellStyle name="PSSpacer 6 3 3" xfId="26175" xr:uid="{00000000-0005-0000-0000-0000278F0000}"/>
    <cellStyle name="PSSpacer 6 4" xfId="26176" xr:uid="{00000000-0005-0000-0000-0000288F0000}"/>
    <cellStyle name="PSSpacer 6 4 2" xfId="26177" xr:uid="{00000000-0005-0000-0000-0000298F0000}"/>
    <cellStyle name="PSSpacer 6 4 2 2" xfId="26178" xr:uid="{00000000-0005-0000-0000-00002A8F0000}"/>
    <cellStyle name="PSSpacer 6 4 3" xfId="26179" xr:uid="{00000000-0005-0000-0000-00002B8F0000}"/>
    <cellStyle name="PSSpacer 6 5" xfId="26180" xr:uid="{00000000-0005-0000-0000-00002C8F0000}"/>
    <cellStyle name="PSSpacer 6 5 2" xfId="26181" xr:uid="{00000000-0005-0000-0000-00002D8F0000}"/>
    <cellStyle name="PSSpacer 6 5 2 2" xfId="26182" xr:uid="{00000000-0005-0000-0000-00002E8F0000}"/>
    <cellStyle name="PSSpacer 6 5 3" xfId="26183" xr:uid="{00000000-0005-0000-0000-00002F8F0000}"/>
    <cellStyle name="PSSpacer 6 6" xfId="26184" xr:uid="{00000000-0005-0000-0000-0000308F0000}"/>
    <cellStyle name="PSSpacer 6 6 2" xfId="26185" xr:uid="{00000000-0005-0000-0000-0000318F0000}"/>
    <cellStyle name="PSSpacer 6 6 2 2" xfId="26186" xr:uid="{00000000-0005-0000-0000-0000328F0000}"/>
    <cellStyle name="PSSpacer 6 6 3" xfId="26187" xr:uid="{00000000-0005-0000-0000-0000338F0000}"/>
    <cellStyle name="PSSpacer 6 7" xfId="26188" xr:uid="{00000000-0005-0000-0000-0000348F0000}"/>
    <cellStyle name="PSSpacer 6 7 2" xfId="26189" xr:uid="{00000000-0005-0000-0000-0000358F0000}"/>
    <cellStyle name="PSSpacer 6 7 2 2" xfId="26190" xr:uid="{00000000-0005-0000-0000-0000368F0000}"/>
    <cellStyle name="PSSpacer 6 7 3" xfId="26191" xr:uid="{00000000-0005-0000-0000-0000378F0000}"/>
    <cellStyle name="PSSpacer 6 8" xfId="26192" xr:uid="{00000000-0005-0000-0000-0000388F0000}"/>
    <cellStyle name="PSSpacer 6 8 2" xfId="26193" xr:uid="{00000000-0005-0000-0000-0000398F0000}"/>
    <cellStyle name="PSSpacer 6 8 2 2" xfId="26194" xr:uid="{00000000-0005-0000-0000-00003A8F0000}"/>
    <cellStyle name="PSSpacer 6 8 3" xfId="26195" xr:uid="{00000000-0005-0000-0000-00003B8F0000}"/>
    <cellStyle name="PSSpacer 6 9" xfId="26196" xr:uid="{00000000-0005-0000-0000-00003C8F0000}"/>
    <cellStyle name="PSSpacer 6 9 2" xfId="26197" xr:uid="{00000000-0005-0000-0000-00003D8F0000}"/>
    <cellStyle name="PSSpacer 6 9 2 2" xfId="26198" xr:uid="{00000000-0005-0000-0000-00003E8F0000}"/>
    <cellStyle name="PSSpacer 6 9 3" xfId="26199" xr:uid="{00000000-0005-0000-0000-00003F8F0000}"/>
    <cellStyle name="PSSpacer 7" xfId="26200" xr:uid="{00000000-0005-0000-0000-0000408F0000}"/>
    <cellStyle name="PSSpacer 7 2" xfId="26201" xr:uid="{00000000-0005-0000-0000-0000418F0000}"/>
    <cellStyle name="PSSpacer 7 2 2" xfId="26202" xr:uid="{00000000-0005-0000-0000-0000428F0000}"/>
    <cellStyle name="PSSpacer 7 2 2 2" xfId="26203" xr:uid="{00000000-0005-0000-0000-0000438F0000}"/>
    <cellStyle name="PSSpacer 7 2 3" xfId="26204" xr:uid="{00000000-0005-0000-0000-0000448F0000}"/>
    <cellStyle name="PSSpacer 7 3" xfId="26205" xr:uid="{00000000-0005-0000-0000-0000458F0000}"/>
    <cellStyle name="PSSpacer 7 3 2" xfId="26206" xr:uid="{00000000-0005-0000-0000-0000468F0000}"/>
    <cellStyle name="PSSpacer 7 3 2 2" xfId="26207" xr:uid="{00000000-0005-0000-0000-0000478F0000}"/>
    <cellStyle name="PSSpacer 7 3 3" xfId="26208" xr:uid="{00000000-0005-0000-0000-0000488F0000}"/>
    <cellStyle name="PSSpacer 7 4" xfId="26209" xr:uid="{00000000-0005-0000-0000-0000498F0000}"/>
    <cellStyle name="PSSpacer 7 4 2" xfId="26210" xr:uid="{00000000-0005-0000-0000-00004A8F0000}"/>
    <cellStyle name="PSSpacer 7 4 2 2" xfId="26211" xr:uid="{00000000-0005-0000-0000-00004B8F0000}"/>
    <cellStyle name="PSSpacer 7 4 3" xfId="26212" xr:uid="{00000000-0005-0000-0000-00004C8F0000}"/>
    <cellStyle name="PSSpacer 7 5" xfId="26213" xr:uid="{00000000-0005-0000-0000-00004D8F0000}"/>
    <cellStyle name="PSSpacer 7 5 2" xfId="26214" xr:uid="{00000000-0005-0000-0000-00004E8F0000}"/>
    <cellStyle name="PSSpacer 7 5 2 2" xfId="26215" xr:uid="{00000000-0005-0000-0000-00004F8F0000}"/>
    <cellStyle name="PSSpacer 7 5 3" xfId="26216" xr:uid="{00000000-0005-0000-0000-0000508F0000}"/>
    <cellStyle name="PSSpacer 7 6" xfId="26217" xr:uid="{00000000-0005-0000-0000-0000518F0000}"/>
    <cellStyle name="PSSpacer 7 6 2" xfId="26218" xr:uid="{00000000-0005-0000-0000-0000528F0000}"/>
    <cellStyle name="PSSpacer 7 7" xfId="26219" xr:uid="{00000000-0005-0000-0000-0000538F0000}"/>
    <cellStyle name="PSSpacer 8" xfId="26220" xr:uid="{00000000-0005-0000-0000-0000548F0000}"/>
    <cellStyle name="PSSpacer 8 2" xfId="26221" xr:uid="{00000000-0005-0000-0000-0000558F0000}"/>
    <cellStyle name="PSSpacer 8 2 2" xfId="26222" xr:uid="{00000000-0005-0000-0000-0000568F0000}"/>
    <cellStyle name="PSSpacer 8 2 2 2" xfId="26223" xr:uid="{00000000-0005-0000-0000-0000578F0000}"/>
    <cellStyle name="PSSpacer 8 2 3" xfId="26224" xr:uid="{00000000-0005-0000-0000-0000588F0000}"/>
    <cellStyle name="PSSpacer 8 3" xfId="26225" xr:uid="{00000000-0005-0000-0000-0000598F0000}"/>
    <cellStyle name="PSSpacer 8 3 2" xfId="26226" xr:uid="{00000000-0005-0000-0000-00005A8F0000}"/>
    <cellStyle name="PSSpacer 8 3 2 2" xfId="26227" xr:uid="{00000000-0005-0000-0000-00005B8F0000}"/>
    <cellStyle name="PSSpacer 8 3 3" xfId="26228" xr:uid="{00000000-0005-0000-0000-00005C8F0000}"/>
    <cellStyle name="PSSpacer 8 4" xfId="26229" xr:uid="{00000000-0005-0000-0000-00005D8F0000}"/>
    <cellStyle name="PSSpacer 8 4 2" xfId="26230" xr:uid="{00000000-0005-0000-0000-00005E8F0000}"/>
    <cellStyle name="PSSpacer 8 4 2 2" xfId="26231" xr:uid="{00000000-0005-0000-0000-00005F8F0000}"/>
    <cellStyle name="PSSpacer 8 4 3" xfId="26232" xr:uid="{00000000-0005-0000-0000-0000608F0000}"/>
    <cellStyle name="PSSpacer 8 5" xfId="26233" xr:uid="{00000000-0005-0000-0000-0000618F0000}"/>
    <cellStyle name="PSSpacer 8 5 2" xfId="26234" xr:uid="{00000000-0005-0000-0000-0000628F0000}"/>
    <cellStyle name="PSSpacer 8 5 2 2" xfId="26235" xr:uid="{00000000-0005-0000-0000-0000638F0000}"/>
    <cellStyle name="PSSpacer 8 5 3" xfId="26236" xr:uid="{00000000-0005-0000-0000-0000648F0000}"/>
    <cellStyle name="PSSpacer 8 6" xfId="26237" xr:uid="{00000000-0005-0000-0000-0000658F0000}"/>
    <cellStyle name="PSSpacer 8 6 2" xfId="26238" xr:uid="{00000000-0005-0000-0000-0000668F0000}"/>
    <cellStyle name="PSSpacer 8 7" xfId="26239" xr:uid="{00000000-0005-0000-0000-0000678F0000}"/>
    <cellStyle name="PSSpacer 9" xfId="26240" xr:uid="{00000000-0005-0000-0000-0000688F0000}"/>
    <cellStyle name="PSSpacer 9 2" xfId="26241" xr:uid="{00000000-0005-0000-0000-0000698F0000}"/>
    <cellStyle name="PSSpacer 9 2 2" xfId="26242" xr:uid="{00000000-0005-0000-0000-00006A8F0000}"/>
    <cellStyle name="PSSpacer 9 2 2 2" xfId="26243" xr:uid="{00000000-0005-0000-0000-00006B8F0000}"/>
    <cellStyle name="PSSpacer 9 2 3" xfId="26244" xr:uid="{00000000-0005-0000-0000-00006C8F0000}"/>
    <cellStyle name="PSSpacer 9 3" xfId="26245" xr:uid="{00000000-0005-0000-0000-00006D8F0000}"/>
    <cellStyle name="PSSpacer 9 3 2" xfId="26246" xr:uid="{00000000-0005-0000-0000-00006E8F0000}"/>
    <cellStyle name="PSSpacer 9 3 2 2" xfId="26247" xr:uid="{00000000-0005-0000-0000-00006F8F0000}"/>
    <cellStyle name="PSSpacer 9 3 3" xfId="26248" xr:uid="{00000000-0005-0000-0000-0000708F0000}"/>
    <cellStyle name="PSSpacer 9 4" xfId="26249" xr:uid="{00000000-0005-0000-0000-0000718F0000}"/>
    <cellStyle name="PSSpacer 9 4 2" xfId="26250" xr:uid="{00000000-0005-0000-0000-0000728F0000}"/>
    <cellStyle name="PSSpacer 9 4 2 2" xfId="26251" xr:uid="{00000000-0005-0000-0000-0000738F0000}"/>
    <cellStyle name="PSSpacer 9 4 3" xfId="26252" xr:uid="{00000000-0005-0000-0000-0000748F0000}"/>
    <cellStyle name="PSSpacer 9 5" xfId="26253" xr:uid="{00000000-0005-0000-0000-0000758F0000}"/>
    <cellStyle name="PSSpacer 9 5 2" xfId="26254" xr:uid="{00000000-0005-0000-0000-0000768F0000}"/>
    <cellStyle name="PSSpacer 9 5 2 2" xfId="26255" xr:uid="{00000000-0005-0000-0000-0000778F0000}"/>
    <cellStyle name="PSSpacer 9 5 3" xfId="26256" xr:uid="{00000000-0005-0000-0000-0000788F0000}"/>
    <cellStyle name="PSSpacer 9 6" xfId="26257" xr:uid="{00000000-0005-0000-0000-0000798F0000}"/>
    <cellStyle name="PSSpacer 9 6 2" xfId="26258" xr:uid="{00000000-0005-0000-0000-00007A8F0000}"/>
    <cellStyle name="PSSpacer 9 7" xfId="26259" xr:uid="{00000000-0005-0000-0000-00007B8F0000}"/>
    <cellStyle name="PStest" xfId="43295" xr:uid="{00000000-0005-0000-0000-00007C8F0000}"/>
    <cellStyle name="RangeBelow" xfId="123" xr:uid="{00000000-0005-0000-0000-00007D8F0000}"/>
    <cellStyle name="RangeBelow 10" xfId="26260" xr:uid="{00000000-0005-0000-0000-00007E8F0000}"/>
    <cellStyle name="RangeBelow 10 2" xfId="26261" xr:uid="{00000000-0005-0000-0000-00007F8F0000}"/>
    <cellStyle name="RangeBelow 10 2 2" xfId="26262" xr:uid="{00000000-0005-0000-0000-0000808F0000}"/>
    <cellStyle name="RangeBelow 10 2 2 2" xfId="26263" xr:uid="{00000000-0005-0000-0000-0000818F0000}"/>
    <cellStyle name="RangeBelow 10 2 3" xfId="26264" xr:uid="{00000000-0005-0000-0000-0000828F0000}"/>
    <cellStyle name="RangeBelow 10 3" xfId="26265" xr:uid="{00000000-0005-0000-0000-0000838F0000}"/>
    <cellStyle name="RangeBelow 10 3 2" xfId="26266" xr:uid="{00000000-0005-0000-0000-0000848F0000}"/>
    <cellStyle name="RangeBelow 10 3 2 2" xfId="26267" xr:uid="{00000000-0005-0000-0000-0000858F0000}"/>
    <cellStyle name="RangeBelow 10 3 3" xfId="26268" xr:uid="{00000000-0005-0000-0000-0000868F0000}"/>
    <cellStyle name="RangeBelow 10 4" xfId="26269" xr:uid="{00000000-0005-0000-0000-0000878F0000}"/>
    <cellStyle name="RangeBelow 10 4 2" xfId="26270" xr:uid="{00000000-0005-0000-0000-0000888F0000}"/>
    <cellStyle name="RangeBelow 10 4 2 2" xfId="26271" xr:uid="{00000000-0005-0000-0000-0000898F0000}"/>
    <cellStyle name="RangeBelow 10 4 3" xfId="26272" xr:uid="{00000000-0005-0000-0000-00008A8F0000}"/>
    <cellStyle name="RangeBelow 10 5" xfId="26273" xr:uid="{00000000-0005-0000-0000-00008B8F0000}"/>
    <cellStyle name="RangeBelow 10 5 2" xfId="26274" xr:uid="{00000000-0005-0000-0000-00008C8F0000}"/>
    <cellStyle name="RangeBelow 10 5 2 2" xfId="26275" xr:uid="{00000000-0005-0000-0000-00008D8F0000}"/>
    <cellStyle name="RangeBelow 10 5 3" xfId="26276" xr:uid="{00000000-0005-0000-0000-00008E8F0000}"/>
    <cellStyle name="RangeBelow 10 6" xfId="26277" xr:uid="{00000000-0005-0000-0000-00008F8F0000}"/>
    <cellStyle name="RangeBelow 10 6 2" xfId="26278" xr:uid="{00000000-0005-0000-0000-0000908F0000}"/>
    <cellStyle name="RangeBelow 10 7" xfId="26279" xr:uid="{00000000-0005-0000-0000-0000918F0000}"/>
    <cellStyle name="RangeBelow 11" xfId="26280" xr:uid="{00000000-0005-0000-0000-0000928F0000}"/>
    <cellStyle name="RangeBelow 11 2" xfId="26281" xr:uid="{00000000-0005-0000-0000-0000938F0000}"/>
    <cellStyle name="RangeBelow 11 2 2" xfId="26282" xr:uid="{00000000-0005-0000-0000-0000948F0000}"/>
    <cellStyle name="RangeBelow 11 2 2 2" xfId="26283" xr:uid="{00000000-0005-0000-0000-0000958F0000}"/>
    <cellStyle name="RangeBelow 11 2 3" xfId="26284" xr:uid="{00000000-0005-0000-0000-0000968F0000}"/>
    <cellStyle name="RangeBelow 11 3" xfId="26285" xr:uid="{00000000-0005-0000-0000-0000978F0000}"/>
    <cellStyle name="RangeBelow 11 3 2" xfId="26286" xr:uid="{00000000-0005-0000-0000-0000988F0000}"/>
    <cellStyle name="RangeBelow 11 3 2 2" xfId="26287" xr:uid="{00000000-0005-0000-0000-0000998F0000}"/>
    <cellStyle name="RangeBelow 11 3 3" xfId="26288" xr:uid="{00000000-0005-0000-0000-00009A8F0000}"/>
    <cellStyle name="RangeBelow 11 4" xfId="26289" xr:uid="{00000000-0005-0000-0000-00009B8F0000}"/>
    <cellStyle name="RangeBelow 11 4 2" xfId="26290" xr:uid="{00000000-0005-0000-0000-00009C8F0000}"/>
    <cellStyle name="RangeBelow 11 4 2 2" xfId="26291" xr:uid="{00000000-0005-0000-0000-00009D8F0000}"/>
    <cellStyle name="RangeBelow 11 4 3" xfId="26292" xr:uid="{00000000-0005-0000-0000-00009E8F0000}"/>
    <cellStyle name="RangeBelow 11 5" xfId="26293" xr:uid="{00000000-0005-0000-0000-00009F8F0000}"/>
    <cellStyle name="RangeBelow 11 5 2" xfId="26294" xr:uid="{00000000-0005-0000-0000-0000A08F0000}"/>
    <cellStyle name="RangeBelow 11 5 2 2" xfId="26295" xr:uid="{00000000-0005-0000-0000-0000A18F0000}"/>
    <cellStyle name="RangeBelow 11 5 3" xfId="26296" xr:uid="{00000000-0005-0000-0000-0000A28F0000}"/>
    <cellStyle name="RangeBelow 11 6" xfId="26297" xr:uid="{00000000-0005-0000-0000-0000A38F0000}"/>
    <cellStyle name="RangeBelow 11 6 2" xfId="26298" xr:uid="{00000000-0005-0000-0000-0000A48F0000}"/>
    <cellStyle name="RangeBelow 11 7" xfId="26299" xr:uid="{00000000-0005-0000-0000-0000A58F0000}"/>
    <cellStyle name="RangeBelow 12" xfId="26300" xr:uid="{00000000-0005-0000-0000-0000A68F0000}"/>
    <cellStyle name="RangeBelow 12 2" xfId="26301" xr:uid="{00000000-0005-0000-0000-0000A78F0000}"/>
    <cellStyle name="RangeBelow 12 2 2" xfId="26302" xr:uid="{00000000-0005-0000-0000-0000A88F0000}"/>
    <cellStyle name="RangeBelow 12 2 2 2" xfId="26303" xr:uid="{00000000-0005-0000-0000-0000A98F0000}"/>
    <cellStyle name="RangeBelow 12 2 3" xfId="26304" xr:uid="{00000000-0005-0000-0000-0000AA8F0000}"/>
    <cellStyle name="RangeBelow 12 3" xfId="26305" xr:uid="{00000000-0005-0000-0000-0000AB8F0000}"/>
    <cellStyle name="RangeBelow 12 3 2" xfId="26306" xr:uid="{00000000-0005-0000-0000-0000AC8F0000}"/>
    <cellStyle name="RangeBelow 12 3 2 2" xfId="26307" xr:uid="{00000000-0005-0000-0000-0000AD8F0000}"/>
    <cellStyle name="RangeBelow 12 3 3" xfId="26308" xr:uid="{00000000-0005-0000-0000-0000AE8F0000}"/>
    <cellStyle name="RangeBelow 12 4" xfId="26309" xr:uid="{00000000-0005-0000-0000-0000AF8F0000}"/>
    <cellStyle name="RangeBelow 12 4 2" xfId="26310" xr:uid="{00000000-0005-0000-0000-0000B08F0000}"/>
    <cellStyle name="RangeBelow 12 4 2 2" xfId="26311" xr:uid="{00000000-0005-0000-0000-0000B18F0000}"/>
    <cellStyle name="RangeBelow 12 4 3" xfId="26312" xr:uid="{00000000-0005-0000-0000-0000B28F0000}"/>
    <cellStyle name="RangeBelow 12 5" xfId="26313" xr:uid="{00000000-0005-0000-0000-0000B38F0000}"/>
    <cellStyle name="RangeBelow 12 5 2" xfId="26314" xr:uid="{00000000-0005-0000-0000-0000B48F0000}"/>
    <cellStyle name="RangeBelow 12 5 2 2" xfId="26315" xr:uid="{00000000-0005-0000-0000-0000B58F0000}"/>
    <cellStyle name="RangeBelow 12 5 3" xfId="26316" xr:uid="{00000000-0005-0000-0000-0000B68F0000}"/>
    <cellStyle name="RangeBelow 12 6" xfId="26317" xr:uid="{00000000-0005-0000-0000-0000B78F0000}"/>
    <cellStyle name="RangeBelow 12 6 2" xfId="26318" xr:uid="{00000000-0005-0000-0000-0000B88F0000}"/>
    <cellStyle name="RangeBelow 12 7" xfId="26319" xr:uid="{00000000-0005-0000-0000-0000B98F0000}"/>
    <cellStyle name="RangeBelow 13" xfId="26320" xr:uid="{00000000-0005-0000-0000-0000BA8F0000}"/>
    <cellStyle name="RangeBelow 13 2" xfId="26321" xr:uid="{00000000-0005-0000-0000-0000BB8F0000}"/>
    <cellStyle name="RangeBelow 13 2 2" xfId="26322" xr:uid="{00000000-0005-0000-0000-0000BC8F0000}"/>
    <cellStyle name="RangeBelow 13 2 2 2" xfId="26323" xr:uid="{00000000-0005-0000-0000-0000BD8F0000}"/>
    <cellStyle name="RangeBelow 13 2 3" xfId="26324" xr:uid="{00000000-0005-0000-0000-0000BE8F0000}"/>
    <cellStyle name="RangeBelow 13 3" xfId="26325" xr:uid="{00000000-0005-0000-0000-0000BF8F0000}"/>
    <cellStyle name="RangeBelow 13 3 2" xfId="26326" xr:uid="{00000000-0005-0000-0000-0000C08F0000}"/>
    <cellStyle name="RangeBelow 13 3 2 2" xfId="26327" xr:uid="{00000000-0005-0000-0000-0000C18F0000}"/>
    <cellStyle name="RangeBelow 13 3 3" xfId="26328" xr:uid="{00000000-0005-0000-0000-0000C28F0000}"/>
    <cellStyle name="RangeBelow 13 4" xfId="26329" xr:uid="{00000000-0005-0000-0000-0000C38F0000}"/>
    <cellStyle name="RangeBelow 13 4 2" xfId="26330" xr:uid="{00000000-0005-0000-0000-0000C48F0000}"/>
    <cellStyle name="RangeBelow 13 4 2 2" xfId="26331" xr:uid="{00000000-0005-0000-0000-0000C58F0000}"/>
    <cellStyle name="RangeBelow 13 4 3" xfId="26332" xr:uid="{00000000-0005-0000-0000-0000C68F0000}"/>
    <cellStyle name="RangeBelow 13 5" xfId="26333" xr:uid="{00000000-0005-0000-0000-0000C78F0000}"/>
    <cellStyle name="RangeBelow 13 5 2" xfId="26334" xr:uid="{00000000-0005-0000-0000-0000C88F0000}"/>
    <cellStyle name="RangeBelow 13 5 2 2" xfId="26335" xr:uid="{00000000-0005-0000-0000-0000C98F0000}"/>
    <cellStyle name="RangeBelow 13 5 3" xfId="26336" xr:uid="{00000000-0005-0000-0000-0000CA8F0000}"/>
    <cellStyle name="RangeBelow 13 6" xfId="26337" xr:uid="{00000000-0005-0000-0000-0000CB8F0000}"/>
    <cellStyle name="RangeBelow 13 6 2" xfId="26338" xr:uid="{00000000-0005-0000-0000-0000CC8F0000}"/>
    <cellStyle name="RangeBelow 13 7" xfId="26339" xr:uid="{00000000-0005-0000-0000-0000CD8F0000}"/>
    <cellStyle name="RangeBelow 14" xfId="26340" xr:uid="{00000000-0005-0000-0000-0000CE8F0000}"/>
    <cellStyle name="RangeBelow 14 2" xfId="26341" xr:uid="{00000000-0005-0000-0000-0000CF8F0000}"/>
    <cellStyle name="RangeBelow 14 2 2" xfId="26342" xr:uid="{00000000-0005-0000-0000-0000D08F0000}"/>
    <cellStyle name="RangeBelow 14 2 2 2" xfId="26343" xr:uid="{00000000-0005-0000-0000-0000D18F0000}"/>
    <cellStyle name="RangeBelow 14 2 3" xfId="26344" xr:uid="{00000000-0005-0000-0000-0000D28F0000}"/>
    <cellStyle name="RangeBelow 14 3" xfId="26345" xr:uid="{00000000-0005-0000-0000-0000D38F0000}"/>
    <cellStyle name="RangeBelow 14 3 2" xfId="26346" xr:uid="{00000000-0005-0000-0000-0000D48F0000}"/>
    <cellStyle name="RangeBelow 14 3 2 2" xfId="26347" xr:uid="{00000000-0005-0000-0000-0000D58F0000}"/>
    <cellStyle name="RangeBelow 14 3 3" xfId="26348" xr:uid="{00000000-0005-0000-0000-0000D68F0000}"/>
    <cellStyle name="RangeBelow 14 4" xfId="26349" xr:uid="{00000000-0005-0000-0000-0000D78F0000}"/>
    <cellStyle name="RangeBelow 14 4 2" xfId="26350" xr:uid="{00000000-0005-0000-0000-0000D88F0000}"/>
    <cellStyle name="RangeBelow 14 4 2 2" xfId="26351" xr:uid="{00000000-0005-0000-0000-0000D98F0000}"/>
    <cellStyle name="RangeBelow 14 4 3" xfId="26352" xr:uid="{00000000-0005-0000-0000-0000DA8F0000}"/>
    <cellStyle name="RangeBelow 14 5" xfId="26353" xr:uid="{00000000-0005-0000-0000-0000DB8F0000}"/>
    <cellStyle name="RangeBelow 14 5 2" xfId="26354" xr:uid="{00000000-0005-0000-0000-0000DC8F0000}"/>
    <cellStyle name="RangeBelow 14 5 2 2" xfId="26355" xr:uid="{00000000-0005-0000-0000-0000DD8F0000}"/>
    <cellStyle name="RangeBelow 14 5 3" xfId="26356" xr:uid="{00000000-0005-0000-0000-0000DE8F0000}"/>
    <cellStyle name="RangeBelow 14 6" xfId="26357" xr:uid="{00000000-0005-0000-0000-0000DF8F0000}"/>
    <cellStyle name="RangeBelow 14 6 2" xfId="26358" xr:uid="{00000000-0005-0000-0000-0000E08F0000}"/>
    <cellStyle name="RangeBelow 14 7" xfId="26359" xr:uid="{00000000-0005-0000-0000-0000E18F0000}"/>
    <cellStyle name="RangeBelow 15" xfId="26360" xr:uid="{00000000-0005-0000-0000-0000E28F0000}"/>
    <cellStyle name="RangeBelow 15 2" xfId="26361" xr:uid="{00000000-0005-0000-0000-0000E38F0000}"/>
    <cellStyle name="RangeBelow 15 2 2" xfId="26362" xr:uid="{00000000-0005-0000-0000-0000E48F0000}"/>
    <cellStyle name="RangeBelow 15 2 2 2" xfId="26363" xr:uid="{00000000-0005-0000-0000-0000E58F0000}"/>
    <cellStyle name="RangeBelow 15 2 3" xfId="26364" xr:uid="{00000000-0005-0000-0000-0000E68F0000}"/>
    <cellStyle name="RangeBelow 15 3" xfId="26365" xr:uid="{00000000-0005-0000-0000-0000E78F0000}"/>
    <cellStyle name="RangeBelow 15 3 2" xfId="26366" xr:uid="{00000000-0005-0000-0000-0000E88F0000}"/>
    <cellStyle name="RangeBelow 15 3 2 2" xfId="26367" xr:uid="{00000000-0005-0000-0000-0000E98F0000}"/>
    <cellStyle name="RangeBelow 15 3 3" xfId="26368" xr:uid="{00000000-0005-0000-0000-0000EA8F0000}"/>
    <cellStyle name="RangeBelow 15 4" xfId="26369" xr:uid="{00000000-0005-0000-0000-0000EB8F0000}"/>
    <cellStyle name="RangeBelow 15 4 2" xfId="26370" xr:uid="{00000000-0005-0000-0000-0000EC8F0000}"/>
    <cellStyle name="RangeBelow 15 4 2 2" xfId="26371" xr:uid="{00000000-0005-0000-0000-0000ED8F0000}"/>
    <cellStyle name="RangeBelow 15 4 3" xfId="26372" xr:uid="{00000000-0005-0000-0000-0000EE8F0000}"/>
    <cellStyle name="RangeBelow 15 5" xfId="26373" xr:uid="{00000000-0005-0000-0000-0000EF8F0000}"/>
    <cellStyle name="RangeBelow 15 5 2" xfId="26374" xr:uid="{00000000-0005-0000-0000-0000F08F0000}"/>
    <cellStyle name="RangeBelow 15 5 2 2" xfId="26375" xr:uid="{00000000-0005-0000-0000-0000F18F0000}"/>
    <cellStyle name="RangeBelow 15 5 3" xfId="26376" xr:uid="{00000000-0005-0000-0000-0000F28F0000}"/>
    <cellStyle name="RangeBelow 15 6" xfId="26377" xr:uid="{00000000-0005-0000-0000-0000F38F0000}"/>
    <cellStyle name="RangeBelow 15 6 2" xfId="26378" xr:uid="{00000000-0005-0000-0000-0000F48F0000}"/>
    <cellStyle name="RangeBelow 15 7" xfId="26379" xr:uid="{00000000-0005-0000-0000-0000F58F0000}"/>
    <cellStyle name="RangeBelow 16" xfId="26380" xr:uid="{00000000-0005-0000-0000-0000F68F0000}"/>
    <cellStyle name="RangeBelow 16 2" xfId="26381" xr:uid="{00000000-0005-0000-0000-0000F78F0000}"/>
    <cellStyle name="RangeBelow 17" xfId="26382" xr:uid="{00000000-0005-0000-0000-0000F88F0000}"/>
    <cellStyle name="RangeBelow 2" xfId="26383" xr:uid="{00000000-0005-0000-0000-0000F98F0000}"/>
    <cellStyle name="RangeBelow 2 10" xfId="26384" xr:uid="{00000000-0005-0000-0000-0000FA8F0000}"/>
    <cellStyle name="RangeBelow 2 10 2" xfId="26385" xr:uid="{00000000-0005-0000-0000-0000FB8F0000}"/>
    <cellStyle name="RangeBelow 2 10 3" xfId="26386" xr:uid="{00000000-0005-0000-0000-0000FC8F0000}"/>
    <cellStyle name="RangeBelow 2 11" xfId="26387" xr:uid="{00000000-0005-0000-0000-0000FD8F0000}"/>
    <cellStyle name="RangeBelow 2 11 2" xfId="26388" xr:uid="{00000000-0005-0000-0000-0000FE8F0000}"/>
    <cellStyle name="RangeBelow 2 12" xfId="26389" xr:uid="{00000000-0005-0000-0000-0000FF8F0000}"/>
    <cellStyle name="RangeBelow 2 13" xfId="26390" xr:uid="{00000000-0005-0000-0000-000000900000}"/>
    <cellStyle name="RangeBelow 2 14" xfId="26391" xr:uid="{00000000-0005-0000-0000-000001900000}"/>
    <cellStyle name="RangeBelow 2 15" xfId="26392" xr:uid="{00000000-0005-0000-0000-000002900000}"/>
    <cellStyle name="RangeBelow 2 16" xfId="26393" xr:uid="{00000000-0005-0000-0000-000003900000}"/>
    <cellStyle name="RangeBelow 2 17" xfId="26394" xr:uid="{00000000-0005-0000-0000-000004900000}"/>
    <cellStyle name="RangeBelow 2 18" xfId="26395" xr:uid="{00000000-0005-0000-0000-000005900000}"/>
    <cellStyle name="RangeBelow 2 19" xfId="26396" xr:uid="{00000000-0005-0000-0000-000006900000}"/>
    <cellStyle name="RangeBelow 2 2" xfId="26397" xr:uid="{00000000-0005-0000-0000-000007900000}"/>
    <cellStyle name="RangeBelow 2 2 2" xfId="26398" xr:uid="{00000000-0005-0000-0000-000008900000}"/>
    <cellStyle name="RangeBelow 2 2 2 2" xfId="26399" xr:uid="{00000000-0005-0000-0000-000009900000}"/>
    <cellStyle name="RangeBelow 2 2 2 3" xfId="26400" xr:uid="{00000000-0005-0000-0000-00000A900000}"/>
    <cellStyle name="RangeBelow 2 2 3" xfId="26401" xr:uid="{00000000-0005-0000-0000-00000B900000}"/>
    <cellStyle name="RangeBelow 2 2 3 2" xfId="26402" xr:uid="{00000000-0005-0000-0000-00000C900000}"/>
    <cellStyle name="RangeBelow 2 2 4" xfId="26403" xr:uid="{00000000-0005-0000-0000-00000D900000}"/>
    <cellStyle name="RangeBelow 2 20" xfId="26404" xr:uid="{00000000-0005-0000-0000-00000E900000}"/>
    <cellStyle name="RangeBelow 2 21" xfId="26405" xr:uid="{00000000-0005-0000-0000-00000F900000}"/>
    <cellStyle name="RangeBelow 2 22" xfId="26406" xr:uid="{00000000-0005-0000-0000-000010900000}"/>
    <cellStyle name="RangeBelow 2 23" xfId="26407" xr:uid="{00000000-0005-0000-0000-000011900000}"/>
    <cellStyle name="RangeBelow 2 24" xfId="26408" xr:uid="{00000000-0005-0000-0000-000012900000}"/>
    <cellStyle name="RangeBelow 2 25" xfId="26409" xr:uid="{00000000-0005-0000-0000-000013900000}"/>
    <cellStyle name="RangeBelow 2 26" xfId="26410" xr:uid="{00000000-0005-0000-0000-000014900000}"/>
    <cellStyle name="RangeBelow 2 27" xfId="26411" xr:uid="{00000000-0005-0000-0000-000015900000}"/>
    <cellStyle name="RangeBelow 2 28" xfId="26412" xr:uid="{00000000-0005-0000-0000-000016900000}"/>
    <cellStyle name="RangeBelow 2 3" xfId="26413" xr:uid="{00000000-0005-0000-0000-000017900000}"/>
    <cellStyle name="RangeBelow 2 3 2" xfId="26414" xr:uid="{00000000-0005-0000-0000-000018900000}"/>
    <cellStyle name="RangeBelow 2 3 2 2" xfId="26415" xr:uid="{00000000-0005-0000-0000-000019900000}"/>
    <cellStyle name="RangeBelow 2 3 2 3" xfId="26416" xr:uid="{00000000-0005-0000-0000-00001A900000}"/>
    <cellStyle name="RangeBelow 2 3 3" xfId="26417" xr:uid="{00000000-0005-0000-0000-00001B900000}"/>
    <cellStyle name="RangeBelow 2 3 3 2" xfId="26418" xr:uid="{00000000-0005-0000-0000-00001C900000}"/>
    <cellStyle name="RangeBelow 2 3 4" xfId="26419" xr:uid="{00000000-0005-0000-0000-00001D900000}"/>
    <cellStyle name="RangeBelow 2 3 5" xfId="26420" xr:uid="{00000000-0005-0000-0000-00001E900000}"/>
    <cellStyle name="RangeBelow 2 4" xfId="26421" xr:uid="{00000000-0005-0000-0000-00001F900000}"/>
    <cellStyle name="RangeBelow 2 4 2" xfId="26422" xr:uid="{00000000-0005-0000-0000-000020900000}"/>
    <cellStyle name="RangeBelow 2 4 2 2" xfId="26423" xr:uid="{00000000-0005-0000-0000-000021900000}"/>
    <cellStyle name="RangeBelow 2 4 2 3" xfId="26424" xr:uid="{00000000-0005-0000-0000-000022900000}"/>
    <cellStyle name="RangeBelow 2 4 3" xfId="26425" xr:uid="{00000000-0005-0000-0000-000023900000}"/>
    <cellStyle name="RangeBelow 2 4 3 2" xfId="26426" xr:uid="{00000000-0005-0000-0000-000024900000}"/>
    <cellStyle name="RangeBelow 2 4 4" xfId="26427" xr:uid="{00000000-0005-0000-0000-000025900000}"/>
    <cellStyle name="RangeBelow 2 4 5" xfId="26428" xr:uid="{00000000-0005-0000-0000-000026900000}"/>
    <cellStyle name="RangeBelow 2 5" xfId="26429" xr:uid="{00000000-0005-0000-0000-000027900000}"/>
    <cellStyle name="RangeBelow 2 5 2" xfId="26430" xr:uid="{00000000-0005-0000-0000-000028900000}"/>
    <cellStyle name="RangeBelow 2 5 2 2" xfId="26431" xr:uid="{00000000-0005-0000-0000-000029900000}"/>
    <cellStyle name="RangeBelow 2 5 2 3" xfId="26432" xr:uid="{00000000-0005-0000-0000-00002A900000}"/>
    <cellStyle name="RangeBelow 2 5 3" xfId="26433" xr:uid="{00000000-0005-0000-0000-00002B900000}"/>
    <cellStyle name="RangeBelow 2 5 3 2" xfId="26434" xr:uid="{00000000-0005-0000-0000-00002C900000}"/>
    <cellStyle name="RangeBelow 2 5 4" xfId="26435" xr:uid="{00000000-0005-0000-0000-00002D900000}"/>
    <cellStyle name="RangeBelow 2 5 5" xfId="26436" xr:uid="{00000000-0005-0000-0000-00002E900000}"/>
    <cellStyle name="RangeBelow 2 6" xfId="26437" xr:uid="{00000000-0005-0000-0000-00002F900000}"/>
    <cellStyle name="RangeBelow 2 6 2" xfId="26438" xr:uid="{00000000-0005-0000-0000-000030900000}"/>
    <cellStyle name="RangeBelow 2 6 2 2" xfId="26439" xr:uid="{00000000-0005-0000-0000-000031900000}"/>
    <cellStyle name="RangeBelow 2 6 3" xfId="26440" xr:uid="{00000000-0005-0000-0000-000032900000}"/>
    <cellStyle name="RangeBelow 2 6 4" xfId="26441" xr:uid="{00000000-0005-0000-0000-000033900000}"/>
    <cellStyle name="RangeBelow 2 7" xfId="26442" xr:uid="{00000000-0005-0000-0000-000034900000}"/>
    <cellStyle name="RangeBelow 2 7 2" xfId="26443" xr:uid="{00000000-0005-0000-0000-000035900000}"/>
    <cellStyle name="RangeBelow 2 7 2 2" xfId="26444" xr:uid="{00000000-0005-0000-0000-000036900000}"/>
    <cellStyle name="RangeBelow 2 7 3" xfId="26445" xr:uid="{00000000-0005-0000-0000-000037900000}"/>
    <cellStyle name="RangeBelow 2 7 4" xfId="26446" xr:uid="{00000000-0005-0000-0000-000038900000}"/>
    <cellStyle name="RangeBelow 2 8" xfId="26447" xr:uid="{00000000-0005-0000-0000-000039900000}"/>
    <cellStyle name="RangeBelow 2 8 2" xfId="26448" xr:uid="{00000000-0005-0000-0000-00003A900000}"/>
    <cellStyle name="RangeBelow 2 8 2 2" xfId="26449" xr:uid="{00000000-0005-0000-0000-00003B900000}"/>
    <cellStyle name="RangeBelow 2 8 3" xfId="26450" xr:uid="{00000000-0005-0000-0000-00003C900000}"/>
    <cellStyle name="RangeBelow 2 8 4" xfId="26451" xr:uid="{00000000-0005-0000-0000-00003D900000}"/>
    <cellStyle name="RangeBelow 2 9" xfId="26452" xr:uid="{00000000-0005-0000-0000-00003E900000}"/>
    <cellStyle name="RangeBelow 2 9 2" xfId="26453" xr:uid="{00000000-0005-0000-0000-00003F900000}"/>
    <cellStyle name="RangeBelow 2 9 2 2" xfId="26454" xr:uid="{00000000-0005-0000-0000-000040900000}"/>
    <cellStyle name="RangeBelow 2 9 3" xfId="26455" xr:uid="{00000000-0005-0000-0000-000041900000}"/>
    <cellStyle name="RangeBelow 2 9 4" xfId="26456" xr:uid="{00000000-0005-0000-0000-000042900000}"/>
    <cellStyle name="RangeBelow 2_12-31-2009 PES TBBS done" xfId="26457" xr:uid="{00000000-0005-0000-0000-000043900000}"/>
    <cellStyle name="RangeBelow 3" xfId="26458" xr:uid="{00000000-0005-0000-0000-000044900000}"/>
    <cellStyle name="RangeBelow 3 10" xfId="26459" xr:uid="{00000000-0005-0000-0000-000045900000}"/>
    <cellStyle name="RangeBelow 3 10 2" xfId="26460" xr:uid="{00000000-0005-0000-0000-000046900000}"/>
    <cellStyle name="RangeBelow 3 10 3" xfId="26461" xr:uid="{00000000-0005-0000-0000-000047900000}"/>
    <cellStyle name="RangeBelow 3 11" xfId="26462" xr:uid="{00000000-0005-0000-0000-000048900000}"/>
    <cellStyle name="RangeBelow 3 2" xfId="26463" xr:uid="{00000000-0005-0000-0000-000049900000}"/>
    <cellStyle name="RangeBelow 3 2 2" xfId="26464" xr:uid="{00000000-0005-0000-0000-00004A900000}"/>
    <cellStyle name="RangeBelow 3 2 2 2" xfId="26465" xr:uid="{00000000-0005-0000-0000-00004B900000}"/>
    <cellStyle name="RangeBelow 3 2 3" xfId="26466" xr:uid="{00000000-0005-0000-0000-00004C900000}"/>
    <cellStyle name="RangeBelow 3 2 4" xfId="26467" xr:uid="{00000000-0005-0000-0000-00004D900000}"/>
    <cellStyle name="RangeBelow 3 3" xfId="26468" xr:uid="{00000000-0005-0000-0000-00004E900000}"/>
    <cellStyle name="RangeBelow 3 3 2" xfId="26469" xr:uid="{00000000-0005-0000-0000-00004F900000}"/>
    <cellStyle name="RangeBelow 3 3 2 2" xfId="26470" xr:uid="{00000000-0005-0000-0000-000050900000}"/>
    <cellStyle name="RangeBelow 3 3 3" xfId="26471" xr:uid="{00000000-0005-0000-0000-000051900000}"/>
    <cellStyle name="RangeBelow 3 3 4" xfId="26472" xr:uid="{00000000-0005-0000-0000-000052900000}"/>
    <cellStyle name="RangeBelow 3 4" xfId="26473" xr:uid="{00000000-0005-0000-0000-000053900000}"/>
    <cellStyle name="RangeBelow 3 4 2" xfId="26474" xr:uid="{00000000-0005-0000-0000-000054900000}"/>
    <cellStyle name="RangeBelow 3 4 2 2" xfId="26475" xr:uid="{00000000-0005-0000-0000-000055900000}"/>
    <cellStyle name="RangeBelow 3 4 3" xfId="26476" xr:uid="{00000000-0005-0000-0000-000056900000}"/>
    <cellStyle name="RangeBelow 3 4 4" xfId="26477" xr:uid="{00000000-0005-0000-0000-000057900000}"/>
    <cellStyle name="RangeBelow 3 5" xfId="26478" xr:uid="{00000000-0005-0000-0000-000058900000}"/>
    <cellStyle name="RangeBelow 3 5 2" xfId="26479" xr:uid="{00000000-0005-0000-0000-000059900000}"/>
    <cellStyle name="RangeBelow 3 5 2 2" xfId="26480" xr:uid="{00000000-0005-0000-0000-00005A900000}"/>
    <cellStyle name="RangeBelow 3 5 3" xfId="26481" xr:uid="{00000000-0005-0000-0000-00005B900000}"/>
    <cellStyle name="RangeBelow 3 5 4" xfId="26482" xr:uid="{00000000-0005-0000-0000-00005C900000}"/>
    <cellStyle name="RangeBelow 3 6" xfId="26483" xr:uid="{00000000-0005-0000-0000-00005D900000}"/>
    <cellStyle name="RangeBelow 3 6 2" xfId="26484" xr:uid="{00000000-0005-0000-0000-00005E900000}"/>
    <cellStyle name="RangeBelow 3 6 2 2" xfId="26485" xr:uid="{00000000-0005-0000-0000-00005F900000}"/>
    <cellStyle name="RangeBelow 3 6 3" xfId="26486" xr:uid="{00000000-0005-0000-0000-000060900000}"/>
    <cellStyle name="RangeBelow 3 6 4" xfId="26487" xr:uid="{00000000-0005-0000-0000-000061900000}"/>
    <cellStyle name="RangeBelow 3 7" xfId="26488" xr:uid="{00000000-0005-0000-0000-000062900000}"/>
    <cellStyle name="RangeBelow 3 7 2" xfId="26489" xr:uid="{00000000-0005-0000-0000-000063900000}"/>
    <cellStyle name="RangeBelow 3 7 2 2" xfId="26490" xr:uid="{00000000-0005-0000-0000-000064900000}"/>
    <cellStyle name="RangeBelow 3 7 3" xfId="26491" xr:uid="{00000000-0005-0000-0000-000065900000}"/>
    <cellStyle name="RangeBelow 3 7 4" xfId="26492" xr:uid="{00000000-0005-0000-0000-000066900000}"/>
    <cellStyle name="RangeBelow 3 8" xfId="26493" xr:uid="{00000000-0005-0000-0000-000067900000}"/>
    <cellStyle name="RangeBelow 3 8 2" xfId="26494" xr:uid="{00000000-0005-0000-0000-000068900000}"/>
    <cellStyle name="RangeBelow 3 8 2 2" xfId="26495" xr:uid="{00000000-0005-0000-0000-000069900000}"/>
    <cellStyle name="RangeBelow 3 8 3" xfId="26496" xr:uid="{00000000-0005-0000-0000-00006A900000}"/>
    <cellStyle name="RangeBelow 3 8 4" xfId="26497" xr:uid="{00000000-0005-0000-0000-00006B900000}"/>
    <cellStyle name="RangeBelow 3 9" xfId="26498" xr:uid="{00000000-0005-0000-0000-00006C900000}"/>
    <cellStyle name="RangeBelow 3 9 2" xfId="26499" xr:uid="{00000000-0005-0000-0000-00006D900000}"/>
    <cellStyle name="RangeBelow 3 9 2 2" xfId="26500" xr:uid="{00000000-0005-0000-0000-00006E900000}"/>
    <cellStyle name="RangeBelow 3 9 3" xfId="26501" xr:uid="{00000000-0005-0000-0000-00006F900000}"/>
    <cellStyle name="RangeBelow 3 9 4" xfId="26502" xr:uid="{00000000-0005-0000-0000-000070900000}"/>
    <cellStyle name="RangeBelow 4" xfId="26503" xr:uid="{00000000-0005-0000-0000-000071900000}"/>
    <cellStyle name="RangeBelow 4 10" xfId="26504" xr:uid="{00000000-0005-0000-0000-000072900000}"/>
    <cellStyle name="RangeBelow 4 10 2" xfId="26505" xr:uid="{00000000-0005-0000-0000-000073900000}"/>
    <cellStyle name="RangeBelow 4 11" xfId="26506" xr:uid="{00000000-0005-0000-0000-000074900000}"/>
    <cellStyle name="RangeBelow 4 2" xfId="26507" xr:uid="{00000000-0005-0000-0000-000075900000}"/>
    <cellStyle name="RangeBelow 4 2 2" xfId="26508" xr:uid="{00000000-0005-0000-0000-000076900000}"/>
    <cellStyle name="RangeBelow 4 2 2 2" xfId="26509" xr:uid="{00000000-0005-0000-0000-000077900000}"/>
    <cellStyle name="RangeBelow 4 2 3" xfId="26510" xr:uid="{00000000-0005-0000-0000-000078900000}"/>
    <cellStyle name="RangeBelow 4 2 4" xfId="26511" xr:uid="{00000000-0005-0000-0000-000079900000}"/>
    <cellStyle name="RangeBelow 4 3" xfId="26512" xr:uid="{00000000-0005-0000-0000-00007A900000}"/>
    <cellStyle name="RangeBelow 4 3 2" xfId="26513" xr:uid="{00000000-0005-0000-0000-00007B900000}"/>
    <cellStyle name="RangeBelow 4 3 2 2" xfId="26514" xr:uid="{00000000-0005-0000-0000-00007C900000}"/>
    <cellStyle name="RangeBelow 4 3 3" xfId="26515" xr:uid="{00000000-0005-0000-0000-00007D900000}"/>
    <cellStyle name="RangeBelow 4 3 4" xfId="26516" xr:uid="{00000000-0005-0000-0000-00007E900000}"/>
    <cellStyle name="RangeBelow 4 4" xfId="26517" xr:uid="{00000000-0005-0000-0000-00007F900000}"/>
    <cellStyle name="RangeBelow 4 4 2" xfId="26518" xr:uid="{00000000-0005-0000-0000-000080900000}"/>
    <cellStyle name="RangeBelow 4 4 2 2" xfId="26519" xr:uid="{00000000-0005-0000-0000-000081900000}"/>
    <cellStyle name="RangeBelow 4 4 3" xfId="26520" xr:uid="{00000000-0005-0000-0000-000082900000}"/>
    <cellStyle name="RangeBelow 4 4 4" xfId="26521" xr:uid="{00000000-0005-0000-0000-000083900000}"/>
    <cellStyle name="RangeBelow 4 5" xfId="26522" xr:uid="{00000000-0005-0000-0000-000084900000}"/>
    <cellStyle name="RangeBelow 4 5 2" xfId="26523" xr:uid="{00000000-0005-0000-0000-000085900000}"/>
    <cellStyle name="RangeBelow 4 5 2 2" xfId="26524" xr:uid="{00000000-0005-0000-0000-000086900000}"/>
    <cellStyle name="RangeBelow 4 5 3" xfId="26525" xr:uid="{00000000-0005-0000-0000-000087900000}"/>
    <cellStyle name="RangeBelow 4 5 4" xfId="26526" xr:uid="{00000000-0005-0000-0000-000088900000}"/>
    <cellStyle name="RangeBelow 4 6" xfId="26527" xr:uid="{00000000-0005-0000-0000-000089900000}"/>
    <cellStyle name="RangeBelow 4 6 2" xfId="26528" xr:uid="{00000000-0005-0000-0000-00008A900000}"/>
    <cellStyle name="RangeBelow 4 6 2 2" xfId="26529" xr:uid="{00000000-0005-0000-0000-00008B900000}"/>
    <cellStyle name="RangeBelow 4 6 3" xfId="26530" xr:uid="{00000000-0005-0000-0000-00008C900000}"/>
    <cellStyle name="RangeBelow 4 7" xfId="26531" xr:uid="{00000000-0005-0000-0000-00008D900000}"/>
    <cellStyle name="RangeBelow 4 7 2" xfId="26532" xr:uid="{00000000-0005-0000-0000-00008E900000}"/>
    <cellStyle name="RangeBelow 4 7 2 2" xfId="26533" xr:uid="{00000000-0005-0000-0000-00008F900000}"/>
    <cellStyle name="RangeBelow 4 7 3" xfId="26534" xr:uid="{00000000-0005-0000-0000-000090900000}"/>
    <cellStyle name="RangeBelow 4 8" xfId="26535" xr:uid="{00000000-0005-0000-0000-000091900000}"/>
    <cellStyle name="RangeBelow 4 8 2" xfId="26536" xr:uid="{00000000-0005-0000-0000-000092900000}"/>
    <cellStyle name="RangeBelow 4 8 2 2" xfId="26537" xr:uid="{00000000-0005-0000-0000-000093900000}"/>
    <cellStyle name="RangeBelow 4 8 3" xfId="26538" xr:uid="{00000000-0005-0000-0000-000094900000}"/>
    <cellStyle name="RangeBelow 4 9" xfId="26539" xr:uid="{00000000-0005-0000-0000-000095900000}"/>
    <cellStyle name="RangeBelow 4 9 2" xfId="26540" xr:uid="{00000000-0005-0000-0000-000096900000}"/>
    <cellStyle name="RangeBelow 4 9 2 2" xfId="26541" xr:uid="{00000000-0005-0000-0000-000097900000}"/>
    <cellStyle name="RangeBelow 4 9 3" xfId="26542" xr:uid="{00000000-0005-0000-0000-000098900000}"/>
    <cellStyle name="RangeBelow 5" xfId="26543" xr:uid="{00000000-0005-0000-0000-000099900000}"/>
    <cellStyle name="RangeBelow 5 10" xfId="26544" xr:uid="{00000000-0005-0000-0000-00009A900000}"/>
    <cellStyle name="RangeBelow 5 10 2" xfId="26545" xr:uid="{00000000-0005-0000-0000-00009B900000}"/>
    <cellStyle name="RangeBelow 5 11" xfId="26546" xr:uid="{00000000-0005-0000-0000-00009C900000}"/>
    <cellStyle name="RangeBelow 5 2" xfId="26547" xr:uid="{00000000-0005-0000-0000-00009D900000}"/>
    <cellStyle name="RangeBelow 5 2 2" xfId="26548" xr:uid="{00000000-0005-0000-0000-00009E900000}"/>
    <cellStyle name="RangeBelow 5 2 2 2" xfId="26549" xr:uid="{00000000-0005-0000-0000-00009F900000}"/>
    <cellStyle name="RangeBelow 5 2 3" xfId="26550" xr:uid="{00000000-0005-0000-0000-0000A0900000}"/>
    <cellStyle name="RangeBelow 5 2 4" xfId="26551" xr:uid="{00000000-0005-0000-0000-0000A1900000}"/>
    <cellStyle name="RangeBelow 5 3" xfId="26552" xr:uid="{00000000-0005-0000-0000-0000A2900000}"/>
    <cellStyle name="RangeBelow 5 3 2" xfId="26553" xr:uid="{00000000-0005-0000-0000-0000A3900000}"/>
    <cellStyle name="RangeBelow 5 3 2 2" xfId="26554" xr:uid="{00000000-0005-0000-0000-0000A4900000}"/>
    <cellStyle name="RangeBelow 5 3 3" xfId="26555" xr:uid="{00000000-0005-0000-0000-0000A5900000}"/>
    <cellStyle name="RangeBelow 5 3 4" xfId="26556" xr:uid="{00000000-0005-0000-0000-0000A6900000}"/>
    <cellStyle name="RangeBelow 5 4" xfId="26557" xr:uid="{00000000-0005-0000-0000-0000A7900000}"/>
    <cellStyle name="RangeBelow 5 4 2" xfId="26558" xr:uid="{00000000-0005-0000-0000-0000A8900000}"/>
    <cellStyle name="RangeBelow 5 4 2 2" xfId="26559" xr:uid="{00000000-0005-0000-0000-0000A9900000}"/>
    <cellStyle name="RangeBelow 5 4 3" xfId="26560" xr:uid="{00000000-0005-0000-0000-0000AA900000}"/>
    <cellStyle name="RangeBelow 5 4 4" xfId="26561" xr:uid="{00000000-0005-0000-0000-0000AB900000}"/>
    <cellStyle name="RangeBelow 5 5" xfId="26562" xr:uid="{00000000-0005-0000-0000-0000AC900000}"/>
    <cellStyle name="RangeBelow 5 5 2" xfId="26563" xr:uid="{00000000-0005-0000-0000-0000AD900000}"/>
    <cellStyle name="RangeBelow 5 5 2 2" xfId="26564" xr:uid="{00000000-0005-0000-0000-0000AE900000}"/>
    <cellStyle name="RangeBelow 5 5 3" xfId="26565" xr:uid="{00000000-0005-0000-0000-0000AF900000}"/>
    <cellStyle name="RangeBelow 5 6" xfId="26566" xr:uid="{00000000-0005-0000-0000-0000B0900000}"/>
    <cellStyle name="RangeBelow 5 6 2" xfId="26567" xr:uid="{00000000-0005-0000-0000-0000B1900000}"/>
    <cellStyle name="RangeBelow 5 6 2 2" xfId="26568" xr:uid="{00000000-0005-0000-0000-0000B2900000}"/>
    <cellStyle name="RangeBelow 5 6 3" xfId="26569" xr:uid="{00000000-0005-0000-0000-0000B3900000}"/>
    <cellStyle name="RangeBelow 5 7" xfId="26570" xr:uid="{00000000-0005-0000-0000-0000B4900000}"/>
    <cellStyle name="RangeBelow 5 7 2" xfId="26571" xr:uid="{00000000-0005-0000-0000-0000B5900000}"/>
    <cellStyle name="RangeBelow 5 7 2 2" xfId="26572" xr:uid="{00000000-0005-0000-0000-0000B6900000}"/>
    <cellStyle name="RangeBelow 5 7 3" xfId="26573" xr:uid="{00000000-0005-0000-0000-0000B7900000}"/>
    <cellStyle name="RangeBelow 5 8" xfId="26574" xr:uid="{00000000-0005-0000-0000-0000B8900000}"/>
    <cellStyle name="RangeBelow 5 8 2" xfId="26575" xr:uid="{00000000-0005-0000-0000-0000B9900000}"/>
    <cellStyle name="RangeBelow 5 8 2 2" xfId="26576" xr:uid="{00000000-0005-0000-0000-0000BA900000}"/>
    <cellStyle name="RangeBelow 5 8 3" xfId="26577" xr:uid="{00000000-0005-0000-0000-0000BB900000}"/>
    <cellStyle name="RangeBelow 5 9" xfId="26578" xr:uid="{00000000-0005-0000-0000-0000BC900000}"/>
    <cellStyle name="RangeBelow 5 9 2" xfId="26579" xr:uid="{00000000-0005-0000-0000-0000BD900000}"/>
    <cellStyle name="RangeBelow 5 9 2 2" xfId="26580" xr:uid="{00000000-0005-0000-0000-0000BE900000}"/>
    <cellStyle name="RangeBelow 5 9 3" xfId="26581" xr:uid="{00000000-0005-0000-0000-0000BF900000}"/>
    <cellStyle name="RangeBelow 6" xfId="26582" xr:uid="{00000000-0005-0000-0000-0000C0900000}"/>
    <cellStyle name="RangeBelow 6 10" xfId="26583" xr:uid="{00000000-0005-0000-0000-0000C1900000}"/>
    <cellStyle name="RangeBelow 6 10 2" xfId="26584" xr:uid="{00000000-0005-0000-0000-0000C2900000}"/>
    <cellStyle name="RangeBelow 6 11" xfId="26585" xr:uid="{00000000-0005-0000-0000-0000C3900000}"/>
    <cellStyle name="RangeBelow 6 2" xfId="26586" xr:uid="{00000000-0005-0000-0000-0000C4900000}"/>
    <cellStyle name="RangeBelow 6 2 2" xfId="26587" xr:uid="{00000000-0005-0000-0000-0000C5900000}"/>
    <cellStyle name="RangeBelow 6 2 2 2" xfId="26588" xr:uid="{00000000-0005-0000-0000-0000C6900000}"/>
    <cellStyle name="RangeBelow 6 2 3" xfId="26589" xr:uid="{00000000-0005-0000-0000-0000C7900000}"/>
    <cellStyle name="RangeBelow 6 3" xfId="26590" xr:uid="{00000000-0005-0000-0000-0000C8900000}"/>
    <cellStyle name="RangeBelow 6 3 2" xfId="26591" xr:uid="{00000000-0005-0000-0000-0000C9900000}"/>
    <cellStyle name="RangeBelow 6 3 2 2" xfId="26592" xr:uid="{00000000-0005-0000-0000-0000CA900000}"/>
    <cellStyle name="RangeBelow 6 3 3" xfId="26593" xr:uid="{00000000-0005-0000-0000-0000CB900000}"/>
    <cellStyle name="RangeBelow 6 4" xfId="26594" xr:uid="{00000000-0005-0000-0000-0000CC900000}"/>
    <cellStyle name="RangeBelow 6 4 2" xfId="26595" xr:uid="{00000000-0005-0000-0000-0000CD900000}"/>
    <cellStyle name="RangeBelow 6 4 2 2" xfId="26596" xr:uid="{00000000-0005-0000-0000-0000CE900000}"/>
    <cellStyle name="RangeBelow 6 4 3" xfId="26597" xr:uid="{00000000-0005-0000-0000-0000CF900000}"/>
    <cellStyle name="RangeBelow 6 5" xfId="26598" xr:uid="{00000000-0005-0000-0000-0000D0900000}"/>
    <cellStyle name="RangeBelow 6 5 2" xfId="26599" xr:uid="{00000000-0005-0000-0000-0000D1900000}"/>
    <cellStyle name="RangeBelow 6 5 2 2" xfId="26600" xr:uid="{00000000-0005-0000-0000-0000D2900000}"/>
    <cellStyle name="RangeBelow 6 5 3" xfId="26601" xr:uid="{00000000-0005-0000-0000-0000D3900000}"/>
    <cellStyle name="RangeBelow 6 6" xfId="26602" xr:uid="{00000000-0005-0000-0000-0000D4900000}"/>
    <cellStyle name="RangeBelow 6 6 2" xfId="26603" xr:uid="{00000000-0005-0000-0000-0000D5900000}"/>
    <cellStyle name="RangeBelow 6 6 2 2" xfId="26604" xr:uid="{00000000-0005-0000-0000-0000D6900000}"/>
    <cellStyle name="RangeBelow 6 6 3" xfId="26605" xr:uid="{00000000-0005-0000-0000-0000D7900000}"/>
    <cellStyle name="RangeBelow 6 7" xfId="26606" xr:uid="{00000000-0005-0000-0000-0000D8900000}"/>
    <cellStyle name="RangeBelow 6 7 2" xfId="26607" xr:uid="{00000000-0005-0000-0000-0000D9900000}"/>
    <cellStyle name="RangeBelow 6 7 2 2" xfId="26608" xr:uid="{00000000-0005-0000-0000-0000DA900000}"/>
    <cellStyle name="RangeBelow 6 7 3" xfId="26609" xr:uid="{00000000-0005-0000-0000-0000DB900000}"/>
    <cellStyle name="RangeBelow 6 8" xfId="26610" xr:uid="{00000000-0005-0000-0000-0000DC900000}"/>
    <cellStyle name="RangeBelow 6 8 2" xfId="26611" xr:uid="{00000000-0005-0000-0000-0000DD900000}"/>
    <cellStyle name="RangeBelow 6 8 2 2" xfId="26612" xr:uid="{00000000-0005-0000-0000-0000DE900000}"/>
    <cellStyle name="RangeBelow 6 8 3" xfId="26613" xr:uid="{00000000-0005-0000-0000-0000DF900000}"/>
    <cellStyle name="RangeBelow 6 9" xfId="26614" xr:uid="{00000000-0005-0000-0000-0000E0900000}"/>
    <cellStyle name="RangeBelow 6 9 2" xfId="26615" xr:uid="{00000000-0005-0000-0000-0000E1900000}"/>
    <cellStyle name="RangeBelow 6 9 2 2" xfId="26616" xr:uid="{00000000-0005-0000-0000-0000E2900000}"/>
    <cellStyle name="RangeBelow 6 9 3" xfId="26617" xr:uid="{00000000-0005-0000-0000-0000E3900000}"/>
    <cellStyle name="RangeBelow 7" xfId="26618" xr:uid="{00000000-0005-0000-0000-0000E4900000}"/>
    <cellStyle name="RangeBelow 7 2" xfId="26619" xr:uid="{00000000-0005-0000-0000-0000E5900000}"/>
    <cellStyle name="RangeBelow 7 2 2" xfId="26620" xr:uid="{00000000-0005-0000-0000-0000E6900000}"/>
    <cellStyle name="RangeBelow 7 2 2 2" xfId="26621" xr:uid="{00000000-0005-0000-0000-0000E7900000}"/>
    <cellStyle name="RangeBelow 7 2 3" xfId="26622" xr:uid="{00000000-0005-0000-0000-0000E8900000}"/>
    <cellStyle name="RangeBelow 7 3" xfId="26623" xr:uid="{00000000-0005-0000-0000-0000E9900000}"/>
    <cellStyle name="RangeBelow 7 3 2" xfId="26624" xr:uid="{00000000-0005-0000-0000-0000EA900000}"/>
    <cellStyle name="RangeBelow 7 3 2 2" xfId="26625" xr:uid="{00000000-0005-0000-0000-0000EB900000}"/>
    <cellStyle name="RangeBelow 7 3 3" xfId="26626" xr:uid="{00000000-0005-0000-0000-0000EC900000}"/>
    <cellStyle name="RangeBelow 7 4" xfId="26627" xr:uid="{00000000-0005-0000-0000-0000ED900000}"/>
    <cellStyle name="RangeBelow 7 4 2" xfId="26628" xr:uid="{00000000-0005-0000-0000-0000EE900000}"/>
    <cellStyle name="RangeBelow 7 4 2 2" xfId="26629" xr:uid="{00000000-0005-0000-0000-0000EF900000}"/>
    <cellStyle name="RangeBelow 7 4 3" xfId="26630" xr:uid="{00000000-0005-0000-0000-0000F0900000}"/>
    <cellStyle name="RangeBelow 7 5" xfId="26631" xr:uid="{00000000-0005-0000-0000-0000F1900000}"/>
    <cellStyle name="RangeBelow 7 5 2" xfId="26632" xr:uid="{00000000-0005-0000-0000-0000F2900000}"/>
    <cellStyle name="RangeBelow 7 5 2 2" xfId="26633" xr:uid="{00000000-0005-0000-0000-0000F3900000}"/>
    <cellStyle name="RangeBelow 7 5 3" xfId="26634" xr:uid="{00000000-0005-0000-0000-0000F4900000}"/>
    <cellStyle name="RangeBelow 7 6" xfId="26635" xr:uid="{00000000-0005-0000-0000-0000F5900000}"/>
    <cellStyle name="RangeBelow 7 6 2" xfId="26636" xr:uid="{00000000-0005-0000-0000-0000F6900000}"/>
    <cellStyle name="RangeBelow 7 7" xfId="26637" xr:uid="{00000000-0005-0000-0000-0000F7900000}"/>
    <cellStyle name="RangeBelow 8" xfId="26638" xr:uid="{00000000-0005-0000-0000-0000F8900000}"/>
    <cellStyle name="RangeBelow 8 2" xfId="26639" xr:uid="{00000000-0005-0000-0000-0000F9900000}"/>
    <cellStyle name="RangeBelow 8 2 2" xfId="26640" xr:uid="{00000000-0005-0000-0000-0000FA900000}"/>
    <cellStyle name="RangeBelow 8 2 2 2" xfId="26641" xr:uid="{00000000-0005-0000-0000-0000FB900000}"/>
    <cellStyle name="RangeBelow 8 2 3" xfId="26642" xr:uid="{00000000-0005-0000-0000-0000FC900000}"/>
    <cellStyle name="RangeBelow 8 3" xfId="26643" xr:uid="{00000000-0005-0000-0000-0000FD900000}"/>
    <cellStyle name="RangeBelow 8 3 2" xfId="26644" xr:uid="{00000000-0005-0000-0000-0000FE900000}"/>
    <cellStyle name="RangeBelow 8 3 2 2" xfId="26645" xr:uid="{00000000-0005-0000-0000-0000FF900000}"/>
    <cellStyle name="RangeBelow 8 3 3" xfId="26646" xr:uid="{00000000-0005-0000-0000-000000910000}"/>
    <cellStyle name="RangeBelow 8 4" xfId="26647" xr:uid="{00000000-0005-0000-0000-000001910000}"/>
    <cellStyle name="RangeBelow 8 4 2" xfId="26648" xr:uid="{00000000-0005-0000-0000-000002910000}"/>
    <cellStyle name="RangeBelow 8 4 2 2" xfId="26649" xr:uid="{00000000-0005-0000-0000-000003910000}"/>
    <cellStyle name="RangeBelow 8 4 3" xfId="26650" xr:uid="{00000000-0005-0000-0000-000004910000}"/>
    <cellStyle name="RangeBelow 8 5" xfId="26651" xr:uid="{00000000-0005-0000-0000-000005910000}"/>
    <cellStyle name="RangeBelow 8 5 2" xfId="26652" xr:uid="{00000000-0005-0000-0000-000006910000}"/>
    <cellStyle name="RangeBelow 8 5 2 2" xfId="26653" xr:uid="{00000000-0005-0000-0000-000007910000}"/>
    <cellStyle name="RangeBelow 8 5 3" xfId="26654" xr:uid="{00000000-0005-0000-0000-000008910000}"/>
    <cellStyle name="RangeBelow 8 6" xfId="26655" xr:uid="{00000000-0005-0000-0000-000009910000}"/>
    <cellStyle name="RangeBelow 8 6 2" xfId="26656" xr:uid="{00000000-0005-0000-0000-00000A910000}"/>
    <cellStyle name="RangeBelow 8 7" xfId="26657" xr:uid="{00000000-0005-0000-0000-00000B910000}"/>
    <cellStyle name="RangeBelow 9" xfId="26658" xr:uid="{00000000-0005-0000-0000-00000C910000}"/>
    <cellStyle name="RangeBelow 9 2" xfId="26659" xr:uid="{00000000-0005-0000-0000-00000D910000}"/>
    <cellStyle name="RangeBelow 9 2 2" xfId="26660" xr:uid="{00000000-0005-0000-0000-00000E910000}"/>
    <cellStyle name="RangeBelow 9 2 2 2" xfId="26661" xr:uid="{00000000-0005-0000-0000-00000F910000}"/>
    <cellStyle name="RangeBelow 9 2 3" xfId="26662" xr:uid="{00000000-0005-0000-0000-000010910000}"/>
    <cellStyle name="RangeBelow 9 3" xfId="26663" xr:uid="{00000000-0005-0000-0000-000011910000}"/>
    <cellStyle name="RangeBelow 9 3 2" xfId="26664" xr:uid="{00000000-0005-0000-0000-000012910000}"/>
    <cellStyle name="RangeBelow 9 3 2 2" xfId="26665" xr:uid="{00000000-0005-0000-0000-000013910000}"/>
    <cellStyle name="RangeBelow 9 3 3" xfId="26666" xr:uid="{00000000-0005-0000-0000-000014910000}"/>
    <cellStyle name="RangeBelow 9 4" xfId="26667" xr:uid="{00000000-0005-0000-0000-000015910000}"/>
    <cellStyle name="RangeBelow 9 4 2" xfId="26668" xr:uid="{00000000-0005-0000-0000-000016910000}"/>
    <cellStyle name="RangeBelow 9 4 2 2" xfId="26669" xr:uid="{00000000-0005-0000-0000-000017910000}"/>
    <cellStyle name="RangeBelow 9 4 3" xfId="26670" xr:uid="{00000000-0005-0000-0000-000018910000}"/>
    <cellStyle name="RangeBelow 9 5" xfId="26671" xr:uid="{00000000-0005-0000-0000-000019910000}"/>
    <cellStyle name="RangeBelow 9 5 2" xfId="26672" xr:uid="{00000000-0005-0000-0000-00001A910000}"/>
    <cellStyle name="RangeBelow 9 5 2 2" xfId="26673" xr:uid="{00000000-0005-0000-0000-00001B910000}"/>
    <cellStyle name="RangeBelow 9 5 3" xfId="26674" xr:uid="{00000000-0005-0000-0000-00001C910000}"/>
    <cellStyle name="RangeBelow 9 6" xfId="26675" xr:uid="{00000000-0005-0000-0000-00001D910000}"/>
    <cellStyle name="RangeBelow 9 6 2" xfId="26676" xr:uid="{00000000-0005-0000-0000-00001E910000}"/>
    <cellStyle name="RangeBelow 9 7" xfId="26677" xr:uid="{00000000-0005-0000-0000-00001F910000}"/>
    <cellStyle name="RangeBelow_11-03.1 Pepco" xfId="26678" xr:uid="{00000000-0005-0000-0000-000020910000}"/>
    <cellStyle name="ROW #'S" xfId="124" xr:uid="{00000000-0005-0000-0000-000021910000}"/>
    <cellStyle name="RowLevel_1 2" xfId="26679" xr:uid="{00000000-0005-0000-0000-000022910000}"/>
    <cellStyle name="SAPBEXaggData" xfId="125" xr:uid="{00000000-0005-0000-0000-000023910000}"/>
    <cellStyle name="SAPBEXaggData 10" xfId="26680" xr:uid="{00000000-0005-0000-0000-000024910000}"/>
    <cellStyle name="SAPBEXaggData 11" xfId="26681" xr:uid="{00000000-0005-0000-0000-000025910000}"/>
    <cellStyle name="SAPBEXaggData 12" xfId="26682" xr:uid="{00000000-0005-0000-0000-000026910000}"/>
    <cellStyle name="SAPBEXaggData 13" xfId="26683" xr:uid="{00000000-0005-0000-0000-000027910000}"/>
    <cellStyle name="SAPBEXaggData 2" xfId="26684" xr:uid="{00000000-0005-0000-0000-000028910000}"/>
    <cellStyle name="SAPBEXaggData 2 2" xfId="26685" xr:uid="{00000000-0005-0000-0000-000029910000}"/>
    <cellStyle name="SAPBEXaggData 2 2 2" xfId="26686" xr:uid="{00000000-0005-0000-0000-00002A910000}"/>
    <cellStyle name="SAPBEXaggData 2 2 3" xfId="26687" xr:uid="{00000000-0005-0000-0000-00002B910000}"/>
    <cellStyle name="SAPBEXaggData 2 3" xfId="26688" xr:uid="{00000000-0005-0000-0000-00002C910000}"/>
    <cellStyle name="SAPBEXaggData 2 3 2" xfId="26689" xr:uid="{00000000-0005-0000-0000-00002D910000}"/>
    <cellStyle name="SAPBEXaggData 2 3 3" xfId="26690" xr:uid="{00000000-0005-0000-0000-00002E910000}"/>
    <cellStyle name="SAPBEXaggData 2 4" xfId="26691" xr:uid="{00000000-0005-0000-0000-00002F910000}"/>
    <cellStyle name="SAPBEXaggData 2 5" xfId="26692" xr:uid="{00000000-0005-0000-0000-000030910000}"/>
    <cellStyle name="SAPBEXaggData 2 6" xfId="26693" xr:uid="{00000000-0005-0000-0000-000031910000}"/>
    <cellStyle name="SAPBEXaggData 3" xfId="26694" xr:uid="{00000000-0005-0000-0000-000032910000}"/>
    <cellStyle name="SAPBEXaggData 3 2" xfId="26695" xr:uid="{00000000-0005-0000-0000-000033910000}"/>
    <cellStyle name="SAPBEXaggData 3 3" xfId="26696" xr:uid="{00000000-0005-0000-0000-000034910000}"/>
    <cellStyle name="SAPBEXaggData 3 4" xfId="26697" xr:uid="{00000000-0005-0000-0000-000035910000}"/>
    <cellStyle name="SAPBEXaggData 4" xfId="26698" xr:uid="{00000000-0005-0000-0000-000036910000}"/>
    <cellStyle name="SAPBEXaggData 5" xfId="26699" xr:uid="{00000000-0005-0000-0000-000037910000}"/>
    <cellStyle name="SAPBEXaggData 6" xfId="26700" xr:uid="{00000000-0005-0000-0000-000038910000}"/>
    <cellStyle name="SAPBEXaggData 7" xfId="26701" xr:uid="{00000000-0005-0000-0000-000039910000}"/>
    <cellStyle name="SAPBEXaggData 8" xfId="26702" xr:uid="{00000000-0005-0000-0000-00003A910000}"/>
    <cellStyle name="SAPBEXaggData 9" xfId="26703" xr:uid="{00000000-0005-0000-0000-00003B910000}"/>
    <cellStyle name="SAPBEXaggDataEmph" xfId="126" xr:uid="{00000000-0005-0000-0000-00003C910000}"/>
    <cellStyle name="SAPBEXaggDataEmph 10" xfId="26704" xr:uid="{00000000-0005-0000-0000-00003D910000}"/>
    <cellStyle name="SAPBEXaggDataEmph 11" xfId="26705" xr:uid="{00000000-0005-0000-0000-00003E910000}"/>
    <cellStyle name="SAPBEXaggDataEmph 12" xfId="26706" xr:uid="{00000000-0005-0000-0000-00003F910000}"/>
    <cellStyle name="SAPBEXaggDataEmph 13" xfId="26707" xr:uid="{00000000-0005-0000-0000-000040910000}"/>
    <cellStyle name="SAPBEXaggDataEmph 2" xfId="26708" xr:uid="{00000000-0005-0000-0000-000041910000}"/>
    <cellStyle name="SAPBEXaggDataEmph 2 2" xfId="26709" xr:uid="{00000000-0005-0000-0000-000042910000}"/>
    <cellStyle name="SAPBEXaggDataEmph 2 2 2" xfId="26710" xr:uid="{00000000-0005-0000-0000-000043910000}"/>
    <cellStyle name="SAPBEXaggDataEmph 2 2 3" xfId="26711" xr:uid="{00000000-0005-0000-0000-000044910000}"/>
    <cellStyle name="SAPBEXaggDataEmph 2 3" xfId="26712" xr:uid="{00000000-0005-0000-0000-000045910000}"/>
    <cellStyle name="SAPBEXaggDataEmph 2 3 2" xfId="26713" xr:uid="{00000000-0005-0000-0000-000046910000}"/>
    <cellStyle name="SAPBEXaggDataEmph 2 3 3" xfId="26714" xr:uid="{00000000-0005-0000-0000-000047910000}"/>
    <cellStyle name="SAPBEXaggDataEmph 2 4" xfId="26715" xr:uid="{00000000-0005-0000-0000-000048910000}"/>
    <cellStyle name="SAPBEXaggDataEmph 2 5" xfId="26716" xr:uid="{00000000-0005-0000-0000-000049910000}"/>
    <cellStyle name="SAPBEXaggDataEmph 2 6" xfId="26717" xr:uid="{00000000-0005-0000-0000-00004A910000}"/>
    <cellStyle name="SAPBEXaggDataEmph 3" xfId="26718" xr:uid="{00000000-0005-0000-0000-00004B910000}"/>
    <cellStyle name="SAPBEXaggDataEmph 3 2" xfId="26719" xr:uid="{00000000-0005-0000-0000-00004C910000}"/>
    <cellStyle name="SAPBEXaggDataEmph 3 3" xfId="26720" xr:uid="{00000000-0005-0000-0000-00004D910000}"/>
    <cellStyle name="SAPBEXaggDataEmph 3 4" xfId="26721" xr:uid="{00000000-0005-0000-0000-00004E910000}"/>
    <cellStyle name="SAPBEXaggDataEmph 4" xfId="26722" xr:uid="{00000000-0005-0000-0000-00004F910000}"/>
    <cellStyle name="SAPBEXaggDataEmph 5" xfId="26723" xr:uid="{00000000-0005-0000-0000-000050910000}"/>
    <cellStyle name="SAPBEXaggDataEmph 6" xfId="26724" xr:uid="{00000000-0005-0000-0000-000051910000}"/>
    <cellStyle name="SAPBEXaggDataEmph 7" xfId="26725" xr:uid="{00000000-0005-0000-0000-000052910000}"/>
    <cellStyle name="SAPBEXaggDataEmph 8" xfId="26726" xr:uid="{00000000-0005-0000-0000-000053910000}"/>
    <cellStyle name="SAPBEXaggDataEmph 9" xfId="26727" xr:uid="{00000000-0005-0000-0000-000054910000}"/>
    <cellStyle name="SAPBEXaggItem" xfId="127" xr:uid="{00000000-0005-0000-0000-000055910000}"/>
    <cellStyle name="SAPBEXaggItem 10" xfId="26728" xr:uid="{00000000-0005-0000-0000-000056910000}"/>
    <cellStyle name="SAPBEXaggItem 11" xfId="26729" xr:uid="{00000000-0005-0000-0000-000057910000}"/>
    <cellStyle name="SAPBEXaggItem 12" xfId="26730" xr:uid="{00000000-0005-0000-0000-000058910000}"/>
    <cellStyle name="SAPBEXaggItem 13" xfId="26731" xr:uid="{00000000-0005-0000-0000-000059910000}"/>
    <cellStyle name="SAPBEXaggItem 2" xfId="26732" xr:uid="{00000000-0005-0000-0000-00005A910000}"/>
    <cellStyle name="SAPBEXaggItem 2 2" xfId="26733" xr:uid="{00000000-0005-0000-0000-00005B910000}"/>
    <cellStyle name="SAPBEXaggItem 2 2 2" xfId="26734" xr:uid="{00000000-0005-0000-0000-00005C910000}"/>
    <cellStyle name="SAPBEXaggItem 2 2 3" xfId="26735" xr:uid="{00000000-0005-0000-0000-00005D910000}"/>
    <cellStyle name="SAPBEXaggItem 2 3" xfId="26736" xr:uid="{00000000-0005-0000-0000-00005E910000}"/>
    <cellStyle name="SAPBEXaggItem 2 3 2" xfId="26737" xr:uid="{00000000-0005-0000-0000-00005F910000}"/>
    <cellStyle name="SAPBEXaggItem 2 3 3" xfId="26738" xr:uid="{00000000-0005-0000-0000-000060910000}"/>
    <cellStyle name="SAPBEXaggItem 2 4" xfId="26739" xr:uid="{00000000-0005-0000-0000-000061910000}"/>
    <cellStyle name="SAPBEXaggItem 2 5" xfId="26740" xr:uid="{00000000-0005-0000-0000-000062910000}"/>
    <cellStyle name="SAPBEXaggItem 2 6" xfId="26741" xr:uid="{00000000-0005-0000-0000-000063910000}"/>
    <cellStyle name="SAPBEXaggItem 3" xfId="26742" xr:uid="{00000000-0005-0000-0000-000064910000}"/>
    <cellStyle name="SAPBEXaggItem 3 2" xfId="26743" xr:uid="{00000000-0005-0000-0000-000065910000}"/>
    <cellStyle name="SAPBEXaggItem 3 3" xfId="26744" xr:uid="{00000000-0005-0000-0000-000066910000}"/>
    <cellStyle name="SAPBEXaggItem 3 4" xfId="26745" xr:uid="{00000000-0005-0000-0000-000067910000}"/>
    <cellStyle name="SAPBEXaggItem 4" xfId="26746" xr:uid="{00000000-0005-0000-0000-000068910000}"/>
    <cellStyle name="SAPBEXaggItem 5" xfId="26747" xr:uid="{00000000-0005-0000-0000-000069910000}"/>
    <cellStyle name="SAPBEXaggItem 6" xfId="26748" xr:uid="{00000000-0005-0000-0000-00006A910000}"/>
    <cellStyle name="SAPBEXaggItem 7" xfId="26749" xr:uid="{00000000-0005-0000-0000-00006B910000}"/>
    <cellStyle name="SAPBEXaggItem 8" xfId="26750" xr:uid="{00000000-0005-0000-0000-00006C910000}"/>
    <cellStyle name="SAPBEXaggItem 9" xfId="26751" xr:uid="{00000000-0005-0000-0000-00006D910000}"/>
    <cellStyle name="SAPBEXaggItemX" xfId="128" xr:uid="{00000000-0005-0000-0000-00006E910000}"/>
    <cellStyle name="SAPBEXaggItemX 10" xfId="26752" xr:uid="{00000000-0005-0000-0000-00006F910000}"/>
    <cellStyle name="SAPBEXaggItemX 11" xfId="26753" xr:uid="{00000000-0005-0000-0000-000070910000}"/>
    <cellStyle name="SAPBEXaggItemX 12" xfId="26754" xr:uid="{00000000-0005-0000-0000-000071910000}"/>
    <cellStyle name="SAPBEXaggItemX 13" xfId="26755" xr:uid="{00000000-0005-0000-0000-000072910000}"/>
    <cellStyle name="SAPBEXaggItemX 2" xfId="26756" xr:uid="{00000000-0005-0000-0000-000073910000}"/>
    <cellStyle name="SAPBEXaggItemX 2 2" xfId="26757" xr:uid="{00000000-0005-0000-0000-000074910000}"/>
    <cellStyle name="SAPBEXaggItemX 2 2 2" xfId="26758" xr:uid="{00000000-0005-0000-0000-000075910000}"/>
    <cellStyle name="SAPBEXaggItemX 2 2 3" xfId="26759" xr:uid="{00000000-0005-0000-0000-000076910000}"/>
    <cellStyle name="SAPBEXaggItemX 2 3" xfId="26760" xr:uid="{00000000-0005-0000-0000-000077910000}"/>
    <cellStyle name="SAPBEXaggItemX 2 3 2" xfId="26761" xr:uid="{00000000-0005-0000-0000-000078910000}"/>
    <cellStyle name="SAPBEXaggItemX 2 3 3" xfId="26762" xr:uid="{00000000-0005-0000-0000-000079910000}"/>
    <cellStyle name="SAPBEXaggItemX 2 4" xfId="26763" xr:uid="{00000000-0005-0000-0000-00007A910000}"/>
    <cellStyle name="SAPBEXaggItemX 2 5" xfId="26764" xr:uid="{00000000-0005-0000-0000-00007B910000}"/>
    <cellStyle name="SAPBEXaggItemX 2 6" xfId="26765" xr:uid="{00000000-0005-0000-0000-00007C910000}"/>
    <cellStyle name="SAPBEXaggItemX 3" xfId="26766" xr:uid="{00000000-0005-0000-0000-00007D910000}"/>
    <cellStyle name="SAPBEXaggItemX 3 2" xfId="26767" xr:uid="{00000000-0005-0000-0000-00007E910000}"/>
    <cellStyle name="SAPBEXaggItemX 3 3" xfId="26768" xr:uid="{00000000-0005-0000-0000-00007F910000}"/>
    <cellStyle name="SAPBEXaggItemX 3 4" xfId="26769" xr:uid="{00000000-0005-0000-0000-000080910000}"/>
    <cellStyle name="SAPBEXaggItemX 4" xfId="26770" xr:uid="{00000000-0005-0000-0000-000081910000}"/>
    <cellStyle name="SAPBEXaggItemX 5" xfId="26771" xr:uid="{00000000-0005-0000-0000-000082910000}"/>
    <cellStyle name="SAPBEXaggItemX 6" xfId="26772" xr:uid="{00000000-0005-0000-0000-000083910000}"/>
    <cellStyle name="SAPBEXaggItemX 7" xfId="26773" xr:uid="{00000000-0005-0000-0000-000084910000}"/>
    <cellStyle name="SAPBEXaggItemX 8" xfId="26774" xr:uid="{00000000-0005-0000-0000-000085910000}"/>
    <cellStyle name="SAPBEXaggItemX 9" xfId="26775" xr:uid="{00000000-0005-0000-0000-000086910000}"/>
    <cellStyle name="SAPBEXchaText" xfId="129" xr:uid="{00000000-0005-0000-0000-000087910000}"/>
    <cellStyle name="SAPBEXchaText 10" xfId="26776" xr:uid="{00000000-0005-0000-0000-000088910000}"/>
    <cellStyle name="SAPBEXchaText 11" xfId="26777" xr:uid="{00000000-0005-0000-0000-000089910000}"/>
    <cellStyle name="SAPBEXchaText 12" xfId="26778" xr:uid="{00000000-0005-0000-0000-00008A910000}"/>
    <cellStyle name="SAPBEXchaText 13" xfId="26779" xr:uid="{00000000-0005-0000-0000-00008B910000}"/>
    <cellStyle name="SAPBEXchaText 14" xfId="26780" xr:uid="{00000000-0005-0000-0000-00008C910000}"/>
    <cellStyle name="SAPBEXchaText 15" xfId="26781" xr:uid="{00000000-0005-0000-0000-00008D910000}"/>
    <cellStyle name="SAPBEXchaText 2" xfId="26782" xr:uid="{00000000-0005-0000-0000-00008E910000}"/>
    <cellStyle name="SAPBEXchaText 2 2" xfId="26783" xr:uid="{00000000-0005-0000-0000-00008F910000}"/>
    <cellStyle name="SAPBEXchaText 2 2 2" xfId="26784" xr:uid="{00000000-0005-0000-0000-000090910000}"/>
    <cellStyle name="SAPBEXchaText 2 2 2 2" xfId="26785" xr:uid="{00000000-0005-0000-0000-000091910000}"/>
    <cellStyle name="SAPBEXchaText 2 2 3" xfId="26786" xr:uid="{00000000-0005-0000-0000-000092910000}"/>
    <cellStyle name="SAPBEXchaText 2 2 4" xfId="26787" xr:uid="{00000000-0005-0000-0000-000093910000}"/>
    <cellStyle name="SAPBEXchaText 2 2 5" xfId="26788" xr:uid="{00000000-0005-0000-0000-000094910000}"/>
    <cellStyle name="SAPBEXchaText 2 3" xfId="26789" xr:uid="{00000000-0005-0000-0000-000095910000}"/>
    <cellStyle name="SAPBEXchaText 2 3 2" xfId="26790" xr:uid="{00000000-0005-0000-0000-000096910000}"/>
    <cellStyle name="SAPBEXchaText 2 3 3" xfId="26791" xr:uid="{00000000-0005-0000-0000-000097910000}"/>
    <cellStyle name="SAPBEXchaText 2 3 4" xfId="26792" xr:uid="{00000000-0005-0000-0000-000098910000}"/>
    <cellStyle name="SAPBEXchaText 2 4" xfId="26793" xr:uid="{00000000-0005-0000-0000-000099910000}"/>
    <cellStyle name="SAPBEXchaText 2 5" xfId="26794" xr:uid="{00000000-0005-0000-0000-00009A910000}"/>
    <cellStyle name="SAPBEXchaText 2 6" xfId="26795" xr:uid="{00000000-0005-0000-0000-00009B910000}"/>
    <cellStyle name="SAPBEXchaText 2 7" xfId="26796" xr:uid="{00000000-0005-0000-0000-00009C910000}"/>
    <cellStyle name="SAPBEXchaText 2 8" xfId="26797" xr:uid="{00000000-0005-0000-0000-00009D910000}"/>
    <cellStyle name="SAPBEXchaText 3" xfId="26798" xr:uid="{00000000-0005-0000-0000-00009E910000}"/>
    <cellStyle name="SAPBEXchaText 3 2" xfId="26799" xr:uid="{00000000-0005-0000-0000-00009F910000}"/>
    <cellStyle name="SAPBEXchaText 3 2 2" xfId="26800" xr:uid="{00000000-0005-0000-0000-0000A0910000}"/>
    <cellStyle name="SAPBEXchaText 3 2 3" xfId="26801" xr:uid="{00000000-0005-0000-0000-0000A1910000}"/>
    <cellStyle name="SAPBEXchaText 3 3" xfId="26802" xr:uid="{00000000-0005-0000-0000-0000A2910000}"/>
    <cellStyle name="SAPBEXchaText 3 4" xfId="26803" xr:uid="{00000000-0005-0000-0000-0000A3910000}"/>
    <cellStyle name="SAPBEXchaText 3 5" xfId="26804" xr:uid="{00000000-0005-0000-0000-0000A4910000}"/>
    <cellStyle name="SAPBEXchaText 3 6" xfId="26805" xr:uid="{00000000-0005-0000-0000-0000A5910000}"/>
    <cellStyle name="SAPBEXchaText 3 7" xfId="26806" xr:uid="{00000000-0005-0000-0000-0000A6910000}"/>
    <cellStyle name="SAPBEXchaText 3 8" xfId="26807" xr:uid="{00000000-0005-0000-0000-0000A7910000}"/>
    <cellStyle name="SAPBEXchaText 4" xfId="26808" xr:uid="{00000000-0005-0000-0000-0000A8910000}"/>
    <cellStyle name="SAPBEXchaText 4 2" xfId="26809" xr:uid="{00000000-0005-0000-0000-0000A9910000}"/>
    <cellStyle name="SAPBEXchaText 4 2 2" xfId="26810" xr:uid="{00000000-0005-0000-0000-0000AA910000}"/>
    <cellStyle name="SAPBEXchaText 4 2 3" xfId="26811" xr:uid="{00000000-0005-0000-0000-0000AB910000}"/>
    <cellStyle name="SAPBEXchaText 4 3" xfId="26812" xr:uid="{00000000-0005-0000-0000-0000AC910000}"/>
    <cellStyle name="SAPBEXchaText 4 4" xfId="26813" xr:uid="{00000000-0005-0000-0000-0000AD910000}"/>
    <cellStyle name="SAPBEXchaText 4 5" xfId="26814" xr:uid="{00000000-0005-0000-0000-0000AE910000}"/>
    <cellStyle name="SAPBEXchaText 5" xfId="26815" xr:uid="{00000000-0005-0000-0000-0000AF910000}"/>
    <cellStyle name="SAPBEXchaText 5 2" xfId="26816" xr:uid="{00000000-0005-0000-0000-0000B0910000}"/>
    <cellStyle name="SAPBEXchaText 5 2 2" xfId="26817" xr:uid="{00000000-0005-0000-0000-0000B1910000}"/>
    <cellStyle name="SAPBEXchaText 5 2 3" xfId="26818" xr:uid="{00000000-0005-0000-0000-0000B2910000}"/>
    <cellStyle name="SAPBEXchaText 5 3" xfId="26819" xr:uid="{00000000-0005-0000-0000-0000B3910000}"/>
    <cellStyle name="SAPBEXchaText 5 4" xfId="26820" xr:uid="{00000000-0005-0000-0000-0000B4910000}"/>
    <cellStyle name="SAPBEXchaText 5 5" xfId="26821" xr:uid="{00000000-0005-0000-0000-0000B5910000}"/>
    <cellStyle name="SAPBEXchaText 6" xfId="26822" xr:uid="{00000000-0005-0000-0000-0000B6910000}"/>
    <cellStyle name="SAPBEXchaText 6 2" xfId="26823" xr:uid="{00000000-0005-0000-0000-0000B7910000}"/>
    <cellStyle name="SAPBEXchaText 6 2 2" xfId="26824" xr:uid="{00000000-0005-0000-0000-0000B8910000}"/>
    <cellStyle name="SAPBEXchaText 6 2 3" xfId="26825" xr:uid="{00000000-0005-0000-0000-0000B9910000}"/>
    <cellStyle name="SAPBEXchaText 6 3" xfId="26826" xr:uid="{00000000-0005-0000-0000-0000BA910000}"/>
    <cellStyle name="SAPBEXchaText 6 4" xfId="26827" xr:uid="{00000000-0005-0000-0000-0000BB910000}"/>
    <cellStyle name="SAPBEXchaText 6 5" xfId="26828" xr:uid="{00000000-0005-0000-0000-0000BC910000}"/>
    <cellStyle name="SAPBEXchaText 7" xfId="26829" xr:uid="{00000000-0005-0000-0000-0000BD910000}"/>
    <cellStyle name="SAPBEXchaText 7 2" xfId="26830" xr:uid="{00000000-0005-0000-0000-0000BE910000}"/>
    <cellStyle name="SAPBEXchaText 7 3" xfId="26831" xr:uid="{00000000-0005-0000-0000-0000BF910000}"/>
    <cellStyle name="SAPBEXchaText 7 4" xfId="26832" xr:uid="{00000000-0005-0000-0000-0000C0910000}"/>
    <cellStyle name="SAPBEXchaText 8" xfId="26833" xr:uid="{00000000-0005-0000-0000-0000C1910000}"/>
    <cellStyle name="SAPBEXchaText 8 2" xfId="26834" xr:uid="{00000000-0005-0000-0000-0000C2910000}"/>
    <cellStyle name="SAPBEXchaText 8 3" xfId="26835" xr:uid="{00000000-0005-0000-0000-0000C3910000}"/>
    <cellStyle name="SAPBEXchaText 8 4" xfId="26836" xr:uid="{00000000-0005-0000-0000-0000C4910000}"/>
    <cellStyle name="SAPBEXchaText 9" xfId="26837" xr:uid="{00000000-0005-0000-0000-0000C5910000}"/>
    <cellStyle name="SAPBEXchaText 9 2" xfId="26838" xr:uid="{00000000-0005-0000-0000-0000C6910000}"/>
    <cellStyle name="SAPBEXchaText 9 3" xfId="26839" xr:uid="{00000000-0005-0000-0000-0000C7910000}"/>
    <cellStyle name="SAPBEXexcBad7" xfId="130" xr:uid="{00000000-0005-0000-0000-0000C8910000}"/>
    <cellStyle name="SAPBEXexcBad7 10" xfId="26840" xr:uid="{00000000-0005-0000-0000-0000C9910000}"/>
    <cellStyle name="SAPBEXexcBad7 11" xfId="26841" xr:uid="{00000000-0005-0000-0000-0000CA910000}"/>
    <cellStyle name="SAPBEXexcBad7 12" xfId="26842" xr:uid="{00000000-0005-0000-0000-0000CB910000}"/>
    <cellStyle name="SAPBEXexcBad7 13" xfId="26843" xr:uid="{00000000-0005-0000-0000-0000CC910000}"/>
    <cellStyle name="SAPBEXexcBad7 2" xfId="26844" xr:uid="{00000000-0005-0000-0000-0000CD910000}"/>
    <cellStyle name="SAPBEXexcBad7 2 2" xfId="26845" xr:uid="{00000000-0005-0000-0000-0000CE910000}"/>
    <cellStyle name="SAPBEXexcBad7 2 2 2" xfId="26846" xr:uid="{00000000-0005-0000-0000-0000CF910000}"/>
    <cellStyle name="SAPBEXexcBad7 2 2 3" xfId="26847" xr:uid="{00000000-0005-0000-0000-0000D0910000}"/>
    <cellStyle name="SAPBEXexcBad7 2 3" xfId="26848" xr:uid="{00000000-0005-0000-0000-0000D1910000}"/>
    <cellStyle name="SAPBEXexcBad7 2 3 2" xfId="26849" xr:uid="{00000000-0005-0000-0000-0000D2910000}"/>
    <cellStyle name="SAPBEXexcBad7 2 3 3" xfId="26850" xr:uid="{00000000-0005-0000-0000-0000D3910000}"/>
    <cellStyle name="SAPBEXexcBad7 2 4" xfId="26851" xr:uid="{00000000-0005-0000-0000-0000D4910000}"/>
    <cellStyle name="SAPBEXexcBad7 2 5" xfId="26852" xr:uid="{00000000-0005-0000-0000-0000D5910000}"/>
    <cellStyle name="SAPBEXexcBad7 2 6" xfId="26853" xr:uid="{00000000-0005-0000-0000-0000D6910000}"/>
    <cellStyle name="SAPBEXexcBad7 3" xfId="26854" xr:uid="{00000000-0005-0000-0000-0000D7910000}"/>
    <cellStyle name="SAPBEXexcBad7 3 2" xfId="26855" xr:uid="{00000000-0005-0000-0000-0000D8910000}"/>
    <cellStyle name="SAPBEXexcBad7 3 3" xfId="26856" xr:uid="{00000000-0005-0000-0000-0000D9910000}"/>
    <cellStyle name="SAPBEXexcBad7 3 4" xfId="26857" xr:uid="{00000000-0005-0000-0000-0000DA910000}"/>
    <cellStyle name="SAPBEXexcBad7 4" xfId="26858" xr:uid="{00000000-0005-0000-0000-0000DB910000}"/>
    <cellStyle name="SAPBEXexcBad7 5" xfId="26859" xr:uid="{00000000-0005-0000-0000-0000DC910000}"/>
    <cellStyle name="SAPBEXexcBad7 6" xfId="26860" xr:uid="{00000000-0005-0000-0000-0000DD910000}"/>
    <cellStyle name="SAPBEXexcBad7 7" xfId="26861" xr:uid="{00000000-0005-0000-0000-0000DE910000}"/>
    <cellStyle name="SAPBEXexcBad7 8" xfId="26862" xr:uid="{00000000-0005-0000-0000-0000DF910000}"/>
    <cellStyle name="SAPBEXexcBad7 9" xfId="26863" xr:uid="{00000000-0005-0000-0000-0000E0910000}"/>
    <cellStyle name="SAPBEXexcBad8" xfId="131" xr:uid="{00000000-0005-0000-0000-0000E1910000}"/>
    <cellStyle name="SAPBEXexcBad8 10" xfId="26864" xr:uid="{00000000-0005-0000-0000-0000E2910000}"/>
    <cellStyle name="SAPBEXexcBad8 11" xfId="26865" xr:uid="{00000000-0005-0000-0000-0000E3910000}"/>
    <cellStyle name="SAPBEXexcBad8 12" xfId="26866" xr:uid="{00000000-0005-0000-0000-0000E4910000}"/>
    <cellStyle name="SAPBEXexcBad8 13" xfId="26867" xr:uid="{00000000-0005-0000-0000-0000E5910000}"/>
    <cellStyle name="SAPBEXexcBad8 2" xfId="26868" xr:uid="{00000000-0005-0000-0000-0000E6910000}"/>
    <cellStyle name="SAPBEXexcBad8 2 2" xfId="26869" xr:uid="{00000000-0005-0000-0000-0000E7910000}"/>
    <cellStyle name="SAPBEXexcBad8 2 2 2" xfId="26870" xr:uid="{00000000-0005-0000-0000-0000E8910000}"/>
    <cellStyle name="SAPBEXexcBad8 2 2 3" xfId="26871" xr:uid="{00000000-0005-0000-0000-0000E9910000}"/>
    <cellStyle name="SAPBEXexcBad8 2 3" xfId="26872" xr:uid="{00000000-0005-0000-0000-0000EA910000}"/>
    <cellStyle name="SAPBEXexcBad8 2 3 2" xfId="26873" xr:uid="{00000000-0005-0000-0000-0000EB910000}"/>
    <cellStyle name="SAPBEXexcBad8 2 3 3" xfId="26874" xr:uid="{00000000-0005-0000-0000-0000EC910000}"/>
    <cellStyle name="SAPBEXexcBad8 2 4" xfId="26875" xr:uid="{00000000-0005-0000-0000-0000ED910000}"/>
    <cellStyle name="SAPBEXexcBad8 2 5" xfId="26876" xr:uid="{00000000-0005-0000-0000-0000EE910000}"/>
    <cellStyle name="SAPBEXexcBad8 2 6" xfId="26877" xr:uid="{00000000-0005-0000-0000-0000EF910000}"/>
    <cellStyle name="SAPBEXexcBad8 3" xfId="26878" xr:uid="{00000000-0005-0000-0000-0000F0910000}"/>
    <cellStyle name="SAPBEXexcBad8 3 2" xfId="26879" xr:uid="{00000000-0005-0000-0000-0000F1910000}"/>
    <cellStyle name="SAPBEXexcBad8 3 3" xfId="26880" xr:uid="{00000000-0005-0000-0000-0000F2910000}"/>
    <cellStyle name="SAPBEXexcBad8 3 4" xfId="26881" xr:uid="{00000000-0005-0000-0000-0000F3910000}"/>
    <cellStyle name="SAPBEXexcBad8 4" xfId="26882" xr:uid="{00000000-0005-0000-0000-0000F4910000}"/>
    <cellStyle name="SAPBEXexcBad8 5" xfId="26883" xr:uid="{00000000-0005-0000-0000-0000F5910000}"/>
    <cellStyle name="SAPBEXexcBad8 6" xfId="26884" xr:uid="{00000000-0005-0000-0000-0000F6910000}"/>
    <cellStyle name="SAPBEXexcBad8 7" xfId="26885" xr:uid="{00000000-0005-0000-0000-0000F7910000}"/>
    <cellStyle name="SAPBEXexcBad8 8" xfId="26886" xr:uid="{00000000-0005-0000-0000-0000F8910000}"/>
    <cellStyle name="SAPBEXexcBad8 9" xfId="26887" xr:uid="{00000000-0005-0000-0000-0000F9910000}"/>
    <cellStyle name="SAPBEXexcBad9" xfId="132" xr:uid="{00000000-0005-0000-0000-0000FA910000}"/>
    <cellStyle name="SAPBEXexcBad9 10" xfId="26888" xr:uid="{00000000-0005-0000-0000-0000FB910000}"/>
    <cellStyle name="SAPBEXexcBad9 11" xfId="26889" xr:uid="{00000000-0005-0000-0000-0000FC910000}"/>
    <cellStyle name="SAPBEXexcBad9 12" xfId="26890" xr:uid="{00000000-0005-0000-0000-0000FD910000}"/>
    <cellStyle name="SAPBEXexcBad9 13" xfId="26891" xr:uid="{00000000-0005-0000-0000-0000FE910000}"/>
    <cellStyle name="SAPBEXexcBad9 2" xfId="26892" xr:uid="{00000000-0005-0000-0000-0000FF910000}"/>
    <cellStyle name="SAPBEXexcBad9 2 2" xfId="26893" xr:uid="{00000000-0005-0000-0000-000000920000}"/>
    <cellStyle name="SAPBEXexcBad9 2 2 2" xfId="26894" xr:uid="{00000000-0005-0000-0000-000001920000}"/>
    <cellStyle name="SAPBEXexcBad9 2 2 3" xfId="26895" xr:uid="{00000000-0005-0000-0000-000002920000}"/>
    <cellStyle name="SAPBEXexcBad9 2 3" xfId="26896" xr:uid="{00000000-0005-0000-0000-000003920000}"/>
    <cellStyle name="SAPBEXexcBad9 2 3 2" xfId="26897" xr:uid="{00000000-0005-0000-0000-000004920000}"/>
    <cellStyle name="SAPBEXexcBad9 2 3 3" xfId="26898" xr:uid="{00000000-0005-0000-0000-000005920000}"/>
    <cellStyle name="SAPBEXexcBad9 2 4" xfId="26899" xr:uid="{00000000-0005-0000-0000-000006920000}"/>
    <cellStyle name="SAPBEXexcBad9 2 5" xfId="26900" xr:uid="{00000000-0005-0000-0000-000007920000}"/>
    <cellStyle name="SAPBEXexcBad9 2 6" xfId="26901" xr:uid="{00000000-0005-0000-0000-000008920000}"/>
    <cellStyle name="SAPBEXexcBad9 3" xfId="26902" xr:uid="{00000000-0005-0000-0000-000009920000}"/>
    <cellStyle name="SAPBEXexcBad9 3 2" xfId="26903" xr:uid="{00000000-0005-0000-0000-00000A920000}"/>
    <cellStyle name="SAPBEXexcBad9 3 3" xfId="26904" xr:uid="{00000000-0005-0000-0000-00000B920000}"/>
    <cellStyle name="SAPBEXexcBad9 3 4" xfId="26905" xr:uid="{00000000-0005-0000-0000-00000C920000}"/>
    <cellStyle name="SAPBEXexcBad9 4" xfId="26906" xr:uid="{00000000-0005-0000-0000-00000D920000}"/>
    <cellStyle name="SAPBEXexcBad9 5" xfId="26907" xr:uid="{00000000-0005-0000-0000-00000E920000}"/>
    <cellStyle name="SAPBEXexcBad9 6" xfId="26908" xr:uid="{00000000-0005-0000-0000-00000F920000}"/>
    <cellStyle name="SAPBEXexcBad9 7" xfId="26909" xr:uid="{00000000-0005-0000-0000-000010920000}"/>
    <cellStyle name="SAPBEXexcBad9 8" xfId="26910" xr:uid="{00000000-0005-0000-0000-000011920000}"/>
    <cellStyle name="SAPBEXexcBad9 9" xfId="26911" xr:uid="{00000000-0005-0000-0000-000012920000}"/>
    <cellStyle name="SAPBEXexcCritical4" xfId="133" xr:uid="{00000000-0005-0000-0000-000013920000}"/>
    <cellStyle name="SAPBEXexcCritical4 10" xfId="26912" xr:uid="{00000000-0005-0000-0000-000014920000}"/>
    <cellStyle name="SAPBEXexcCritical4 11" xfId="26913" xr:uid="{00000000-0005-0000-0000-000015920000}"/>
    <cellStyle name="SAPBEXexcCritical4 12" xfId="26914" xr:uid="{00000000-0005-0000-0000-000016920000}"/>
    <cellStyle name="SAPBEXexcCritical4 13" xfId="26915" xr:uid="{00000000-0005-0000-0000-000017920000}"/>
    <cellStyle name="SAPBEXexcCritical4 2" xfId="26916" xr:uid="{00000000-0005-0000-0000-000018920000}"/>
    <cellStyle name="SAPBEXexcCritical4 2 2" xfId="26917" xr:uid="{00000000-0005-0000-0000-000019920000}"/>
    <cellStyle name="SAPBEXexcCritical4 2 2 2" xfId="26918" xr:uid="{00000000-0005-0000-0000-00001A920000}"/>
    <cellStyle name="SAPBEXexcCritical4 2 2 3" xfId="26919" xr:uid="{00000000-0005-0000-0000-00001B920000}"/>
    <cellStyle name="SAPBEXexcCritical4 2 3" xfId="26920" xr:uid="{00000000-0005-0000-0000-00001C920000}"/>
    <cellStyle name="SAPBEXexcCritical4 2 3 2" xfId="26921" xr:uid="{00000000-0005-0000-0000-00001D920000}"/>
    <cellStyle name="SAPBEXexcCritical4 2 3 3" xfId="26922" xr:uid="{00000000-0005-0000-0000-00001E920000}"/>
    <cellStyle name="SAPBEXexcCritical4 2 4" xfId="26923" xr:uid="{00000000-0005-0000-0000-00001F920000}"/>
    <cellStyle name="SAPBEXexcCritical4 2 5" xfId="26924" xr:uid="{00000000-0005-0000-0000-000020920000}"/>
    <cellStyle name="SAPBEXexcCritical4 2 6" xfId="26925" xr:uid="{00000000-0005-0000-0000-000021920000}"/>
    <cellStyle name="SAPBEXexcCritical4 3" xfId="26926" xr:uid="{00000000-0005-0000-0000-000022920000}"/>
    <cellStyle name="SAPBEXexcCritical4 3 2" xfId="26927" xr:uid="{00000000-0005-0000-0000-000023920000}"/>
    <cellStyle name="SAPBEXexcCritical4 3 3" xfId="26928" xr:uid="{00000000-0005-0000-0000-000024920000}"/>
    <cellStyle name="SAPBEXexcCritical4 3 4" xfId="26929" xr:uid="{00000000-0005-0000-0000-000025920000}"/>
    <cellStyle name="SAPBEXexcCritical4 4" xfId="26930" xr:uid="{00000000-0005-0000-0000-000026920000}"/>
    <cellStyle name="SAPBEXexcCritical4 5" xfId="26931" xr:uid="{00000000-0005-0000-0000-000027920000}"/>
    <cellStyle name="SAPBEXexcCritical4 6" xfId="26932" xr:uid="{00000000-0005-0000-0000-000028920000}"/>
    <cellStyle name="SAPBEXexcCritical4 7" xfId="26933" xr:uid="{00000000-0005-0000-0000-000029920000}"/>
    <cellStyle name="SAPBEXexcCritical4 8" xfId="26934" xr:uid="{00000000-0005-0000-0000-00002A920000}"/>
    <cellStyle name="SAPBEXexcCritical4 9" xfId="26935" xr:uid="{00000000-0005-0000-0000-00002B920000}"/>
    <cellStyle name="SAPBEXexcCritical5" xfId="134" xr:uid="{00000000-0005-0000-0000-00002C920000}"/>
    <cellStyle name="SAPBEXexcCritical5 10" xfId="26936" xr:uid="{00000000-0005-0000-0000-00002D920000}"/>
    <cellStyle name="SAPBEXexcCritical5 11" xfId="26937" xr:uid="{00000000-0005-0000-0000-00002E920000}"/>
    <cellStyle name="SAPBEXexcCritical5 12" xfId="26938" xr:uid="{00000000-0005-0000-0000-00002F920000}"/>
    <cellStyle name="SAPBEXexcCritical5 13" xfId="26939" xr:uid="{00000000-0005-0000-0000-000030920000}"/>
    <cellStyle name="SAPBEXexcCritical5 2" xfId="26940" xr:uid="{00000000-0005-0000-0000-000031920000}"/>
    <cellStyle name="SAPBEXexcCritical5 2 2" xfId="26941" xr:uid="{00000000-0005-0000-0000-000032920000}"/>
    <cellStyle name="SAPBEXexcCritical5 2 2 2" xfId="26942" xr:uid="{00000000-0005-0000-0000-000033920000}"/>
    <cellStyle name="SAPBEXexcCritical5 2 2 3" xfId="26943" xr:uid="{00000000-0005-0000-0000-000034920000}"/>
    <cellStyle name="SAPBEXexcCritical5 2 3" xfId="26944" xr:uid="{00000000-0005-0000-0000-000035920000}"/>
    <cellStyle name="SAPBEXexcCritical5 2 3 2" xfId="26945" xr:uid="{00000000-0005-0000-0000-000036920000}"/>
    <cellStyle name="SAPBEXexcCritical5 2 3 3" xfId="26946" xr:uid="{00000000-0005-0000-0000-000037920000}"/>
    <cellStyle name="SAPBEXexcCritical5 2 4" xfId="26947" xr:uid="{00000000-0005-0000-0000-000038920000}"/>
    <cellStyle name="SAPBEXexcCritical5 2 5" xfId="26948" xr:uid="{00000000-0005-0000-0000-000039920000}"/>
    <cellStyle name="SAPBEXexcCritical5 2 6" xfId="26949" xr:uid="{00000000-0005-0000-0000-00003A920000}"/>
    <cellStyle name="SAPBEXexcCritical5 3" xfId="26950" xr:uid="{00000000-0005-0000-0000-00003B920000}"/>
    <cellStyle name="SAPBEXexcCritical5 3 2" xfId="26951" xr:uid="{00000000-0005-0000-0000-00003C920000}"/>
    <cellStyle name="SAPBEXexcCritical5 3 3" xfId="26952" xr:uid="{00000000-0005-0000-0000-00003D920000}"/>
    <cellStyle name="SAPBEXexcCritical5 3 4" xfId="26953" xr:uid="{00000000-0005-0000-0000-00003E920000}"/>
    <cellStyle name="SAPBEXexcCritical5 4" xfId="26954" xr:uid="{00000000-0005-0000-0000-00003F920000}"/>
    <cellStyle name="SAPBEXexcCritical5 5" xfId="26955" xr:uid="{00000000-0005-0000-0000-000040920000}"/>
    <cellStyle name="SAPBEXexcCritical5 6" xfId="26956" xr:uid="{00000000-0005-0000-0000-000041920000}"/>
    <cellStyle name="SAPBEXexcCritical5 7" xfId="26957" xr:uid="{00000000-0005-0000-0000-000042920000}"/>
    <cellStyle name="SAPBEXexcCritical5 8" xfId="26958" xr:uid="{00000000-0005-0000-0000-000043920000}"/>
    <cellStyle name="SAPBEXexcCritical5 9" xfId="26959" xr:uid="{00000000-0005-0000-0000-000044920000}"/>
    <cellStyle name="SAPBEXexcCritical6" xfId="135" xr:uid="{00000000-0005-0000-0000-000045920000}"/>
    <cellStyle name="SAPBEXexcCritical6 10" xfId="26960" xr:uid="{00000000-0005-0000-0000-000046920000}"/>
    <cellStyle name="SAPBEXexcCritical6 11" xfId="26961" xr:uid="{00000000-0005-0000-0000-000047920000}"/>
    <cellStyle name="SAPBEXexcCritical6 12" xfId="26962" xr:uid="{00000000-0005-0000-0000-000048920000}"/>
    <cellStyle name="SAPBEXexcCritical6 13" xfId="26963" xr:uid="{00000000-0005-0000-0000-000049920000}"/>
    <cellStyle name="SAPBEXexcCritical6 2" xfId="26964" xr:uid="{00000000-0005-0000-0000-00004A920000}"/>
    <cellStyle name="SAPBEXexcCritical6 2 2" xfId="26965" xr:uid="{00000000-0005-0000-0000-00004B920000}"/>
    <cellStyle name="SAPBEXexcCritical6 2 2 2" xfId="26966" xr:uid="{00000000-0005-0000-0000-00004C920000}"/>
    <cellStyle name="SAPBEXexcCritical6 2 2 3" xfId="26967" xr:uid="{00000000-0005-0000-0000-00004D920000}"/>
    <cellStyle name="SAPBEXexcCritical6 2 3" xfId="26968" xr:uid="{00000000-0005-0000-0000-00004E920000}"/>
    <cellStyle name="SAPBEXexcCritical6 2 3 2" xfId="26969" xr:uid="{00000000-0005-0000-0000-00004F920000}"/>
    <cellStyle name="SAPBEXexcCritical6 2 3 3" xfId="26970" xr:uid="{00000000-0005-0000-0000-000050920000}"/>
    <cellStyle name="SAPBEXexcCritical6 2 4" xfId="26971" xr:uid="{00000000-0005-0000-0000-000051920000}"/>
    <cellStyle name="SAPBEXexcCritical6 2 5" xfId="26972" xr:uid="{00000000-0005-0000-0000-000052920000}"/>
    <cellStyle name="SAPBEXexcCritical6 2 6" xfId="26973" xr:uid="{00000000-0005-0000-0000-000053920000}"/>
    <cellStyle name="SAPBEXexcCritical6 3" xfId="26974" xr:uid="{00000000-0005-0000-0000-000054920000}"/>
    <cellStyle name="SAPBEXexcCritical6 3 2" xfId="26975" xr:uid="{00000000-0005-0000-0000-000055920000}"/>
    <cellStyle name="SAPBEXexcCritical6 3 3" xfId="26976" xr:uid="{00000000-0005-0000-0000-000056920000}"/>
    <cellStyle name="SAPBEXexcCritical6 3 4" xfId="26977" xr:uid="{00000000-0005-0000-0000-000057920000}"/>
    <cellStyle name="SAPBEXexcCritical6 4" xfId="26978" xr:uid="{00000000-0005-0000-0000-000058920000}"/>
    <cellStyle name="SAPBEXexcCritical6 5" xfId="26979" xr:uid="{00000000-0005-0000-0000-000059920000}"/>
    <cellStyle name="SAPBEXexcCritical6 6" xfId="26980" xr:uid="{00000000-0005-0000-0000-00005A920000}"/>
    <cellStyle name="SAPBEXexcCritical6 7" xfId="26981" xr:uid="{00000000-0005-0000-0000-00005B920000}"/>
    <cellStyle name="SAPBEXexcCritical6 8" xfId="26982" xr:uid="{00000000-0005-0000-0000-00005C920000}"/>
    <cellStyle name="SAPBEXexcCritical6 9" xfId="26983" xr:uid="{00000000-0005-0000-0000-00005D920000}"/>
    <cellStyle name="SAPBEXexcGood1" xfId="136" xr:uid="{00000000-0005-0000-0000-00005E920000}"/>
    <cellStyle name="SAPBEXexcGood1 10" xfId="26984" xr:uid="{00000000-0005-0000-0000-00005F920000}"/>
    <cellStyle name="SAPBEXexcGood1 11" xfId="26985" xr:uid="{00000000-0005-0000-0000-000060920000}"/>
    <cellStyle name="SAPBEXexcGood1 12" xfId="26986" xr:uid="{00000000-0005-0000-0000-000061920000}"/>
    <cellStyle name="SAPBEXexcGood1 13" xfId="26987" xr:uid="{00000000-0005-0000-0000-000062920000}"/>
    <cellStyle name="SAPBEXexcGood1 2" xfId="26988" xr:uid="{00000000-0005-0000-0000-000063920000}"/>
    <cellStyle name="SAPBEXexcGood1 2 2" xfId="26989" xr:uid="{00000000-0005-0000-0000-000064920000}"/>
    <cellStyle name="SAPBEXexcGood1 2 2 2" xfId="26990" xr:uid="{00000000-0005-0000-0000-000065920000}"/>
    <cellStyle name="SAPBEXexcGood1 2 2 3" xfId="26991" xr:uid="{00000000-0005-0000-0000-000066920000}"/>
    <cellStyle name="SAPBEXexcGood1 2 3" xfId="26992" xr:uid="{00000000-0005-0000-0000-000067920000}"/>
    <cellStyle name="SAPBEXexcGood1 2 3 2" xfId="26993" xr:uid="{00000000-0005-0000-0000-000068920000}"/>
    <cellStyle name="SAPBEXexcGood1 2 3 3" xfId="26994" xr:uid="{00000000-0005-0000-0000-000069920000}"/>
    <cellStyle name="SAPBEXexcGood1 2 4" xfId="26995" xr:uid="{00000000-0005-0000-0000-00006A920000}"/>
    <cellStyle name="SAPBEXexcGood1 2 5" xfId="26996" xr:uid="{00000000-0005-0000-0000-00006B920000}"/>
    <cellStyle name="SAPBEXexcGood1 2 6" xfId="26997" xr:uid="{00000000-0005-0000-0000-00006C920000}"/>
    <cellStyle name="SAPBEXexcGood1 3" xfId="26998" xr:uid="{00000000-0005-0000-0000-00006D920000}"/>
    <cellStyle name="SAPBEXexcGood1 3 2" xfId="26999" xr:uid="{00000000-0005-0000-0000-00006E920000}"/>
    <cellStyle name="SAPBEXexcGood1 3 3" xfId="27000" xr:uid="{00000000-0005-0000-0000-00006F920000}"/>
    <cellStyle name="SAPBEXexcGood1 3 4" xfId="27001" xr:uid="{00000000-0005-0000-0000-000070920000}"/>
    <cellStyle name="SAPBEXexcGood1 4" xfId="27002" xr:uid="{00000000-0005-0000-0000-000071920000}"/>
    <cellStyle name="SAPBEXexcGood1 5" xfId="27003" xr:uid="{00000000-0005-0000-0000-000072920000}"/>
    <cellStyle name="SAPBEXexcGood1 6" xfId="27004" xr:uid="{00000000-0005-0000-0000-000073920000}"/>
    <cellStyle name="SAPBEXexcGood1 7" xfId="27005" xr:uid="{00000000-0005-0000-0000-000074920000}"/>
    <cellStyle name="SAPBEXexcGood1 8" xfId="27006" xr:uid="{00000000-0005-0000-0000-000075920000}"/>
    <cellStyle name="SAPBEXexcGood1 9" xfId="27007" xr:uid="{00000000-0005-0000-0000-000076920000}"/>
    <cellStyle name="SAPBEXexcGood2" xfId="137" xr:uid="{00000000-0005-0000-0000-000077920000}"/>
    <cellStyle name="SAPBEXexcGood2 10" xfId="27008" xr:uid="{00000000-0005-0000-0000-000078920000}"/>
    <cellStyle name="SAPBEXexcGood2 11" xfId="27009" xr:uid="{00000000-0005-0000-0000-000079920000}"/>
    <cellStyle name="SAPBEXexcGood2 12" xfId="27010" xr:uid="{00000000-0005-0000-0000-00007A920000}"/>
    <cellStyle name="SAPBEXexcGood2 13" xfId="27011" xr:uid="{00000000-0005-0000-0000-00007B920000}"/>
    <cellStyle name="SAPBEXexcGood2 2" xfId="27012" xr:uid="{00000000-0005-0000-0000-00007C920000}"/>
    <cellStyle name="SAPBEXexcGood2 2 2" xfId="27013" xr:uid="{00000000-0005-0000-0000-00007D920000}"/>
    <cellStyle name="SAPBEXexcGood2 2 2 2" xfId="27014" xr:uid="{00000000-0005-0000-0000-00007E920000}"/>
    <cellStyle name="SAPBEXexcGood2 2 2 3" xfId="27015" xr:uid="{00000000-0005-0000-0000-00007F920000}"/>
    <cellStyle name="SAPBEXexcGood2 2 3" xfId="27016" xr:uid="{00000000-0005-0000-0000-000080920000}"/>
    <cellStyle name="SAPBEXexcGood2 2 3 2" xfId="27017" xr:uid="{00000000-0005-0000-0000-000081920000}"/>
    <cellStyle name="SAPBEXexcGood2 2 3 3" xfId="27018" xr:uid="{00000000-0005-0000-0000-000082920000}"/>
    <cellStyle name="SAPBEXexcGood2 2 4" xfId="27019" xr:uid="{00000000-0005-0000-0000-000083920000}"/>
    <cellStyle name="SAPBEXexcGood2 2 5" xfId="27020" xr:uid="{00000000-0005-0000-0000-000084920000}"/>
    <cellStyle name="SAPBEXexcGood2 2 6" xfId="27021" xr:uid="{00000000-0005-0000-0000-000085920000}"/>
    <cellStyle name="SAPBEXexcGood2 3" xfId="27022" xr:uid="{00000000-0005-0000-0000-000086920000}"/>
    <cellStyle name="SAPBEXexcGood2 3 2" xfId="27023" xr:uid="{00000000-0005-0000-0000-000087920000}"/>
    <cellStyle name="SAPBEXexcGood2 3 3" xfId="27024" xr:uid="{00000000-0005-0000-0000-000088920000}"/>
    <cellStyle name="SAPBEXexcGood2 3 4" xfId="27025" xr:uid="{00000000-0005-0000-0000-000089920000}"/>
    <cellStyle name="SAPBEXexcGood2 4" xfId="27026" xr:uid="{00000000-0005-0000-0000-00008A920000}"/>
    <cellStyle name="SAPBEXexcGood2 5" xfId="27027" xr:uid="{00000000-0005-0000-0000-00008B920000}"/>
    <cellStyle name="SAPBEXexcGood2 6" xfId="27028" xr:uid="{00000000-0005-0000-0000-00008C920000}"/>
    <cellStyle name="SAPBEXexcGood2 7" xfId="27029" xr:uid="{00000000-0005-0000-0000-00008D920000}"/>
    <cellStyle name="SAPBEXexcGood2 8" xfId="27030" xr:uid="{00000000-0005-0000-0000-00008E920000}"/>
    <cellStyle name="SAPBEXexcGood2 9" xfId="27031" xr:uid="{00000000-0005-0000-0000-00008F920000}"/>
    <cellStyle name="SAPBEXexcGood3" xfId="138" xr:uid="{00000000-0005-0000-0000-000090920000}"/>
    <cellStyle name="SAPBEXexcGood3 10" xfId="27032" xr:uid="{00000000-0005-0000-0000-000091920000}"/>
    <cellStyle name="SAPBEXexcGood3 11" xfId="27033" xr:uid="{00000000-0005-0000-0000-000092920000}"/>
    <cellStyle name="SAPBEXexcGood3 12" xfId="27034" xr:uid="{00000000-0005-0000-0000-000093920000}"/>
    <cellStyle name="SAPBEXexcGood3 13" xfId="27035" xr:uid="{00000000-0005-0000-0000-000094920000}"/>
    <cellStyle name="SAPBEXexcGood3 2" xfId="27036" xr:uid="{00000000-0005-0000-0000-000095920000}"/>
    <cellStyle name="SAPBEXexcGood3 2 2" xfId="27037" xr:uid="{00000000-0005-0000-0000-000096920000}"/>
    <cellStyle name="SAPBEXexcGood3 2 2 2" xfId="27038" xr:uid="{00000000-0005-0000-0000-000097920000}"/>
    <cellStyle name="SAPBEXexcGood3 2 2 3" xfId="27039" xr:uid="{00000000-0005-0000-0000-000098920000}"/>
    <cellStyle name="SAPBEXexcGood3 2 3" xfId="27040" xr:uid="{00000000-0005-0000-0000-000099920000}"/>
    <cellStyle name="SAPBEXexcGood3 2 3 2" xfId="27041" xr:uid="{00000000-0005-0000-0000-00009A920000}"/>
    <cellStyle name="SAPBEXexcGood3 2 3 3" xfId="27042" xr:uid="{00000000-0005-0000-0000-00009B920000}"/>
    <cellStyle name="SAPBEXexcGood3 2 4" xfId="27043" xr:uid="{00000000-0005-0000-0000-00009C920000}"/>
    <cellStyle name="SAPBEXexcGood3 2 5" xfId="27044" xr:uid="{00000000-0005-0000-0000-00009D920000}"/>
    <cellStyle name="SAPBEXexcGood3 2 6" xfId="27045" xr:uid="{00000000-0005-0000-0000-00009E920000}"/>
    <cellStyle name="SAPBEXexcGood3 3" xfId="27046" xr:uid="{00000000-0005-0000-0000-00009F920000}"/>
    <cellStyle name="SAPBEXexcGood3 3 2" xfId="27047" xr:uid="{00000000-0005-0000-0000-0000A0920000}"/>
    <cellStyle name="SAPBEXexcGood3 3 3" xfId="27048" xr:uid="{00000000-0005-0000-0000-0000A1920000}"/>
    <cellStyle name="SAPBEXexcGood3 3 4" xfId="27049" xr:uid="{00000000-0005-0000-0000-0000A2920000}"/>
    <cellStyle name="SAPBEXexcGood3 4" xfId="27050" xr:uid="{00000000-0005-0000-0000-0000A3920000}"/>
    <cellStyle name="SAPBEXexcGood3 5" xfId="27051" xr:uid="{00000000-0005-0000-0000-0000A4920000}"/>
    <cellStyle name="SAPBEXexcGood3 6" xfId="27052" xr:uid="{00000000-0005-0000-0000-0000A5920000}"/>
    <cellStyle name="SAPBEXexcGood3 7" xfId="27053" xr:uid="{00000000-0005-0000-0000-0000A6920000}"/>
    <cellStyle name="SAPBEXexcGood3 8" xfId="27054" xr:uid="{00000000-0005-0000-0000-0000A7920000}"/>
    <cellStyle name="SAPBEXexcGood3 9" xfId="27055" xr:uid="{00000000-0005-0000-0000-0000A8920000}"/>
    <cellStyle name="SAPBEXfilterDrill" xfId="139" xr:uid="{00000000-0005-0000-0000-0000A9920000}"/>
    <cellStyle name="SAPBEXfilterDrill 10" xfId="27056" xr:uid="{00000000-0005-0000-0000-0000AA920000}"/>
    <cellStyle name="SAPBEXfilterDrill 11" xfId="27057" xr:uid="{00000000-0005-0000-0000-0000AB920000}"/>
    <cellStyle name="SAPBEXfilterDrill 12" xfId="27058" xr:uid="{00000000-0005-0000-0000-0000AC920000}"/>
    <cellStyle name="SAPBEXfilterDrill 13" xfId="27059" xr:uid="{00000000-0005-0000-0000-0000AD920000}"/>
    <cellStyle name="SAPBEXfilterDrill 2" xfId="27060" xr:uid="{00000000-0005-0000-0000-0000AE920000}"/>
    <cellStyle name="SAPBEXfilterDrill 2 2" xfId="27061" xr:uid="{00000000-0005-0000-0000-0000AF920000}"/>
    <cellStyle name="SAPBEXfilterDrill 2 2 2" xfId="27062" xr:uid="{00000000-0005-0000-0000-0000B0920000}"/>
    <cellStyle name="SAPBEXfilterDrill 2 2 3" xfId="27063" xr:uid="{00000000-0005-0000-0000-0000B1920000}"/>
    <cellStyle name="SAPBEXfilterDrill 2 3" xfId="27064" xr:uid="{00000000-0005-0000-0000-0000B2920000}"/>
    <cellStyle name="SAPBEXfilterDrill 2 4" xfId="27065" xr:uid="{00000000-0005-0000-0000-0000B3920000}"/>
    <cellStyle name="SAPBEXfilterDrill 2 5" xfId="27066" xr:uid="{00000000-0005-0000-0000-0000B4920000}"/>
    <cellStyle name="SAPBEXfilterDrill 2 6" xfId="27067" xr:uid="{00000000-0005-0000-0000-0000B5920000}"/>
    <cellStyle name="SAPBEXfilterDrill 3" xfId="27068" xr:uid="{00000000-0005-0000-0000-0000B6920000}"/>
    <cellStyle name="SAPBEXfilterDrill 3 2" xfId="27069" xr:uid="{00000000-0005-0000-0000-0000B7920000}"/>
    <cellStyle name="SAPBEXfilterDrill 4" xfId="27070" xr:uid="{00000000-0005-0000-0000-0000B8920000}"/>
    <cellStyle name="SAPBEXfilterDrill 5" xfId="27071" xr:uid="{00000000-0005-0000-0000-0000B9920000}"/>
    <cellStyle name="SAPBEXfilterDrill 6" xfId="27072" xr:uid="{00000000-0005-0000-0000-0000BA920000}"/>
    <cellStyle name="SAPBEXfilterDrill 7" xfId="27073" xr:uid="{00000000-0005-0000-0000-0000BB920000}"/>
    <cellStyle name="SAPBEXfilterDrill 8" xfId="27074" xr:uid="{00000000-0005-0000-0000-0000BC920000}"/>
    <cellStyle name="SAPBEXfilterDrill 9" xfId="27075" xr:uid="{00000000-0005-0000-0000-0000BD920000}"/>
    <cellStyle name="SAPBEXfilterItem" xfId="140" xr:uid="{00000000-0005-0000-0000-0000BE920000}"/>
    <cellStyle name="SAPBEXfilterItem 10" xfId="27076" xr:uid="{00000000-0005-0000-0000-0000BF920000}"/>
    <cellStyle name="SAPBEXfilterItem 11" xfId="27077" xr:uid="{00000000-0005-0000-0000-0000C0920000}"/>
    <cellStyle name="SAPBEXfilterItem 12" xfId="27078" xr:uid="{00000000-0005-0000-0000-0000C1920000}"/>
    <cellStyle name="SAPBEXfilterItem 2" xfId="27079" xr:uid="{00000000-0005-0000-0000-0000C2920000}"/>
    <cellStyle name="SAPBEXfilterItem 2 2" xfId="27080" xr:uid="{00000000-0005-0000-0000-0000C3920000}"/>
    <cellStyle name="SAPBEXfilterItem 2 2 2" xfId="27081" xr:uid="{00000000-0005-0000-0000-0000C4920000}"/>
    <cellStyle name="SAPBEXfilterItem 2 2 3" xfId="27082" xr:uid="{00000000-0005-0000-0000-0000C5920000}"/>
    <cellStyle name="SAPBEXfilterItem 2 3" xfId="27083" xr:uid="{00000000-0005-0000-0000-0000C6920000}"/>
    <cellStyle name="SAPBEXfilterItem 2 4" xfId="27084" xr:uid="{00000000-0005-0000-0000-0000C7920000}"/>
    <cellStyle name="SAPBEXfilterItem 2 5" xfId="27085" xr:uid="{00000000-0005-0000-0000-0000C8920000}"/>
    <cellStyle name="SAPBEXfilterItem 2 6" xfId="27086" xr:uid="{00000000-0005-0000-0000-0000C9920000}"/>
    <cellStyle name="SAPBEXfilterItem 3" xfId="27087" xr:uid="{00000000-0005-0000-0000-0000CA920000}"/>
    <cellStyle name="SAPBEXfilterItem 3 2" xfId="27088" xr:uid="{00000000-0005-0000-0000-0000CB920000}"/>
    <cellStyle name="SAPBEXfilterItem 4" xfId="27089" xr:uid="{00000000-0005-0000-0000-0000CC920000}"/>
    <cellStyle name="SAPBEXfilterItem 4 2" xfId="27090" xr:uid="{00000000-0005-0000-0000-0000CD920000}"/>
    <cellStyle name="SAPBEXfilterItem 4 3" xfId="27091" xr:uid="{00000000-0005-0000-0000-0000CE920000}"/>
    <cellStyle name="SAPBEXfilterItem 4 4" xfId="27092" xr:uid="{00000000-0005-0000-0000-0000CF920000}"/>
    <cellStyle name="SAPBEXfilterItem 5" xfId="27093" xr:uid="{00000000-0005-0000-0000-0000D0920000}"/>
    <cellStyle name="SAPBEXfilterItem 6" xfId="27094" xr:uid="{00000000-0005-0000-0000-0000D1920000}"/>
    <cellStyle name="SAPBEXfilterItem 7" xfId="27095" xr:uid="{00000000-0005-0000-0000-0000D2920000}"/>
    <cellStyle name="SAPBEXfilterItem 8" xfId="27096" xr:uid="{00000000-0005-0000-0000-0000D3920000}"/>
    <cellStyle name="SAPBEXfilterItem 9" xfId="27097" xr:uid="{00000000-0005-0000-0000-0000D4920000}"/>
    <cellStyle name="SAPBEXfilterText" xfId="141" xr:uid="{00000000-0005-0000-0000-0000D5920000}"/>
    <cellStyle name="SAPBEXfilterText 10" xfId="43296" xr:uid="{00000000-0005-0000-0000-0000D6920000}"/>
    <cellStyle name="SAPBEXfilterText 2" xfId="27098" xr:uid="{00000000-0005-0000-0000-0000D7920000}"/>
    <cellStyle name="SAPBEXfilterText 2 2" xfId="27099" xr:uid="{00000000-0005-0000-0000-0000D8920000}"/>
    <cellStyle name="SAPBEXfilterText 3" xfId="27100" xr:uid="{00000000-0005-0000-0000-0000D9920000}"/>
    <cellStyle name="SAPBEXfilterText 3 2" xfId="27101" xr:uid="{00000000-0005-0000-0000-0000DA920000}"/>
    <cellStyle name="SAPBEXfilterText 4" xfId="43297" xr:uid="{00000000-0005-0000-0000-0000DB920000}"/>
    <cellStyle name="SAPBEXfilterText 5" xfId="43298" xr:uid="{00000000-0005-0000-0000-0000DC920000}"/>
    <cellStyle name="SAPBEXfilterText 6" xfId="43299" xr:uid="{00000000-0005-0000-0000-0000DD920000}"/>
    <cellStyle name="SAPBEXfilterText 7" xfId="43300" xr:uid="{00000000-0005-0000-0000-0000DE920000}"/>
    <cellStyle name="SAPBEXfilterText 8" xfId="43301" xr:uid="{00000000-0005-0000-0000-0000DF920000}"/>
    <cellStyle name="SAPBEXfilterText 9" xfId="43302" xr:uid="{00000000-0005-0000-0000-0000E0920000}"/>
    <cellStyle name="SAPBEXformats" xfId="142" xr:uid="{00000000-0005-0000-0000-0000E1920000}"/>
    <cellStyle name="SAPBEXformats 10" xfId="27102" xr:uid="{00000000-0005-0000-0000-0000E2920000}"/>
    <cellStyle name="SAPBEXformats 10 2" xfId="27103" xr:uid="{00000000-0005-0000-0000-0000E3920000}"/>
    <cellStyle name="SAPBEXformats 10 3" xfId="27104" xr:uid="{00000000-0005-0000-0000-0000E4920000}"/>
    <cellStyle name="SAPBEXformats 11" xfId="27105" xr:uid="{00000000-0005-0000-0000-0000E5920000}"/>
    <cellStyle name="SAPBEXformats 12" xfId="27106" xr:uid="{00000000-0005-0000-0000-0000E6920000}"/>
    <cellStyle name="SAPBEXformats 13" xfId="27107" xr:uid="{00000000-0005-0000-0000-0000E7920000}"/>
    <cellStyle name="SAPBEXformats 14" xfId="27108" xr:uid="{00000000-0005-0000-0000-0000E8920000}"/>
    <cellStyle name="SAPBEXformats 15" xfId="27109" xr:uid="{00000000-0005-0000-0000-0000E9920000}"/>
    <cellStyle name="SAPBEXformats 2" xfId="27110" xr:uid="{00000000-0005-0000-0000-0000EA920000}"/>
    <cellStyle name="SAPBEXformats 2 2" xfId="27111" xr:uid="{00000000-0005-0000-0000-0000EB920000}"/>
    <cellStyle name="SAPBEXformats 2 2 2" xfId="27112" xr:uid="{00000000-0005-0000-0000-0000EC920000}"/>
    <cellStyle name="SAPBEXformats 2 2 2 2" xfId="27113" xr:uid="{00000000-0005-0000-0000-0000ED920000}"/>
    <cellStyle name="SAPBEXformats 2 2 3" xfId="27114" xr:uid="{00000000-0005-0000-0000-0000EE920000}"/>
    <cellStyle name="SAPBEXformats 2 2 4" xfId="27115" xr:uid="{00000000-0005-0000-0000-0000EF920000}"/>
    <cellStyle name="SAPBEXformats 2 2 5" xfId="27116" xr:uid="{00000000-0005-0000-0000-0000F0920000}"/>
    <cellStyle name="SAPBEXformats 2 3" xfId="27117" xr:uid="{00000000-0005-0000-0000-0000F1920000}"/>
    <cellStyle name="SAPBEXformats 2 3 2" xfId="27118" xr:uid="{00000000-0005-0000-0000-0000F2920000}"/>
    <cellStyle name="SAPBEXformats 2 3 3" xfId="27119" xr:uid="{00000000-0005-0000-0000-0000F3920000}"/>
    <cellStyle name="SAPBEXformats 2 3 4" xfId="27120" xr:uid="{00000000-0005-0000-0000-0000F4920000}"/>
    <cellStyle name="SAPBEXformats 2 4" xfId="27121" xr:uid="{00000000-0005-0000-0000-0000F5920000}"/>
    <cellStyle name="SAPBEXformats 2 5" xfId="27122" xr:uid="{00000000-0005-0000-0000-0000F6920000}"/>
    <cellStyle name="SAPBEXformats 2 6" xfId="27123" xr:uid="{00000000-0005-0000-0000-0000F7920000}"/>
    <cellStyle name="SAPBEXformats 2 7" xfId="27124" xr:uid="{00000000-0005-0000-0000-0000F8920000}"/>
    <cellStyle name="SAPBEXformats 2 8" xfId="27125" xr:uid="{00000000-0005-0000-0000-0000F9920000}"/>
    <cellStyle name="SAPBEXformats 3" xfId="27126" xr:uid="{00000000-0005-0000-0000-0000FA920000}"/>
    <cellStyle name="SAPBEXformats 3 2" xfId="27127" xr:uid="{00000000-0005-0000-0000-0000FB920000}"/>
    <cellStyle name="SAPBEXformats 3 2 2" xfId="27128" xr:uid="{00000000-0005-0000-0000-0000FC920000}"/>
    <cellStyle name="SAPBEXformats 3 2 3" xfId="27129" xr:uid="{00000000-0005-0000-0000-0000FD920000}"/>
    <cellStyle name="SAPBEXformats 3 3" xfId="27130" xr:uid="{00000000-0005-0000-0000-0000FE920000}"/>
    <cellStyle name="SAPBEXformats 3 4" xfId="27131" xr:uid="{00000000-0005-0000-0000-0000FF920000}"/>
    <cellStyle name="SAPBEXformats 3 5" xfId="27132" xr:uid="{00000000-0005-0000-0000-000000930000}"/>
    <cellStyle name="SAPBEXformats 4" xfId="27133" xr:uid="{00000000-0005-0000-0000-000001930000}"/>
    <cellStyle name="SAPBEXformats 4 2" xfId="27134" xr:uid="{00000000-0005-0000-0000-000002930000}"/>
    <cellStyle name="SAPBEXformats 4 2 2" xfId="27135" xr:uid="{00000000-0005-0000-0000-000003930000}"/>
    <cellStyle name="SAPBEXformats 4 2 3" xfId="27136" xr:uid="{00000000-0005-0000-0000-000004930000}"/>
    <cellStyle name="SAPBEXformats 4 3" xfId="27137" xr:uid="{00000000-0005-0000-0000-000005930000}"/>
    <cellStyle name="SAPBEXformats 4 4" xfId="27138" xr:uid="{00000000-0005-0000-0000-000006930000}"/>
    <cellStyle name="SAPBEXformats 4 5" xfId="27139" xr:uid="{00000000-0005-0000-0000-000007930000}"/>
    <cellStyle name="SAPBEXformats 5" xfId="27140" xr:uid="{00000000-0005-0000-0000-000008930000}"/>
    <cellStyle name="SAPBEXformats 5 2" xfId="27141" xr:uid="{00000000-0005-0000-0000-000009930000}"/>
    <cellStyle name="SAPBEXformats 5 2 2" xfId="27142" xr:uid="{00000000-0005-0000-0000-00000A930000}"/>
    <cellStyle name="SAPBEXformats 5 2 3" xfId="27143" xr:uid="{00000000-0005-0000-0000-00000B930000}"/>
    <cellStyle name="SAPBEXformats 5 3" xfId="27144" xr:uid="{00000000-0005-0000-0000-00000C930000}"/>
    <cellStyle name="SAPBEXformats 5 4" xfId="27145" xr:uid="{00000000-0005-0000-0000-00000D930000}"/>
    <cellStyle name="SAPBEXformats 5 5" xfId="27146" xr:uid="{00000000-0005-0000-0000-00000E930000}"/>
    <cellStyle name="SAPBEXformats 6" xfId="27147" xr:uid="{00000000-0005-0000-0000-00000F930000}"/>
    <cellStyle name="SAPBEXformats 6 2" xfId="27148" xr:uid="{00000000-0005-0000-0000-000010930000}"/>
    <cellStyle name="SAPBEXformats 6 2 2" xfId="27149" xr:uid="{00000000-0005-0000-0000-000011930000}"/>
    <cellStyle name="SAPBEXformats 6 2 3" xfId="27150" xr:uid="{00000000-0005-0000-0000-000012930000}"/>
    <cellStyle name="SAPBEXformats 6 3" xfId="27151" xr:uid="{00000000-0005-0000-0000-000013930000}"/>
    <cellStyle name="SAPBEXformats 6 4" xfId="27152" xr:uid="{00000000-0005-0000-0000-000014930000}"/>
    <cellStyle name="SAPBEXformats 6 5" xfId="27153" xr:uid="{00000000-0005-0000-0000-000015930000}"/>
    <cellStyle name="SAPBEXformats 7" xfId="27154" xr:uid="{00000000-0005-0000-0000-000016930000}"/>
    <cellStyle name="SAPBEXformats 7 2" xfId="27155" xr:uid="{00000000-0005-0000-0000-000017930000}"/>
    <cellStyle name="SAPBEXformats 7 3" xfId="27156" xr:uid="{00000000-0005-0000-0000-000018930000}"/>
    <cellStyle name="SAPBEXformats 7 4" xfId="27157" xr:uid="{00000000-0005-0000-0000-000019930000}"/>
    <cellStyle name="SAPBEXformats 8" xfId="27158" xr:uid="{00000000-0005-0000-0000-00001A930000}"/>
    <cellStyle name="SAPBEXformats 8 2" xfId="27159" xr:uid="{00000000-0005-0000-0000-00001B930000}"/>
    <cellStyle name="SAPBEXformats 8 3" xfId="27160" xr:uid="{00000000-0005-0000-0000-00001C930000}"/>
    <cellStyle name="SAPBEXformats 8 4" xfId="27161" xr:uid="{00000000-0005-0000-0000-00001D930000}"/>
    <cellStyle name="SAPBEXformats 9" xfId="27162" xr:uid="{00000000-0005-0000-0000-00001E930000}"/>
    <cellStyle name="SAPBEXformats 9 2" xfId="27163" xr:uid="{00000000-0005-0000-0000-00001F930000}"/>
    <cellStyle name="SAPBEXformats 9 3" xfId="27164" xr:uid="{00000000-0005-0000-0000-000020930000}"/>
    <cellStyle name="SAPBEXheaderItem" xfId="143" xr:uid="{00000000-0005-0000-0000-000021930000}"/>
    <cellStyle name="SAPBEXheaderItem 10" xfId="27165" xr:uid="{00000000-0005-0000-0000-000022930000}"/>
    <cellStyle name="SAPBEXheaderItem 11" xfId="27166" xr:uid="{00000000-0005-0000-0000-000023930000}"/>
    <cellStyle name="SAPBEXheaderItem 12" xfId="27167" xr:uid="{00000000-0005-0000-0000-000024930000}"/>
    <cellStyle name="SAPBEXheaderItem 13" xfId="27168" xr:uid="{00000000-0005-0000-0000-000025930000}"/>
    <cellStyle name="SAPBEXheaderItem 2" xfId="27169" xr:uid="{00000000-0005-0000-0000-000026930000}"/>
    <cellStyle name="SAPBEXheaderItem 2 2" xfId="27170" xr:uid="{00000000-0005-0000-0000-000027930000}"/>
    <cellStyle name="SAPBEXheaderItem 2 2 2" xfId="27171" xr:uid="{00000000-0005-0000-0000-000028930000}"/>
    <cellStyle name="SAPBEXheaderItem 2 2 3" xfId="27172" xr:uid="{00000000-0005-0000-0000-000029930000}"/>
    <cellStyle name="SAPBEXheaderItem 2 3" xfId="27173" xr:uid="{00000000-0005-0000-0000-00002A930000}"/>
    <cellStyle name="SAPBEXheaderItem 2 3 2" xfId="27174" xr:uid="{00000000-0005-0000-0000-00002B930000}"/>
    <cellStyle name="SAPBEXheaderItem 2 3 3" xfId="27175" xr:uid="{00000000-0005-0000-0000-00002C930000}"/>
    <cellStyle name="SAPBEXheaderItem 2 4" xfId="27176" xr:uid="{00000000-0005-0000-0000-00002D930000}"/>
    <cellStyle name="SAPBEXheaderItem 2 5" xfId="27177" xr:uid="{00000000-0005-0000-0000-00002E930000}"/>
    <cellStyle name="SAPBEXheaderItem 2 6" xfId="27178" xr:uid="{00000000-0005-0000-0000-00002F930000}"/>
    <cellStyle name="SAPBEXheaderItem 2 7" xfId="27179" xr:uid="{00000000-0005-0000-0000-000030930000}"/>
    <cellStyle name="SAPBEXheaderItem 2 8" xfId="27180" xr:uid="{00000000-0005-0000-0000-000031930000}"/>
    <cellStyle name="SAPBEXheaderItem 3" xfId="27181" xr:uid="{00000000-0005-0000-0000-000032930000}"/>
    <cellStyle name="SAPBEXheaderItem 3 2" xfId="27182" xr:uid="{00000000-0005-0000-0000-000033930000}"/>
    <cellStyle name="SAPBEXheaderItem 3 2 2" xfId="27183" xr:uid="{00000000-0005-0000-0000-000034930000}"/>
    <cellStyle name="SAPBEXheaderItem 3 2 3" xfId="27184" xr:uid="{00000000-0005-0000-0000-000035930000}"/>
    <cellStyle name="SAPBEXheaderItem 3 3" xfId="27185" xr:uid="{00000000-0005-0000-0000-000036930000}"/>
    <cellStyle name="SAPBEXheaderItem 3 3 2" xfId="27186" xr:uid="{00000000-0005-0000-0000-000037930000}"/>
    <cellStyle name="SAPBEXheaderItem 3 3 3" xfId="27187" xr:uid="{00000000-0005-0000-0000-000038930000}"/>
    <cellStyle name="SAPBEXheaderItem 3 4" xfId="27188" xr:uid="{00000000-0005-0000-0000-000039930000}"/>
    <cellStyle name="SAPBEXheaderItem 3 5" xfId="27189" xr:uid="{00000000-0005-0000-0000-00003A930000}"/>
    <cellStyle name="SAPBEXheaderItem 3 6" xfId="27190" xr:uid="{00000000-0005-0000-0000-00003B930000}"/>
    <cellStyle name="SAPBEXheaderItem 3 7" xfId="27191" xr:uid="{00000000-0005-0000-0000-00003C930000}"/>
    <cellStyle name="SAPBEXheaderItem 3 8" xfId="27192" xr:uid="{00000000-0005-0000-0000-00003D930000}"/>
    <cellStyle name="SAPBEXheaderItem 3 9" xfId="27193" xr:uid="{00000000-0005-0000-0000-00003E930000}"/>
    <cellStyle name="SAPBEXheaderItem 4" xfId="27194" xr:uid="{00000000-0005-0000-0000-00003F930000}"/>
    <cellStyle name="SAPBEXheaderItem 4 2" xfId="27195" xr:uid="{00000000-0005-0000-0000-000040930000}"/>
    <cellStyle name="SAPBEXheaderItem 4 2 2" xfId="27196" xr:uid="{00000000-0005-0000-0000-000041930000}"/>
    <cellStyle name="SAPBEXheaderItem 4 2 3" xfId="27197" xr:uid="{00000000-0005-0000-0000-000042930000}"/>
    <cellStyle name="SAPBEXheaderItem 4 3" xfId="27198" xr:uid="{00000000-0005-0000-0000-000043930000}"/>
    <cellStyle name="SAPBEXheaderItem 4 4" xfId="27199" xr:uid="{00000000-0005-0000-0000-000044930000}"/>
    <cellStyle name="SAPBEXheaderItem 4 5" xfId="27200" xr:uid="{00000000-0005-0000-0000-000045930000}"/>
    <cellStyle name="SAPBEXheaderItem 4 6" xfId="27201" xr:uid="{00000000-0005-0000-0000-000046930000}"/>
    <cellStyle name="SAPBEXheaderItem 4 7" xfId="27202" xr:uid="{00000000-0005-0000-0000-000047930000}"/>
    <cellStyle name="SAPBEXheaderItem 5" xfId="27203" xr:uid="{00000000-0005-0000-0000-000048930000}"/>
    <cellStyle name="SAPBEXheaderItem 5 2" xfId="27204" xr:uid="{00000000-0005-0000-0000-000049930000}"/>
    <cellStyle name="SAPBEXheaderItem 5 3" xfId="27205" xr:uid="{00000000-0005-0000-0000-00004A930000}"/>
    <cellStyle name="SAPBEXheaderItem 5 4" xfId="27206" xr:uid="{00000000-0005-0000-0000-00004B930000}"/>
    <cellStyle name="SAPBEXheaderItem 6" xfId="27207" xr:uid="{00000000-0005-0000-0000-00004C930000}"/>
    <cellStyle name="SAPBEXheaderItem 6 2" xfId="27208" xr:uid="{00000000-0005-0000-0000-00004D930000}"/>
    <cellStyle name="SAPBEXheaderItem 7" xfId="27209" xr:uid="{00000000-0005-0000-0000-00004E930000}"/>
    <cellStyle name="SAPBEXheaderItem 8" xfId="27210" xr:uid="{00000000-0005-0000-0000-00004F930000}"/>
    <cellStyle name="SAPBEXheaderItem 9" xfId="27211" xr:uid="{00000000-0005-0000-0000-000050930000}"/>
    <cellStyle name="SAPBEXheaderText" xfId="144" xr:uid="{00000000-0005-0000-0000-000051930000}"/>
    <cellStyle name="SAPBEXheaderText 10" xfId="27212" xr:uid="{00000000-0005-0000-0000-000052930000}"/>
    <cellStyle name="SAPBEXheaderText 11" xfId="27213" xr:uid="{00000000-0005-0000-0000-000053930000}"/>
    <cellStyle name="SAPBEXheaderText 12" xfId="27214" xr:uid="{00000000-0005-0000-0000-000054930000}"/>
    <cellStyle name="SAPBEXheaderText 13" xfId="27215" xr:uid="{00000000-0005-0000-0000-000055930000}"/>
    <cellStyle name="SAPBEXheaderText 2" xfId="27216" xr:uid="{00000000-0005-0000-0000-000056930000}"/>
    <cellStyle name="SAPBEXheaderText 2 2" xfId="27217" xr:uid="{00000000-0005-0000-0000-000057930000}"/>
    <cellStyle name="SAPBEXheaderText 2 2 2" xfId="27218" xr:uid="{00000000-0005-0000-0000-000058930000}"/>
    <cellStyle name="SAPBEXheaderText 2 2 3" xfId="27219" xr:uid="{00000000-0005-0000-0000-000059930000}"/>
    <cellStyle name="SAPBEXheaderText 2 3" xfId="27220" xr:uid="{00000000-0005-0000-0000-00005A930000}"/>
    <cellStyle name="SAPBEXheaderText 2 3 2" xfId="27221" xr:uid="{00000000-0005-0000-0000-00005B930000}"/>
    <cellStyle name="SAPBEXheaderText 2 3 3" xfId="27222" xr:uid="{00000000-0005-0000-0000-00005C930000}"/>
    <cellStyle name="SAPBEXheaderText 2 4" xfId="27223" xr:uid="{00000000-0005-0000-0000-00005D930000}"/>
    <cellStyle name="SAPBEXheaderText 2 5" xfId="27224" xr:uid="{00000000-0005-0000-0000-00005E930000}"/>
    <cellStyle name="SAPBEXheaderText 2 6" xfId="27225" xr:uid="{00000000-0005-0000-0000-00005F930000}"/>
    <cellStyle name="SAPBEXheaderText 2 7" xfId="27226" xr:uid="{00000000-0005-0000-0000-000060930000}"/>
    <cellStyle name="SAPBEXheaderText 2 8" xfId="27227" xr:uid="{00000000-0005-0000-0000-000061930000}"/>
    <cellStyle name="SAPBEXheaderText 3" xfId="27228" xr:uid="{00000000-0005-0000-0000-000062930000}"/>
    <cellStyle name="SAPBEXheaderText 3 2" xfId="27229" xr:uid="{00000000-0005-0000-0000-000063930000}"/>
    <cellStyle name="SAPBEXheaderText 3 2 2" xfId="27230" xr:uid="{00000000-0005-0000-0000-000064930000}"/>
    <cellStyle name="SAPBEXheaderText 3 2 3" xfId="27231" xr:uid="{00000000-0005-0000-0000-000065930000}"/>
    <cellStyle name="SAPBEXheaderText 3 3" xfId="27232" xr:uid="{00000000-0005-0000-0000-000066930000}"/>
    <cellStyle name="SAPBEXheaderText 3 3 2" xfId="27233" xr:uid="{00000000-0005-0000-0000-000067930000}"/>
    <cellStyle name="SAPBEXheaderText 3 3 3" xfId="27234" xr:uid="{00000000-0005-0000-0000-000068930000}"/>
    <cellStyle name="SAPBEXheaderText 3 4" xfId="27235" xr:uid="{00000000-0005-0000-0000-000069930000}"/>
    <cellStyle name="SAPBEXheaderText 3 5" xfId="27236" xr:uid="{00000000-0005-0000-0000-00006A930000}"/>
    <cellStyle name="SAPBEXheaderText 3 6" xfId="27237" xr:uid="{00000000-0005-0000-0000-00006B930000}"/>
    <cellStyle name="SAPBEXheaderText 3 7" xfId="27238" xr:uid="{00000000-0005-0000-0000-00006C930000}"/>
    <cellStyle name="SAPBEXheaderText 3 8" xfId="27239" xr:uid="{00000000-0005-0000-0000-00006D930000}"/>
    <cellStyle name="SAPBEXheaderText 3 9" xfId="27240" xr:uid="{00000000-0005-0000-0000-00006E930000}"/>
    <cellStyle name="SAPBEXheaderText 4" xfId="27241" xr:uid="{00000000-0005-0000-0000-00006F930000}"/>
    <cellStyle name="SAPBEXheaderText 4 2" xfId="27242" xr:uid="{00000000-0005-0000-0000-000070930000}"/>
    <cellStyle name="SAPBEXheaderText 4 2 2" xfId="27243" xr:uid="{00000000-0005-0000-0000-000071930000}"/>
    <cellStyle name="SAPBEXheaderText 4 2 3" xfId="27244" xr:uid="{00000000-0005-0000-0000-000072930000}"/>
    <cellStyle name="SAPBEXheaderText 4 3" xfId="27245" xr:uid="{00000000-0005-0000-0000-000073930000}"/>
    <cellStyle name="SAPBEXheaderText 4 4" xfId="27246" xr:uid="{00000000-0005-0000-0000-000074930000}"/>
    <cellStyle name="SAPBEXheaderText 4 5" xfId="27247" xr:uid="{00000000-0005-0000-0000-000075930000}"/>
    <cellStyle name="SAPBEXheaderText 4 6" xfId="27248" xr:uid="{00000000-0005-0000-0000-000076930000}"/>
    <cellStyle name="SAPBEXheaderText 4 7" xfId="27249" xr:uid="{00000000-0005-0000-0000-000077930000}"/>
    <cellStyle name="SAPBEXheaderText 5" xfId="27250" xr:uid="{00000000-0005-0000-0000-000078930000}"/>
    <cellStyle name="SAPBEXheaderText 5 2" xfId="27251" xr:uid="{00000000-0005-0000-0000-000079930000}"/>
    <cellStyle name="SAPBEXheaderText 5 3" xfId="27252" xr:uid="{00000000-0005-0000-0000-00007A930000}"/>
    <cellStyle name="SAPBEXheaderText 5 4" xfId="27253" xr:uid="{00000000-0005-0000-0000-00007B930000}"/>
    <cellStyle name="SAPBEXheaderText 6" xfId="27254" xr:uid="{00000000-0005-0000-0000-00007C930000}"/>
    <cellStyle name="SAPBEXheaderText 6 2" xfId="27255" xr:uid="{00000000-0005-0000-0000-00007D930000}"/>
    <cellStyle name="SAPBEXheaderText 7" xfId="27256" xr:uid="{00000000-0005-0000-0000-00007E930000}"/>
    <cellStyle name="SAPBEXheaderText 8" xfId="27257" xr:uid="{00000000-0005-0000-0000-00007F930000}"/>
    <cellStyle name="SAPBEXheaderText 9" xfId="27258" xr:uid="{00000000-0005-0000-0000-000080930000}"/>
    <cellStyle name="SAPBEXHLevel0" xfId="145" xr:uid="{00000000-0005-0000-0000-000081930000}"/>
    <cellStyle name="SAPBEXHLevel0 10" xfId="27259" xr:uid="{00000000-0005-0000-0000-000082930000}"/>
    <cellStyle name="SAPBEXHLevel0 10 2" xfId="27260" xr:uid="{00000000-0005-0000-0000-000083930000}"/>
    <cellStyle name="SAPBEXHLevel0 10 3" xfId="27261" xr:uid="{00000000-0005-0000-0000-000084930000}"/>
    <cellStyle name="SAPBEXHLevel0 11" xfId="27262" xr:uid="{00000000-0005-0000-0000-000085930000}"/>
    <cellStyle name="SAPBEXHLevel0 12" xfId="27263" xr:uid="{00000000-0005-0000-0000-000086930000}"/>
    <cellStyle name="SAPBEXHLevel0 13" xfId="27264" xr:uid="{00000000-0005-0000-0000-000087930000}"/>
    <cellStyle name="SAPBEXHLevel0 14" xfId="27265" xr:uid="{00000000-0005-0000-0000-000088930000}"/>
    <cellStyle name="SAPBEXHLevel0 15" xfId="27266" xr:uid="{00000000-0005-0000-0000-000089930000}"/>
    <cellStyle name="SAPBEXHLevel0 2" xfId="27267" xr:uid="{00000000-0005-0000-0000-00008A930000}"/>
    <cellStyle name="SAPBEXHLevel0 2 2" xfId="27268" xr:uid="{00000000-0005-0000-0000-00008B930000}"/>
    <cellStyle name="SAPBEXHLevel0 2 2 2" xfId="27269" xr:uid="{00000000-0005-0000-0000-00008C930000}"/>
    <cellStyle name="SAPBEXHLevel0 2 2 2 2" xfId="27270" xr:uid="{00000000-0005-0000-0000-00008D930000}"/>
    <cellStyle name="SAPBEXHLevel0 2 2 3" xfId="27271" xr:uid="{00000000-0005-0000-0000-00008E930000}"/>
    <cellStyle name="SAPBEXHLevel0 2 2 4" xfId="27272" xr:uid="{00000000-0005-0000-0000-00008F930000}"/>
    <cellStyle name="SAPBEXHLevel0 2 2 5" xfId="27273" xr:uid="{00000000-0005-0000-0000-000090930000}"/>
    <cellStyle name="SAPBEXHLevel0 2 3" xfId="27274" xr:uid="{00000000-0005-0000-0000-000091930000}"/>
    <cellStyle name="SAPBEXHLevel0 2 3 2" xfId="27275" xr:uid="{00000000-0005-0000-0000-000092930000}"/>
    <cellStyle name="SAPBEXHLevel0 2 3 3" xfId="27276" xr:uid="{00000000-0005-0000-0000-000093930000}"/>
    <cellStyle name="SAPBEXHLevel0 2 3 4" xfId="27277" xr:uid="{00000000-0005-0000-0000-000094930000}"/>
    <cellStyle name="SAPBEXHLevel0 2 4" xfId="27278" xr:uid="{00000000-0005-0000-0000-000095930000}"/>
    <cellStyle name="SAPBEXHLevel0 2 5" xfId="27279" xr:uid="{00000000-0005-0000-0000-000096930000}"/>
    <cellStyle name="SAPBEXHLevel0 2 6" xfId="27280" xr:uid="{00000000-0005-0000-0000-000097930000}"/>
    <cellStyle name="SAPBEXHLevel0 2 7" xfId="27281" xr:uid="{00000000-0005-0000-0000-000098930000}"/>
    <cellStyle name="SAPBEXHLevel0 2 8" xfId="27282" xr:uid="{00000000-0005-0000-0000-000099930000}"/>
    <cellStyle name="SAPBEXHLevel0 3" xfId="27283" xr:uid="{00000000-0005-0000-0000-00009A930000}"/>
    <cellStyle name="SAPBEXHLevel0 3 2" xfId="27284" xr:uid="{00000000-0005-0000-0000-00009B930000}"/>
    <cellStyle name="SAPBEXHLevel0 3 2 2" xfId="27285" xr:uid="{00000000-0005-0000-0000-00009C930000}"/>
    <cellStyle name="SAPBEXHLevel0 3 2 3" xfId="27286" xr:uid="{00000000-0005-0000-0000-00009D930000}"/>
    <cellStyle name="SAPBEXHLevel0 3 3" xfId="27287" xr:uid="{00000000-0005-0000-0000-00009E930000}"/>
    <cellStyle name="SAPBEXHLevel0 3 3 2" xfId="27288" xr:uid="{00000000-0005-0000-0000-00009F930000}"/>
    <cellStyle name="SAPBEXHLevel0 3 3 3" xfId="27289" xr:uid="{00000000-0005-0000-0000-0000A0930000}"/>
    <cellStyle name="SAPBEXHLevel0 3 4" xfId="27290" xr:uid="{00000000-0005-0000-0000-0000A1930000}"/>
    <cellStyle name="SAPBEXHLevel0 3 5" xfId="27291" xr:uid="{00000000-0005-0000-0000-0000A2930000}"/>
    <cellStyle name="SAPBEXHLevel0 3 6" xfId="27292" xr:uid="{00000000-0005-0000-0000-0000A3930000}"/>
    <cellStyle name="SAPBEXHLevel0 3 7" xfId="27293" xr:uid="{00000000-0005-0000-0000-0000A4930000}"/>
    <cellStyle name="SAPBEXHLevel0 3 8" xfId="27294" xr:uid="{00000000-0005-0000-0000-0000A5930000}"/>
    <cellStyle name="SAPBEXHLevel0 4" xfId="27295" xr:uid="{00000000-0005-0000-0000-0000A6930000}"/>
    <cellStyle name="SAPBEXHLevel0 4 2" xfId="27296" xr:uid="{00000000-0005-0000-0000-0000A7930000}"/>
    <cellStyle name="SAPBEXHLevel0 4 2 2" xfId="27297" xr:uid="{00000000-0005-0000-0000-0000A8930000}"/>
    <cellStyle name="SAPBEXHLevel0 4 2 3" xfId="27298" xr:uid="{00000000-0005-0000-0000-0000A9930000}"/>
    <cellStyle name="SAPBEXHLevel0 4 3" xfId="27299" xr:uid="{00000000-0005-0000-0000-0000AA930000}"/>
    <cellStyle name="SAPBEXHLevel0 4 4" xfId="27300" xr:uid="{00000000-0005-0000-0000-0000AB930000}"/>
    <cellStyle name="SAPBEXHLevel0 4 5" xfId="27301" xr:uid="{00000000-0005-0000-0000-0000AC930000}"/>
    <cellStyle name="SAPBEXHLevel0 5" xfId="27302" xr:uid="{00000000-0005-0000-0000-0000AD930000}"/>
    <cellStyle name="SAPBEXHLevel0 5 2" xfId="27303" xr:uid="{00000000-0005-0000-0000-0000AE930000}"/>
    <cellStyle name="SAPBEXHLevel0 5 2 2" xfId="27304" xr:uid="{00000000-0005-0000-0000-0000AF930000}"/>
    <cellStyle name="SAPBEXHLevel0 5 2 3" xfId="27305" xr:uid="{00000000-0005-0000-0000-0000B0930000}"/>
    <cellStyle name="SAPBEXHLevel0 5 3" xfId="27306" xr:uid="{00000000-0005-0000-0000-0000B1930000}"/>
    <cellStyle name="SAPBEXHLevel0 5 4" xfId="27307" xr:uid="{00000000-0005-0000-0000-0000B2930000}"/>
    <cellStyle name="SAPBEXHLevel0 5 5" xfId="27308" xr:uid="{00000000-0005-0000-0000-0000B3930000}"/>
    <cellStyle name="SAPBEXHLevel0 6" xfId="27309" xr:uid="{00000000-0005-0000-0000-0000B4930000}"/>
    <cellStyle name="SAPBEXHLevel0 6 2" xfId="27310" xr:uid="{00000000-0005-0000-0000-0000B5930000}"/>
    <cellStyle name="SAPBEXHLevel0 6 2 2" xfId="27311" xr:uid="{00000000-0005-0000-0000-0000B6930000}"/>
    <cellStyle name="SAPBEXHLevel0 6 2 3" xfId="27312" xr:uid="{00000000-0005-0000-0000-0000B7930000}"/>
    <cellStyle name="SAPBEXHLevel0 6 3" xfId="27313" xr:uid="{00000000-0005-0000-0000-0000B8930000}"/>
    <cellStyle name="SAPBEXHLevel0 6 4" xfId="27314" xr:uid="{00000000-0005-0000-0000-0000B9930000}"/>
    <cellStyle name="SAPBEXHLevel0 6 5" xfId="27315" xr:uid="{00000000-0005-0000-0000-0000BA930000}"/>
    <cellStyle name="SAPBEXHLevel0 7" xfId="27316" xr:uid="{00000000-0005-0000-0000-0000BB930000}"/>
    <cellStyle name="SAPBEXHLevel0 7 2" xfId="27317" xr:uid="{00000000-0005-0000-0000-0000BC930000}"/>
    <cellStyle name="SAPBEXHLevel0 7 3" xfId="27318" xr:uid="{00000000-0005-0000-0000-0000BD930000}"/>
    <cellStyle name="SAPBEXHLevel0 7 4" xfId="27319" xr:uid="{00000000-0005-0000-0000-0000BE930000}"/>
    <cellStyle name="SAPBEXHLevel0 8" xfId="27320" xr:uid="{00000000-0005-0000-0000-0000BF930000}"/>
    <cellStyle name="SAPBEXHLevel0 8 2" xfId="27321" xr:uid="{00000000-0005-0000-0000-0000C0930000}"/>
    <cellStyle name="SAPBEXHLevel0 8 3" xfId="27322" xr:uid="{00000000-0005-0000-0000-0000C1930000}"/>
    <cellStyle name="SAPBEXHLevel0 8 4" xfId="27323" xr:uid="{00000000-0005-0000-0000-0000C2930000}"/>
    <cellStyle name="SAPBEXHLevel0 9" xfId="27324" xr:uid="{00000000-0005-0000-0000-0000C3930000}"/>
    <cellStyle name="SAPBEXHLevel0 9 2" xfId="27325" xr:uid="{00000000-0005-0000-0000-0000C4930000}"/>
    <cellStyle name="SAPBEXHLevel0 9 3" xfId="27326" xr:uid="{00000000-0005-0000-0000-0000C5930000}"/>
    <cellStyle name="SAPBEXHLevel0X" xfId="146" xr:uid="{00000000-0005-0000-0000-0000C6930000}"/>
    <cellStyle name="SAPBEXHLevel0X 10" xfId="27327" xr:uid="{00000000-0005-0000-0000-0000C7930000}"/>
    <cellStyle name="SAPBEXHLevel0X 10 2" xfId="27328" xr:uid="{00000000-0005-0000-0000-0000C8930000}"/>
    <cellStyle name="SAPBEXHLevel0X 10 3" xfId="27329" xr:uid="{00000000-0005-0000-0000-0000C9930000}"/>
    <cellStyle name="SAPBEXHLevel0X 11" xfId="27330" xr:uid="{00000000-0005-0000-0000-0000CA930000}"/>
    <cellStyle name="SAPBEXHLevel0X 12" xfId="27331" xr:uid="{00000000-0005-0000-0000-0000CB930000}"/>
    <cellStyle name="SAPBEXHLevel0X 13" xfId="27332" xr:uid="{00000000-0005-0000-0000-0000CC930000}"/>
    <cellStyle name="SAPBEXHLevel0X 14" xfId="27333" xr:uid="{00000000-0005-0000-0000-0000CD930000}"/>
    <cellStyle name="SAPBEXHLevel0X 15" xfId="27334" xr:uid="{00000000-0005-0000-0000-0000CE930000}"/>
    <cellStyle name="SAPBEXHLevel0X 2" xfId="27335" xr:uid="{00000000-0005-0000-0000-0000CF930000}"/>
    <cellStyle name="SAPBEXHLevel0X 2 2" xfId="27336" xr:uid="{00000000-0005-0000-0000-0000D0930000}"/>
    <cellStyle name="SAPBEXHLevel0X 2 2 2" xfId="27337" xr:uid="{00000000-0005-0000-0000-0000D1930000}"/>
    <cellStyle name="SAPBEXHLevel0X 2 2 2 2" xfId="27338" xr:uid="{00000000-0005-0000-0000-0000D2930000}"/>
    <cellStyle name="SAPBEXHLevel0X 2 2 3" xfId="27339" xr:uid="{00000000-0005-0000-0000-0000D3930000}"/>
    <cellStyle name="SAPBEXHLevel0X 2 2 4" xfId="27340" xr:uid="{00000000-0005-0000-0000-0000D4930000}"/>
    <cellStyle name="SAPBEXHLevel0X 2 2 5" xfId="27341" xr:uid="{00000000-0005-0000-0000-0000D5930000}"/>
    <cellStyle name="SAPBEXHLevel0X 2 3" xfId="27342" xr:uid="{00000000-0005-0000-0000-0000D6930000}"/>
    <cellStyle name="SAPBEXHLevel0X 2 3 2" xfId="27343" xr:uid="{00000000-0005-0000-0000-0000D7930000}"/>
    <cellStyle name="SAPBEXHLevel0X 2 3 3" xfId="27344" xr:uid="{00000000-0005-0000-0000-0000D8930000}"/>
    <cellStyle name="SAPBEXHLevel0X 2 3 4" xfId="27345" xr:uid="{00000000-0005-0000-0000-0000D9930000}"/>
    <cellStyle name="SAPBEXHLevel0X 2 4" xfId="27346" xr:uid="{00000000-0005-0000-0000-0000DA930000}"/>
    <cellStyle name="SAPBEXHLevel0X 2 5" xfId="27347" xr:uid="{00000000-0005-0000-0000-0000DB930000}"/>
    <cellStyle name="SAPBEXHLevel0X 2 6" xfId="27348" xr:uid="{00000000-0005-0000-0000-0000DC930000}"/>
    <cellStyle name="SAPBEXHLevel0X 2 7" xfId="27349" xr:uid="{00000000-0005-0000-0000-0000DD930000}"/>
    <cellStyle name="SAPBEXHLevel0X 2 8" xfId="27350" xr:uid="{00000000-0005-0000-0000-0000DE930000}"/>
    <cellStyle name="SAPBEXHLevel0X 3" xfId="27351" xr:uid="{00000000-0005-0000-0000-0000DF930000}"/>
    <cellStyle name="SAPBEXHLevel0X 3 2" xfId="27352" xr:uid="{00000000-0005-0000-0000-0000E0930000}"/>
    <cellStyle name="SAPBEXHLevel0X 3 2 2" xfId="27353" xr:uid="{00000000-0005-0000-0000-0000E1930000}"/>
    <cellStyle name="SAPBEXHLevel0X 3 2 3" xfId="27354" xr:uid="{00000000-0005-0000-0000-0000E2930000}"/>
    <cellStyle name="SAPBEXHLevel0X 3 3" xfId="27355" xr:uid="{00000000-0005-0000-0000-0000E3930000}"/>
    <cellStyle name="SAPBEXHLevel0X 3 4" xfId="27356" xr:uid="{00000000-0005-0000-0000-0000E4930000}"/>
    <cellStyle name="SAPBEXHLevel0X 3 5" xfId="27357" xr:uid="{00000000-0005-0000-0000-0000E5930000}"/>
    <cellStyle name="SAPBEXHLevel0X 4" xfId="27358" xr:uid="{00000000-0005-0000-0000-0000E6930000}"/>
    <cellStyle name="SAPBEXHLevel0X 4 2" xfId="27359" xr:uid="{00000000-0005-0000-0000-0000E7930000}"/>
    <cellStyle name="SAPBEXHLevel0X 4 2 2" xfId="27360" xr:uid="{00000000-0005-0000-0000-0000E8930000}"/>
    <cellStyle name="SAPBEXHLevel0X 4 2 3" xfId="27361" xr:uid="{00000000-0005-0000-0000-0000E9930000}"/>
    <cellStyle name="SAPBEXHLevel0X 4 3" xfId="27362" xr:uid="{00000000-0005-0000-0000-0000EA930000}"/>
    <cellStyle name="SAPBEXHLevel0X 4 4" xfId="27363" xr:uid="{00000000-0005-0000-0000-0000EB930000}"/>
    <cellStyle name="SAPBEXHLevel0X 4 5" xfId="27364" xr:uid="{00000000-0005-0000-0000-0000EC930000}"/>
    <cellStyle name="SAPBEXHLevel0X 5" xfId="27365" xr:uid="{00000000-0005-0000-0000-0000ED930000}"/>
    <cellStyle name="SAPBEXHLevel0X 5 2" xfId="27366" xr:uid="{00000000-0005-0000-0000-0000EE930000}"/>
    <cellStyle name="SAPBEXHLevel0X 5 2 2" xfId="27367" xr:uid="{00000000-0005-0000-0000-0000EF930000}"/>
    <cellStyle name="SAPBEXHLevel0X 5 2 3" xfId="27368" xr:uid="{00000000-0005-0000-0000-0000F0930000}"/>
    <cellStyle name="SAPBEXHLevel0X 5 3" xfId="27369" xr:uid="{00000000-0005-0000-0000-0000F1930000}"/>
    <cellStyle name="SAPBEXHLevel0X 5 4" xfId="27370" xr:uid="{00000000-0005-0000-0000-0000F2930000}"/>
    <cellStyle name="SAPBEXHLevel0X 5 5" xfId="27371" xr:uid="{00000000-0005-0000-0000-0000F3930000}"/>
    <cellStyle name="SAPBEXHLevel0X 6" xfId="27372" xr:uid="{00000000-0005-0000-0000-0000F4930000}"/>
    <cellStyle name="SAPBEXHLevel0X 6 2" xfId="27373" xr:uid="{00000000-0005-0000-0000-0000F5930000}"/>
    <cellStyle name="SAPBEXHLevel0X 6 2 2" xfId="27374" xr:uid="{00000000-0005-0000-0000-0000F6930000}"/>
    <cellStyle name="SAPBEXHLevel0X 6 2 3" xfId="27375" xr:uid="{00000000-0005-0000-0000-0000F7930000}"/>
    <cellStyle name="SAPBEXHLevel0X 6 3" xfId="27376" xr:uid="{00000000-0005-0000-0000-0000F8930000}"/>
    <cellStyle name="SAPBEXHLevel0X 6 4" xfId="27377" xr:uid="{00000000-0005-0000-0000-0000F9930000}"/>
    <cellStyle name="SAPBEXHLevel0X 6 5" xfId="27378" xr:uid="{00000000-0005-0000-0000-0000FA930000}"/>
    <cellStyle name="SAPBEXHLevel0X 7" xfId="27379" xr:uid="{00000000-0005-0000-0000-0000FB930000}"/>
    <cellStyle name="SAPBEXHLevel0X 7 2" xfId="27380" xr:uid="{00000000-0005-0000-0000-0000FC930000}"/>
    <cellStyle name="SAPBEXHLevel0X 7 3" xfId="27381" xr:uid="{00000000-0005-0000-0000-0000FD930000}"/>
    <cellStyle name="SAPBEXHLevel0X 7 4" xfId="27382" xr:uid="{00000000-0005-0000-0000-0000FE930000}"/>
    <cellStyle name="SAPBEXHLevel0X 8" xfId="27383" xr:uid="{00000000-0005-0000-0000-0000FF930000}"/>
    <cellStyle name="SAPBEXHLevel0X 8 2" xfId="27384" xr:uid="{00000000-0005-0000-0000-000000940000}"/>
    <cellStyle name="SAPBEXHLevel0X 8 3" xfId="27385" xr:uid="{00000000-0005-0000-0000-000001940000}"/>
    <cellStyle name="SAPBEXHLevel0X 8 4" xfId="27386" xr:uid="{00000000-0005-0000-0000-000002940000}"/>
    <cellStyle name="SAPBEXHLevel0X 9" xfId="27387" xr:uid="{00000000-0005-0000-0000-000003940000}"/>
    <cellStyle name="SAPBEXHLevel0X 9 2" xfId="27388" xr:uid="{00000000-0005-0000-0000-000004940000}"/>
    <cellStyle name="SAPBEXHLevel0X 9 3" xfId="27389" xr:uid="{00000000-0005-0000-0000-000005940000}"/>
    <cellStyle name="SAPBEXHLevel1" xfId="147" xr:uid="{00000000-0005-0000-0000-000006940000}"/>
    <cellStyle name="SAPBEXHLevel1 10" xfId="27390" xr:uid="{00000000-0005-0000-0000-000007940000}"/>
    <cellStyle name="SAPBEXHLevel1 10 2" xfId="27391" xr:uid="{00000000-0005-0000-0000-000008940000}"/>
    <cellStyle name="SAPBEXHLevel1 10 3" xfId="27392" xr:uid="{00000000-0005-0000-0000-000009940000}"/>
    <cellStyle name="SAPBEXHLevel1 11" xfId="27393" xr:uid="{00000000-0005-0000-0000-00000A940000}"/>
    <cellStyle name="SAPBEXHLevel1 12" xfId="27394" xr:uid="{00000000-0005-0000-0000-00000B940000}"/>
    <cellStyle name="SAPBEXHLevel1 13" xfId="27395" xr:uid="{00000000-0005-0000-0000-00000C940000}"/>
    <cellStyle name="SAPBEXHLevel1 14" xfId="27396" xr:uid="{00000000-0005-0000-0000-00000D940000}"/>
    <cellStyle name="SAPBEXHLevel1 15" xfId="27397" xr:uid="{00000000-0005-0000-0000-00000E940000}"/>
    <cellStyle name="SAPBEXHLevel1 2" xfId="27398" xr:uid="{00000000-0005-0000-0000-00000F940000}"/>
    <cellStyle name="SAPBEXHLevel1 2 2" xfId="27399" xr:uid="{00000000-0005-0000-0000-000010940000}"/>
    <cellStyle name="SAPBEXHLevel1 2 2 2" xfId="27400" xr:uid="{00000000-0005-0000-0000-000011940000}"/>
    <cellStyle name="SAPBEXHLevel1 2 2 2 2" xfId="27401" xr:uid="{00000000-0005-0000-0000-000012940000}"/>
    <cellStyle name="SAPBEXHLevel1 2 2 3" xfId="27402" xr:uid="{00000000-0005-0000-0000-000013940000}"/>
    <cellStyle name="SAPBEXHLevel1 2 2 4" xfId="27403" xr:uid="{00000000-0005-0000-0000-000014940000}"/>
    <cellStyle name="SAPBEXHLevel1 2 2 5" xfId="27404" xr:uid="{00000000-0005-0000-0000-000015940000}"/>
    <cellStyle name="SAPBEXHLevel1 2 3" xfId="27405" xr:uid="{00000000-0005-0000-0000-000016940000}"/>
    <cellStyle name="SAPBEXHLevel1 2 3 2" xfId="27406" xr:uid="{00000000-0005-0000-0000-000017940000}"/>
    <cellStyle name="SAPBEXHLevel1 2 3 3" xfId="27407" xr:uid="{00000000-0005-0000-0000-000018940000}"/>
    <cellStyle name="SAPBEXHLevel1 2 3 4" xfId="27408" xr:uid="{00000000-0005-0000-0000-000019940000}"/>
    <cellStyle name="SAPBEXHLevel1 2 4" xfId="27409" xr:uid="{00000000-0005-0000-0000-00001A940000}"/>
    <cellStyle name="SAPBEXHLevel1 2 5" xfId="27410" xr:uid="{00000000-0005-0000-0000-00001B940000}"/>
    <cellStyle name="SAPBEXHLevel1 2 6" xfId="27411" xr:uid="{00000000-0005-0000-0000-00001C940000}"/>
    <cellStyle name="SAPBEXHLevel1 2 7" xfId="27412" xr:uid="{00000000-0005-0000-0000-00001D940000}"/>
    <cellStyle name="SAPBEXHLevel1 2 8" xfId="27413" xr:uid="{00000000-0005-0000-0000-00001E940000}"/>
    <cellStyle name="SAPBEXHLevel1 3" xfId="27414" xr:uid="{00000000-0005-0000-0000-00001F940000}"/>
    <cellStyle name="SAPBEXHLevel1 3 2" xfId="27415" xr:uid="{00000000-0005-0000-0000-000020940000}"/>
    <cellStyle name="SAPBEXHLevel1 3 2 2" xfId="27416" xr:uid="{00000000-0005-0000-0000-000021940000}"/>
    <cellStyle name="SAPBEXHLevel1 3 2 3" xfId="27417" xr:uid="{00000000-0005-0000-0000-000022940000}"/>
    <cellStyle name="SAPBEXHLevel1 3 3" xfId="27418" xr:uid="{00000000-0005-0000-0000-000023940000}"/>
    <cellStyle name="SAPBEXHLevel1 3 3 2" xfId="27419" xr:uid="{00000000-0005-0000-0000-000024940000}"/>
    <cellStyle name="SAPBEXHLevel1 3 3 3" xfId="27420" xr:uid="{00000000-0005-0000-0000-000025940000}"/>
    <cellStyle name="SAPBEXHLevel1 3 4" xfId="27421" xr:uid="{00000000-0005-0000-0000-000026940000}"/>
    <cellStyle name="SAPBEXHLevel1 3 5" xfId="27422" xr:uid="{00000000-0005-0000-0000-000027940000}"/>
    <cellStyle name="SAPBEXHLevel1 3 6" xfId="27423" xr:uid="{00000000-0005-0000-0000-000028940000}"/>
    <cellStyle name="SAPBEXHLevel1 3 7" xfId="27424" xr:uid="{00000000-0005-0000-0000-000029940000}"/>
    <cellStyle name="SAPBEXHLevel1 3 8" xfId="27425" xr:uid="{00000000-0005-0000-0000-00002A940000}"/>
    <cellStyle name="SAPBEXHLevel1 4" xfId="27426" xr:uid="{00000000-0005-0000-0000-00002B940000}"/>
    <cellStyle name="SAPBEXHLevel1 4 2" xfId="27427" xr:uid="{00000000-0005-0000-0000-00002C940000}"/>
    <cellStyle name="SAPBEXHLevel1 4 2 2" xfId="27428" xr:uid="{00000000-0005-0000-0000-00002D940000}"/>
    <cellStyle name="SAPBEXHLevel1 4 2 3" xfId="27429" xr:uid="{00000000-0005-0000-0000-00002E940000}"/>
    <cellStyle name="SAPBEXHLevel1 4 3" xfId="27430" xr:uid="{00000000-0005-0000-0000-00002F940000}"/>
    <cellStyle name="SAPBEXHLevel1 4 4" xfId="27431" xr:uid="{00000000-0005-0000-0000-000030940000}"/>
    <cellStyle name="SAPBEXHLevel1 4 5" xfId="27432" xr:uid="{00000000-0005-0000-0000-000031940000}"/>
    <cellStyle name="SAPBEXHLevel1 5" xfId="27433" xr:uid="{00000000-0005-0000-0000-000032940000}"/>
    <cellStyle name="SAPBEXHLevel1 5 2" xfId="27434" xr:uid="{00000000-0005-0000-0000-000033940000}"/>
    <cellStyle name="SAPBEXHLevel1 5 2 2" xfId="27435" xr:uid="{00000000-0005-0000-0000-000034940000}"/>
    <cellStyle name="SAPBEXHLevel1 5 2 3" xfId="27436" xr:uid="{00000000-0005-0000-0000-000035940000}"/>
    <cellStyle name="SAPBEXHLevel1 5 3" xfId="27437" xr:uid="{00000000-0005-0000-0000-000036940000}"/>
    <cellStyle name="SAPBEXHLevel1 5 4" xfId="27438" xr:uid="{00000000-0005-0000-0000-000037940000}"/>
    <cellStyle name="SAPBEXHLevel1 5 5" xfId="27439" xr:uid="{00000000-0005-0000-0000-000038940000}"/>
    <cellStyle name="SAPBEXHLevel1 6" xfId="27440" xr:uid="{00000000-0005-0000-0000-000039940000}"/>
    <cellStyle name="SAPBEXHLevel1 6 2" xfId="27441" xr:uid="{00000000-0005-0000-0000-00003A940000}"/>
    <cellStyle name="SAPBEXHLevel1 6 2 2" xfId="27442" xr:uid="{00000000-0005-0000-0000-00003B940000}"/>
    <cellStyle name="SAPBEXHLevel1 6 2 3" xfId="27443" xr:uid="{00000000-0005-0000-0000-00003C940000}"/>
    <cellStyle name="SAPBEXHLevel1 6 3" xfId="27444" xr:uid="{00000000-0005-0000-0000-00003D940000}"/>
    <cellStyle name="SAPBEXHLevel1 6 4" xfId="27445" xr:uid="{00000000-0005-0000-0000-00003E940000}"/>
    <cellStyle name="SAPBEXHLevel1 6 5" xfId="27446" xr:uid="{00000000-0005-0000-0000-00003F940000}"/>
    <cellStyle name="SAPBEXHLevel1 7" xfId="27447" xr:uid="{00000000-0005-0000-0000-000040940000}"/>
    <cellStyle name="SAPBEXHLevel1 7 2" xfId="27448" xr:uid="{00000000-0005-0000-0000-000041940000}"/>
    <cellStyle name="SAPBEXHLevel1 7 3" xfId="27449" xr:uid="{00000000-0005-0000-0000-000042940000}"/>
    <cellStyle name="SAPBEXHLevel1 7 4" xfId="27450" xr:uid="{00000000-0005-0000-0000-000043940000}"/>
    <cellStyle name="SAPBEXHLevel1 8" xfId="27451" xr:uid="{00000000-0005-0000-0000-000044940000}"/>
    <cellStyle name="SAPBEXHLevel1 8 2" xfId="27452" xr:uid="{00000000-0005-0000-0000-000045940000}"/>
    <cellStyle name="SAPBEXHLevel1 8 3" xfId="27453" xr:uid="{00000000-0005-0000-0000-000046940000}"/>
    <cellStyle name="SAPBEXHLevel1 8 4" xfId="27454" xr:uid="{00000000-0005-0000-0000-000047940000}"/>
    <cellStyle name="SAPBEXHLevel1 9" xfId="27455" xr:uid="{00000000-0005-0000-0000-000048940000}"/>
    <cellStyle name="SAPBEXHLevel1 9 2" xfId="27456" xr:uid="{00000000-0005-0000-0000-000049940000}"/>
    <cellStyle name="SAPBEXHLevel1 9 3" xfId="27457" xr:uid="{00000000-0005-0000-0000-00004A940000}"/>
    <cellStyle name="SAPBEXHLevel1X" xfId="148" xr:uid="{00000000-0005-0000-0000-00004B940000}"/>
    <cellStyle name="SAPBEXHLevel1X 10" xfId="27458" xr:uid="{00000000-0005-0000-0000-00004C940000}"/>
    <cellStyle name="SAPBEXHLevel1X 10 2" xfId="27459" xr:uid="{00000000-0005-0000-0000-00004D940000}"/>
    <cellStyle name="SAPBEXHLevel1X 10 3" xfId="27460" xr:uid="{00000000-0005-0000-0000-00004E940000}"/>
    <cellStyle name="SAPBEXHLevel1X 11" xfId="27461" xr:uid="{00000000-0005-0000-0000-00004F940000}"/>
    <cellStyle name="SAPBEXHLevel1X 12" xfId="27462" xr:uid="{00000000-0005-0000-0000-000050940000}"/>
    <cellStyle name="SAPBEXHLevel1X 13" xfId="27463" xr:uid="{00000000-0005-0000-0000-000051940000}"/>
    <cellStyle name="SAPBEXHLevel1X 14" xfId="27464" xr:uid="{00000000-0005-0000-0000-000052940000}"/>
    <cellStyle name="SAPBEXHLevel1X 15" xfId="27465" xr:uid="{00000000-0005-0000-0000-000053940000}"/>
    <cellStyle name="SAPBEXHLevel1X 2" xfId="27466" xr:uid="{00000000-0005-0000-0000-000054940000}"/>
    <cellStyle name="SAPBEXHLevel1X 2 2" xfId="27467" xr:uid="{00000000-0005-0000-0000-000055940000}"/>
    <cellStyle name="SAPBEXHLevel1X 2 2 2" xfId="27468" xr:uid="{00000000-0005-0000-0000-000056940000}"/>
    <cellStyle name="SAPBEXHLevel1X 2 2 2 2" xfId="27469" xr:uid="{00000000-0005-0000-0000-000057940000}"/>
    <cellStyle name="SAPBEXHLevel1X 2 2 3" xfId="27470" xr:uid="{00000000-0005-0000-0000-000058940000}"/>
    <cellStyle name="SAPBEXHLevel1X 2 2 4" xfId="27471" xr:uid="{00000000-0005-0000-0000-000059940000}"/>
    <cellStyle name="SAPBEXHLevel1X 2 2 5" xfId="27472" xr:uid="{00000000-0005-0000-0000-00005A940000}"/>
    <cellStyle name="SAPBEXHLevel1X 2 3" xfId="27473" xr:uid="{00000000-0005-0000-0000-00005B940000}"/>
    <cellStyle name="SAPBEXHLevel1X 2 3 2" xfId="27474" xr:uid="{00000000-0005-0000-0000-00005C940000}"/>
    <cellStyle name="SAPBEXHLevel1X 2 3 3" xfId="27475" xr:uid="{00000000-0005-0000-0000-00005D940000}"/>
    <cellStyle name="SAPBEXHLevel1X 2 3 4" xfId="27476" xr:uid="{00000000-0005-0000-0000-00005E940000}"/>
    <cellStyle name="SAPBEXHLevel1X 2 4" xfId="27477" xr:uid="{00000000-0005-0000-0000-00005F940000}"/>
    <cellStyle name="SAPBEXHLevel1X 2 5" xfId="27478" xr:uid="{00000000-0005-0000-0000-000060940000}"/>
    <cellStyle name="SAPBEXHLevel1X 2 6" xfId="27479" xr:uid="{00000000-0005-0000-0000-000061940000}"/>
    <cellStyle name="SAPBEXHLevel1X 2 7" xfId="27480" xr:uid="{00000000-0005-0000-0000-000062940000}"/>
    <cellStyle name="SAPBEXHLevel1X 2 8" xfId="27481" xr:uid="{00000000-0005-0000-0000-000063940000}"/>
    <cellStyle name="SAPBEXHLevel1X 3" xfId="27482" xr:uid="{00000000-0005-0000-0000-000064940000}"/>
    <cellStyle name="SAPBEXHLevel1X 3 2" xfId="27483" xr:uid="{00000000-0005-0000-0000-000065940000}"/>
    <cellStyle name="SAPBEXHLevel1X 3 2 2" xfId="27484" xr:uid="{00000000-0005-0000-0000-000066940000}"/>
    <cellStyle name="SAPBEXHLevel1X 3 2 3" xfId="27485" xr:uid="{00000000-0005-0000-0000-000067940000}"/>
    <cellStyle name="SAPBEXHLevel1X 3 3" xfId="27486" xr:uid="{00000000-0005-0000-0000-000068940000}"/>
    <cellStyle name="SAPBEXHLevel1X 3 4" xfId="27487" xr:uid="{00000000-0005-0000-0000-000069940000}"/>
    <cellStyle name="SAPBEXHLevel1X 3 5" xfId="27488" xr:uid="{00000000-0005-0000-0000-00006A940000}"/>
    <cellStyle name="SAPBEXHLevel1X 4" xfId="27489" xr:uid="{00000000-0005-0000-0000-00006B940000}"/>
    <cellStyle name="SAPBEXHLevel1X 4 2" xfId="27490" xr:uid="{00000000-0005-0000-0000-00006C940000}"/>
    <cellStyle name="SAPBEXHLevel1X 4 2 2" xfId="27491" xr:uid="{00000000-0005-0000-0000-00006D940000}"/>
    <cellStyle name="SAPBEXHLevel1X 4 2 3" xfId="27492" xr:uid="{00000000-0005-0000-0000-00006E940000}"/>
    <cellStyle name="SAPBEXHLevel1X 4 3" xfId="27493" xr:uid="{00000000-0005-0000-0000-00006F940000}"/>
    <cellStyle name="SAPBEXHLevel1X 4 4" xfId="27494" xr:uid="{00000000-0005-0000-0000-000070940000}"/>
    <cellStyle name="SAPBEXHLevel1X 4 5" xfId="27495" xr:uid="{00000000-0005-0000-0000-000071940000}"/>
    <cellStyle name="SAPBEXHLevel1X 5" xfId="27496" xr:uid="{00000000-0005-0000-0000-000072940000}"/>
    <cellStyle name="SAPBEXHLevel1X 5 2" xfId="27497" xr:uid="{00000000-0005-0000-0000-000073940000}"/>
    <cellStyle name="SAPBEXHLevel1X 5 2 2" xfId="27498" xr:uid="{00000000-0005-0000-0000-000074940000}"/>
    <cellStyle name="SAPBEXHLevel1X 5 2 3" xfId="27499" xr:uid="{00000000-0005-0000-0000-000075940000}"/>
    <cellStyle name="SAPBEXHLevel1X 5 3" xfId="27500" xr:uid="{00000000-0005-0000-0000-000076940000}"/>
    <cellStyle name="SAPBEXHLevel1X 5 4" xfId="27501" xr:uid="{00000000-0005-0000-0000-000077940000}"/>
    <cellStyle name="SAPBEXHLevel1X 5 5" xfId="27502" xr:uid="{00000000-0005-0000-0000-000078940000}"/>
    <cellStyle name="SAPBEXHLevel1X 6" xfId="27503" xr:uid="{00000000-0005-0000-0000-000079940000}"/>
    <cellStyle name="SAPBEXHLevel1X 6 2" xfId="27504" xr:uid="{00000000-0005-0000-0000-00007A940000}"/>
    <cellStyle name="SAPBEXHLevel1X 6 2 2" xfId="27505" xr:uid="{00000000-0005-0000-0000-00007B940000}"/>
    <cellStyle name="SAPBEXHLevel1X 6 2 3" xfId="27506" xr:uid="{00000000-0005-0000-0000-00007C940000}"/>
    <cellStyle name="SAPBEXHLevel1X 6 3" xfId="27507" xr:uid="{00000000-0005-0000-0000-00007D940000}"/>
    <cellStyle name="SAPBEXHLevel1X 6 4" xfId="27508" xr:uid="{00000000-0005-0000-0000-00007E940000}"/>
    <cellStyle name="SAPBEXHLevel1X 6 5" xfId="27509" xr:uid="{00000000-0005-0000-0000-00007F940000}"/>
    <cellStyle name="SAPBEXHLevel1X 7" xfId="27510" xr:uid="{00000000-0005-0000-0000-000080940000}"/>
    <cellStyle name="SAPBEXHLevel1X 7 2" xfId="27511" xr:uid="{00000000-0005-0000-0000-000081940000}"/>
    <cellStyle name="SAPBEXHLevel1X 7 3" xfId="27512" xr:uid="{00000000-0005-0000-0000-000082940000}"/>
    <cellStyle name="SAPBEXHLevel1X 7 4" xfId="27513" xr:uid="{00000000-0005-0000-0000-000083940000}"/>
    <cellStyle name="SAPBEXHLevel1X 8" xfId="27514" xr:uid="{00000000-0005-0000-0000-000084940000}"/>
    <cellStyle name="SAPBEXHLevel1X 8 2" xfId="27515" xr:uid="{00000000-0005-0000-0000-000085940000}"/>
    <cellStyle name="SAPBEXHLevel1X 8 3" xfId="27516" xr:uid="{00000000-0005-0000-0000-000086940000}"/>
    <cellStyle name="SAPBEXHLevel1X 8 4" xfId="27517" xr:uid="{00000000-0005-0000-0000-000087940000}"/>
    <cellStyle name="SAPBEXHLevel1X 9" xfId="27518" xr:uid="{00000000-0005-0000-0000-000088940000}"/>
    <cellStyle name="SAPBEXHLevel1X 9 2" xfId="27519" xr:uid="{00000000-0005-0000-0000-000089940000}"/>
    <cellStyle name="SAPBEXHLevel1X 9 3" xfId="27520" xr:uid="{00000000-0005-0000-0000-00008A940000}"/>
    <cellStyle name="SAPBEXHLevel2" xfId="149" xr:uid="{00000000-0005-0000-0000-00008B940000}"/>
    <cellStyle name="SAPBEXHLevel2 10" xfId="27521" xr:uid="{00000000-0005-0000-0000-00008C940000}"/>
    <cellStyle name="SAPBEXHLevel2 10 2" xfId="27522" xr:uid="{00000000-0005-0000-0000-00008D940000}"/>
    <cellStyle name="SAPBEXHLevel2 10 3" xfId="27523" xr:uid="{00000000-0005-0000-0000-00008E940000}"/>
    <cellStyle name="SAPBEXHLevel2 11" xfId="27524" xr:uid="{00000000-0005-0000-0000-00008F940000}"/>
    <cellStyle name="SAPBEXHLevel2 12" xfId="27525" xr:uid="{00000000-0005-0000-0000-000090940000}"/>
    <cellStyle name="SAPBEXHLevel2 13" xfId="27526" xr:uid="{00000000-0005-0000-0000-000091940000}"/>
    <cellStyle name="SAPBEXHLevel2 14" xfId="27527" xr:uid="{00000000-0005-0000-0000-000092940000}"/>
    <cellStyle name="SAPBEXHLevel2 15" xfId="27528" xr:uid="{00000000-0005-0000-0000-000093940000}"/>
    <cellStyle name="SAPBEXHLevel2 2" xfId="27529" xr:uid="{00000000-0005-0000-0000-000094940000}"/>
    <cellStyle name="SAPBEXHLevel2 2 2" xfId="27530" xr:uid="{00000000-0005-0000-0000-000095940000}"/>
    <cellStyle name="SAPBEXHLevel2 2 2 2" xfId="27531" xr:uid="{00000000-0005-0000-0000-000096940000}"/>
    <cellStyle name="SAPBEXHLevel2 2 2 2 2" xfId="27532" xr:uid="{00000000-0005-0000-0000-000097940000}"/>
    <cellStyle name="SAPBEXHLevel2 2 2 3" xfId="27533" xr:uid="{00000000-0005-0000-0000-000098940000}"/>
    <cellStyle name="SAPBEXHLevel2 2 2 4" xfId="27534" xr:uid="{00000000-0005-0000-0000-000099940000}"/>
    <cellStyle name="SAPBEXHLevel2 2 2 5" xfId="27535" xr:uid="{00000000-0005-0000-0000-00009A940000}"/>
    <cellStyle name="SAPBEXHLevel2 2 3" xfId="27536" xr:uid="{00000000-0005-0000-0000-00009B940000}"/>
    <cellStyle name="SAPBEXHLevel2 2 3 2" xfId="27537" xr:uid="{00000000-0005-0000-0000-00009C940000}"/>
    <cellStyle name="SAPBEXHLevel2 2 3 3" xfId="27538" xr:uid="{00000000-0005-0000-0000-00009D940000}"/>
    <cellStyle name="SAPBEXHLevel2 2 3 4" xfId="27539" xr:uid="{00000000-0005-0000-0000-00009E940000}"/>
    <cellStyle name="SAPBEXHLevel2 2 4" xfId="27540" xr:uid="{00000000-0005-0000-0000-00009F940000}"/>
    <cellStyle name="SAPBEXHLevel2 2 5" xfId="27541" xr:uid="{00000000-0005-0000-0000-0000A0940000}"/>
    <cellStyle name="SAPBEXHLevel2 2 6" xfId="27542" xr:uid="{00000000-0005-0000-0000-0000A1940000}"/>
    <cellStyle name="SAPBEXHLevel2 2 7" xfId="27543" xr:uid="{00000000-0005-0000-0000-0000A2940000}"/>
    <cellStyle name="SAPBEXHLevel2 2 8" xfId="27544" xr:uid="{00000000-0005-0000-0000-0000A3940000}"/>
    <cellStyle name="SAPBEXHLevel2 3" xfId="27545" xr:uid="{00000000-0005-0000-0000-0000A4940000}"/>
    <cellStyle name="SAPBEXHLevel2 3 2" xfId="27546" xr:uid="{00000000-0005-0000-0000-0000A5940000}"/>
    <cellStyle name="SAPBEXHLevel2 3 2 2" xfId="27547" xr:uid="{00000000-0005-0000-0000-0000A6940000}"/>
    <cellStyle name="SAPBEXHLevel2 3 2 3" xfId="27548" xr:uid="{00000000-0005-0000-0000-0000A7940000}"/>
    <cellStyle name="SAPBEXHLevel2 3 3" xfId="27549" xr:uid="{00000000-0005-0000-0000-0000A8940000}"/>
    <cellStyle name="SAPBEXHLevel2 3 3 2" xfId="27550" xr:uid="{00000000-0005-0000-0000-0000A9940000}"/>
    <cellStyle name="SAPBEXHLevel2 3 3 3" xfId="27551" xr:uid="{00000000-0005-0000-0000-0000AA940000}"/>
    <cellStyle name="SAPBEXHLevel2 3 4" xfId="27552" xr:uid="{00000000-0005-0000-0000-0000AB940000}"/>
    <cellStyle name="SAPBEXHLevel2 3 5" xfId="27553" xr:uid="{00000000-0005-0000-0000-0000AC940000}"/>
    <cellStyle name="SAPBEXHLevel2 3 6" xfId="27554" xr:uid="{00000000-0005-0000-0000-0000AD940000}"/>
    <cellStyle name="SAPBEXHLevel2 3 7" xfId="27555" xr:uid="{00000000-0005-0000-0000-0000AE940000}"/>
    <cellStyle name="SAPBEXHLevel2 3 8" xfId="27556" xr:uid="{00000000-0005-0000-0000-0000AF940000}"/>
    <cellStyle name="SAPBEXHLevel2 4" xfId="27557" xr:uid="{00000000-0005-0000-0000-0000B0940000}"/>
    <cellStyle name="SAPBEXHLevel2 4 2" xfId="27558" xr:uid="{00000000-0005-0000-0000-0000B1940000}"/>
    <cellStyle name="SAPBEXHLevel2 4 2 2" xfId="27559" xr:uid="{00000000-0005-0000-0000-0000B2940000}"/>
    <cellStyle name="SAPBEXHLevel2 4 2 3" xfId="27560" xr:uid="{00000000-0005-0000-0000-0000B3940000}"/>
    <cellStyle name="SAPBEXHLevel2 4 3" xfId="27561" xr:uid="{00000000-0005-0000-0000-0000B4940000}"/>
    <cellStyle name="SAPBEXHLevel2 4 4" xfId="27562" xr:uid="{00000000-0005-0000-0000-0000B5940000}"/>
    <cellStyle name="SAPBEXHLevel2 4 5" xfId="27563" xr:uid="{00000000-0005-0000-0000-0000B6940000}"/>
    <cellStyle name="SAPBEXHLevel2 5" xfId="27564" xr:uid="{00000000-0005-0000-0000-0000B7940000}"/>
    <cellStyle name="SAPBEXHLevel2 5 2" xfId="27565" xr:uid="{00000000-0005-0000-0000-0000B8940000}"/>
    <cellStyle name="SAPBEXHLevel2 5 2 2" xfId="27566" xr:uid="{00000000-0005-0000-0000-0000B9940000}"/>
    <cellStyle name="SAPBEXHLevel2 5 2 3" xfId="27567" xr:uid="{00000000-0005-0000-0000-0000BA940000}"/>
    <cellStyle name="SAPBEXHLevel2 5 3" xfId="27568" xr:uid="{00000000-0005-0000-0000-0000BB940000}"/>
    <cellStyle name="SAPBEXHLevel2 5 4" xfId="27569" xr:uid="{00000000-0005-0000-0000-0000BC940000}"/>
    <cellStyle name="SAPBEXHLevel2 5 5" xfId="27570" xr:uid="{00000000-0005-0000-0000-0000BD940000}"/>
    <cellStyle name="SAPBEXHLevel2 6" xfId="27571" xr:uid="{00000000-0005-0000-0000-0000BE940000}"/>
    <cellStyle name="SAPBEXHLevel2 6 2" xfId="27572" xr:uid="{00000000-0005-0000-0000-0000BF940000}"/>
    <cellStyle name="SAPBEXHLevel2 6 2 2" xfId="27573" xr:uid="{00000000-0005-0000-0000-0000C0940000}"/>
    <cellStyle name="SAPBEXHLevel2 6 2 3" xfId="27574" xr:uid="{00000000-0005-0000-0000-0000C1940000}"/>
    <cellStyle name="SAPBEXHLevel2 6 3" xfId="27575" xr:uid="{00000000-0005-0000-0000-0000C2940000}"/>
    <cellStyle name="SAPBEXHLevel2 6 4" xfId="27576" xr:uid="{00000000-0005-0000-0000-0000C3940000}"/>
    <cellStyle name="SAPBEXHLevel2 6 5" xfId="27577" xr:uid="{00000000-0005-0000-0000-0000C4940000}"/>
    <cellStyle name="SAPBEXHLevel2 7" xfId="27578" xr:uid="{00000000-0005-0000-0000-0000C5940000}"/>
    <cellStyle name="SAPBEXHLevel2 7 2" xfId="27579" xr:uid="{00000000-0005-0000-0000-0000C6940000}"/>
    <cellStyle name="SAPBEXHLevel2 7 3" xfId="27580" xr:uid="{00000000-0005-0000-0000-0000C7940000}"/>
    <cellStyle name="SAPBEXHLevel2 7 4" xfId="27581" xr:uid="{00000000-0005-0000-0000-0000C8940000}"/>
    <cellStyle name="SAPBEXHLevel2 8" xfId="27582" xr:uid="{00000000-0005-0000-0000-0000C9940000}"/>
    <cellStyle name="SAPBEXHLevel2 8 2" xfId="27583" xr:uid="{00000000-0005-0000-0000-0000CA940000}"/>
    <cellStyle name="SAPBEXHLevel2 8 3" xfId="27584" xr:uid="{00000000-0005-0000-0000-0000CB940000}"/>
    <cellStyle name="SAPBEXHLevel2 8 4" xfId="27585" xr:uid="{00000000-0005-0000-0000-0000CC940000}"/>
    <cellStyle name="SAPBEXHLevel2 9" xfId="27586" xr:uid="{00000000-0005-0000-0000-0000CD940000}"/>
    <cellStyle name="SAPBEXHLevel2 9 2" xfId="27587" xr:uid="{00000000-0005-0000-0000-0000CE940000}"/>
    <cellStyle name="SAPBEXHLevel2 9 3" xfId="27588" xr:uid="{00000000-0005-0000-0000-0000CF940000}"/>
    <cellStyle name="SAPBEXHLevel2X" xfId="150" xr:uid="{00000000-0005-0000-0000-0000D0940000}"/>
    <cellStyle name="SAPBEXHLevel2X 10" xfId="27589" xr:uid="{00000000-0005-0000-0000-0000D1940000}"/>
    <cellStyle name="SAPBEXHLevel2X 10 2" xfId="27590" xr:uid="{00000000-0005-0000-0000-0000D2940000}"/>
    <cellStyle name="SAPBEXHLevel2X 10 3" xfId="27591" xr:uid="{00000000-0005-0000-0000-0000D3940000}"/>
    <cellStyle name="SAPBEXHLevel2X 11" xfId="27592" xr:uid="{00000000-0005-0000-0000-0000D4940000}"/>
    <cellStyle name="SAPBEXHLevel2X 12" xfId="27593" xr:uid="{00000000-0005-0000-0000-0000D5940000}"/>
    <cellStyle name="SAPBEXHLevel2X 13" xfId="27594" xr:uid="{00000000-0005-0000-0000-0000D6940000}"/>
    <cellStyle name="SAPBEXHLevel2X 14" xfId="27595" xr:uid="{00000000-0005-0000-0000-0000D7940000}"/>
    <cellStyle name="SAPBEXHLevel2X 15" xfId="27596" xr:uid="{00000000-0005-0000-0000-0000D8940000}"/>
    <cellStyle name="SAPBEXHLevel2X 2" xfId="27597" xr:uid="{00000000-0005-0000-0000-0000D9940000}"/>
    <cellStyle name="SAPBEXHLevel2X 2 2" xfId="27598" xr:uid="{00000000-0005-0000-0000-0000DA940000}"/>
    <cellStyle name="SAPBEXHLevel2X 2 2 2" xfId="27599" xr:uid="{00000000-0005-0000-0000-0000DB940000}"/>
    <cellStyle name="SAPBEXHLevel2X 2 2 2 2" xfId="27600" xr:uid="{00000000-0005-0000-0000-0000DC940000}"/>
    <cellStyle name="SAPBEXHLevel2X 2 2 3" xfId="27601" xr:uid="{00000000-0005-0000-0000-0000DD940000}"/>
    <cellStyle name="SAPBEXHLevel2X 2 2 4" xfId="27602" xr:uid="{00000000-0005-0000-0000-0000DE940000}"/>
    <cellStyle name="SAPBEXHLevel2X 2 2 5" xfId="27603" xr:uid="{00000000-0005-0000-0000-0000DF940000}"/>
    <cellStyle name="SAPBEXHLevel2X 2 3" xfId="27604" xr:uid="{00000000-0005-0000-0000-0000E0940000}"/>
    <cellStyle name="SAPBEXHLevel2X 2 3 2" xfId="27605" xr:uid="{00000000-0005-0000-0000-0000E1940000}"/>
    <cellStyle name="SAPBEXHLevel2X 2 3 3" xfId="27606" xr:uid="{00000000-0005-0000-0000-0000E2940000}"/>
    <cellStyle name="SAPBEXHLevel2X 2 3 4" xfId="27607" xr:uid="{00000000-0005-0000-0000-0000E3940000}"/>
    <cellStyle name="SAPBEXHLevel2X 2 4" xfId="27608" xr:uid="{00000000-0005-0000-0000-0000E4940000}"/>
    <cellStyle name="SAPBEXHLevel2X 2 5" xfId="27609" xr:uid="{00000000-0005-0000-0000-0000E5940000}"/>
    <cellStyle name="SAPBEXHLevel2X 2 6" xfId="27610" xr:uid="{00000000-0005-0000-0000-0000E6940000}"/>
    <cellStyle name="SAPBEXHLevel2X 2 7" xfId="27611" xr:uid="{00000000-0005-0000-0000-0000E7940000}"/>
    <cellStyle name="SAPBEXHLevel2X 2 8" xfId="27612" xr:uid="{00000000-0005-0000-0000-0000E8940000}"/>
    <cellStyle name="SAPBEXHLevel2X 3" xfId="27613" xr:uid="{00000000-0005-0000-0000-0000E9940000}"/>
    <cellStyle name="SAPBEXHLevel2X 3 2" xfId="27614" xr:uid="{00000000-0005-0000-0000-0000EA940000}"/>
    <cellStyle name="SAPBEXHLevel2X 3 2 2" xfId="27615" xr:uid="{00000000-0005-0000-0000-0000EB940000}"/>
    <cellStyle name="SAPBEXHLevel2X 3 2 3" xfId="27616" xr:uid="{00000000-0005-0000-0000-0000EC940000}"/>
    <cellStyle name="SAPBEXHLevel2X 3 3" xfId="27617" xr:uid="{00000000-0005-0000-0000-0000ED940000}"/>
    <cellStyle name="SAPBEXHLevel2X 3 4" xfId="27618" xr:uid="{00000000-0005-0000-0000-0000EE940000}"/>
    <cellStyle name="SAPBEXHLevel2X 3 5" xfId="27619" xr:uid="{00000000-0005-0000-0000-0000EF940000}"/>
    <cellStyle name="SAPBEXHLevel2X 4" xfId="27620" xr:uid="{00000000-0005-0000-0000-0000F0940000}"/>
    <cellStyle name="SAPBEXHLevel2X 4 2" xfId="27621" xr:uid="{00000000-0005-0000-0000-0000F1940000}"/>
    <cellStyle name="SAPBEXHLevel2X 4 2 2" xfId="27622" xr:uid="{00000000-0005-0000-0000-0000F2940000}"/>
    <cellStyle name="SAPBEXHLevel2X 4 2 3" xfId="27623" xr:uid="{00000000-0005-0000-0000-0000F3940000}"/>
    <cellStyle name="SAPBEXHLevel2X 4 3" xfId="27624" xr:uid="{00000000-0005-0000-0000-0000F4940000}"/>
    <cellStyle name="SAPBEXHLevel2X 4 4" xfId="27625" xr:uid="{00000000-0005-0000-0000-0000F5940000}"/>
    <cellStyle name="SAPBEXHLevel2X 4 5" xfId="27626" xr:uid="{00000000-0005-0000-0000-0000F6940000}"/>
    <cellStyle name="SAPBEXHLevel2X 5" xfId="27627" xr:uid="{00000000-0005-0000-0000-0000F7940000}"/>
    <cellStyle name="SAPBEXHLevel2X 5 2" xfId="27628" xr:uid="{00000000-0005-0000-0000-0000F8940000}"/>
    <cellStyle name="SAPBEXHLevel2X 5 2 2" xfId="27629" xr:uid="{00000000-0005-0000-0000-0000F9940000}"/>
    <cellStyle name="SAPBEXHLevel2X 5 2 3" xfId="27630" xr:uid="{00000000-0005-0000-0000-0000FA940000}"/>
    <cellStyle name="SAPBEXHLevel2X 5 3" xfId="27631" xr:uid="{00000000-0005-0000-0000-0000FB940000}"/>
    <cellStyle name="SAPBEXHLevel2X 5 4" xfId="27632" xr:uid="{00000000-0005-0000-0000-0000FC940000}"/>
    <cellStyle name="SAPBEXHLevel2X 5 5" xfId="27633" xr:uid="{00000000-0005-0000-0000-0000FD940000}"/>
    <cellStyle name="SAPBEXHLevel2X 6" xfId="27634" xr:uid="{00000000-0005-0000-0000-0000FE940000}"/>
    <cellStyle name="SAPBEXHLevel2X 6 2" xfId="27635" xr:uid="{00000000-0005-0000-0000-0000FF940000}"/>
    <cellStyle name="SAPBEXHLevel2X 6 2 2" xfId="27636" xr:uid="{00000000-0005-0000-0000-000000950000}"/>
    <cellStyle name="SAPBEXHLevel2X 6 2 3" xfId="27637" xr:uid="{00000000-0005-0000-0000-000001950000}"/>
    <cellStyle name="SAPBEXHLevel2X 6 3" xfId="27638" xr:uid="{00000000-0005-0000-0000-000002950000}"/>
    <cellStyle name="SAPBEXHLevel2X 6 4" xfId="27639" xr:uid="{00000000-0005-0000-0000-000003950000}"/>
    <cellStyle name="SAPBEXHLevel2X 6 5" xfId="27640" xr:uid="{00000000-0005-0000-0000-000004950000}"/>
    <cellStyle name="SAPBEXHLevel2X 7" xfId="27641" xr:uid="{00000000-0005-0000-0000-000005950000}"/>
    <cellStyle name="SAPBEXHLevel2X 7 2" xfId="27642" xr:uid="{00000000-0005-0000-0000-000006950000}"/>
    <cellStyle name="SAPBEXHLevel2X 7 3" xfId="27643" xr:uid="{00000000-0005-0000-0000-000007950000}"/>
    <cellStyle name="SAPBEXHLevel2X 7 4" xfId="27644" xr:uid="{00000000-0005-0000-0000-000008950000}"/>
    <cellStyle name="SAPBEXHLevel2X 8" xfId="27645" xr:uid="{00000000-0005-0000-0000-000009950000}"/>
    <cellStyle name="SAPBEXHLevel2X 8 2" xfId="27646" xr:uid="{00000000-0005-0000-0000-00000A950000}"/>
    <cellStyle name="SAPBEXHLevel2X 8 3" xfId="27647" xr:uid="{00000000-0005-0000-0000-00000B950000}"/>
    <cellStyle name="SAPBEXHLevel2X 8 4" xfId="27648" xr:uid="{00000000-0005-0000-0000-00000C950000}"/>
    <cellStyle name="SAPBEXHLevel2X 9" xfId="27649" xr:uid="{00000000-0005-0000-0000-00000D950000}"/>
    <cellStyle name="SAPBEXHLevel2X 9 2" xfId="27650" xr:uid="{00000000-0005-0000-0000-00000E950000}"/>
    <cellStyle name="SAPBEXHLevel2X 9 3" xfId="27651" xr:uid="{00000000-0005-0000-0000-00000F950000}"/>
    <cellStyle name="SAPBEXHLevel3" xfId="151" xr:uid="{00000000-0005-0000-0000-000010950000}"/>
    <cellStyle name="SAPBEXHLevel3 10" xfId="27652" xr:uid="{00000000-0005-0000-0000-000011950000}"/>
    <cellStyle name="SAPBEXHLevel3 10 2" xfId="27653" xr:uid="{00000000-0005-0000-0000-000012950000}"/>
    <cellStyle name="SAPBEXHLevel3 10 3" xfId="27654" xr:uid="{00000000-0005-0000-0000-000013950000}"/>
    <cellStyle name="SAPBEXHLevel3 11" xfId="27655" xr:uid="{00000000-0005-0000-0000-000014950000}"/>
    <cellStyle name="SAPBEXHLevel3 12" xfId="27656" xr:uid="{00000000-0005-0000-0000-000015950000}"/>
    <cellStyle name="SAPBEXHLevel3 13" xfId="27657" xr:uid="{00000000-0005-0000-0000-000016950000}"/>
    <cellStyle name="SAPBEXHLevel3 14" xfId="27658" xr:uid="{00000000-0005-0000-0000-000017950000}"/>
    <cellStyle name="SAPBEXHLevel3 15" xfId="27659" xr:uid="{00000000-0005-0000-0000-000018950000}"/>
    <cellStyle name="SAPBEXHLevel3 2" xfId="27660" xr:uid="{00000000-0005-0000-0000-000019950000}"/>
    <cellStyle name="SAPBEXHLevel3 2 2" xfId="27661" xr:uid="{00000000-0005-0000-0000-00001A950000}"/>
    <cellStyle name="SAPBEXHLevel3 2 2 2" xfId="27662" xr:uid="{00000000-0005-0000-0000-00001B950000}"/>
    <cellStyle name="SAPBEXHLevel3 2 2 2 2" xfId="27663" xr:uid="{00000000-0005-0000-0000-00001C950000}"/>
    <cellStyle name="SAPBEXHLevel3 2 2 3" xfId="27664" xr:uid="{00000000-0005-0000-0000-00001D950000}"/>
    <cellStyle name="SAPBEXHLevel3 2 2 4" xfId="27665" xr:uid="{00000000-0005-0000-0000-00001E950000}"/>
    <cellStyle name="SAPBEXHLevel3 2 2 5" xfId="27666" xr:uid="{00000000-0005-0000-0000-00001F950000}"/>
    <cellStyle name="SAPBEXHLevel3 2 3" xfId="27667" xr:uid="{00000000-0005-0000-0000-000020950000}"/>
    <cellStyle name="SAPBEXHLevel3 2 3 2" xfId="27668" xr:uid="{00000000-0005-0000-0000-000021950000}"/>
    <cellStyle name="SAPBEXHLevel3 2 3 3" xfId="27669" xr:uid="{00000000-0005-0000-0000-000022950000}"/>
    <cellStyle name="SAPBEXHLevel3 2 3 4" xfId="27670" xr:uid="{00000000-0005-0000-0000-000023950000}"/>
    <cellStyle name="SAPBEXHLevel3 2 4" xfId="27671" xr:uid="{00000000-0005-0000-0000-000024950000}"/>
    <cellStyle name="SAPBEXHLevel3 2 5" xfId="27672" xr:uid="{00000000-0005-0000-0000-000025950000}"/>
    <cellStyle name="SAPBEXHLevel3 2 6" xfId="27673" xr:uid="{00000000-0005-0000-0000-000026950000}"/>
    <cellStyle name="SAPBEXHLevel3 2 7" xfId="27674" xr:uid="{00000000-0005-0000-0000-000027950000}"/>
    <cellStyle name="SAPBEXHLevel3 2 8" xfId="27675" xr:uid="{00000000-0005-0000-0000-000028950000}"/>
    <cellStyle name="SAPBEXHLevel3 3" xfId="27676" xr:uid="{00000000-0005-0000-0000-000029950000}"/>
    <cellStyle name="SAPBEXHLevel3 3 2" xfId="27677" xr:uid="{00000000-0005-0000-0000-00002A950000}"/>
    <cellStyle name="SAPBEXHLevel3 3 2 2" xfId="27678" xr:uid="{00000000-0005-0000-0000-00002B950000}"/>
    <cellStyle name="SAPBEXHLevel3 3 2 3" xfId="27679" xr:uid="{00000000-0005-0000-0000-00002C950000}"/>
    <cellStyle name="SAPBEXHLevel3 3 3" xfId="27680" xr:uid="{00000000-0005-0000-0000-00002D950000}"/>
    <cellStyle name="SAPBEXHLevel3 3 3 2" xfId="27681" xr:uid="{00000000-0005-0000-0000-00002E950000}"/>
    <cellStyle name="SAPBEXHLevel3 3 3 3" xfId="27682" xr:uid="{00000000-0005-0000-0000-00002F950000}"/>
    <cellStyle name="SAPBEXHLevel3 3 4" xfId="27683" xr:uid="{00000000-0005-0000-0000-000030950000}"/>
    <cellStyle name="SAPBEXHLevel3 3 5" xfId="27684" xr:uid="{00000000-0005-0000-0000-000031950000}"/>
    <cellStyle name="SAPBEXHLevel3 3 6" xfId="27685" xr:uid="{00000000-0005-0000-0000-000032950000}"/>
    <cellStyle name="SAPBEXHLevel3 3 7" xfId="27686" xr:uid="{00000000-0005-0000-0000-000033950000}"/>
    <cellStyle name="SAPBEXHLevel3 3 8" xfId="27687" xr:uid="{00000000-0005-0000-0000-000034950000}"/>
    <cellStyle name="SAPBEXHLevel3 4" xfId="27688" xr:uid="{00000000-0005-0000-0000-000035950000}"/>
    <cellStyle name="SAPBEXHLevel3 4 2" xfId="27689" xr:uid="{00000000-0005-0000-0000-000036950000}"/>
    <cellStyle name="SAPBEXHLevel3 4 2 2" xfId="27690" xr:uid="{00000000-0005-0000-0000-000037950000}"/>
    <cellStyle name="SAPBEXHLevel3 4 2 3" xfId="27691" xr:uid="{00000000-0005-0000-0000-000038950000}"/>
    <cellStyle name="SAPBEXHLevel3 4 3" xfId="27692" xr:uid="{00000000-0005-0000-0000-000039950000}"/>
    <cellStyle name="SAPBEXHLevel3 4 4" xfId="27693" xr:uid="{00000000-0005-0000-0000-00003A950000}"/>
    <cellStyle name="SAPBEXHLevel3 4 5" xfId="27694" xr:uid="{00000000-0005-0000-0000-00003B950000}"/>
    <cellStyle name="SAPBEXHLevel3 5" xfId="27695" xr:uid="{00000000-0005-0000-0000-00003C950000}"/>
    <cellStyle name="SAPBEXHLevel3 5 2" xfId="27696" xr:uid="{00000000-0005-0000-0000-00003D950000}"/>
    <cellStyle name="SAPBEXHLevel3 5 2 2" xfId="27697" xr:uid="{00000000-0005-0000-0000-00003E950000}"/>
    <cellStyle name="SAPBEXHLevel3 5 2 3" xfId="27698" xr:uid="{00000000-0005-0000-0000-00003F950000}"/>
    <cellStyle name="SAPBEXHLevel3 5 3" xfId="27699" xr:uid="{00000000-0005-0000-0000-000040950000}"/>
    <cellStyle name="SAPBEXHLevel3 5 4" xfId="27700" xr:uid="{00000000-0005-0000-0000-000041950000}"/>
    <cellStyle name="SAPBEXHLevel3 5 5" xfId="27701" xr:uid="{00000000-0005-0000-0000-000042950000}"/>
    <cellStyle name="SAPBEXHLevel3 6" xfId="27702" xr:uid="{00000000-0005-0000-0000-000043950000}"/>
    <cellStyle name="SAPBEXHLevel3 6 2" xfId="27703" xr:uid="{00000000-0005-0000-0000-000044950000}"/>
    <cellStyle name="SAPBEXHLevel3 6 2 2" xfId="27704" xr:uid="{00000000-0005-0000-0000-000045950000}"/>
    <cellStyle name="SAPBEXHLevel3 6 2 3" xfId="27705" xr:uid="{00000000-0005-0000-0000-000046950000}"/>
    <cellStyle name="SAPBEXHLevel3 6 3" xfId="27706" xr:uid="{00000000-0005-0000-0000-000047950000}"/>
    <cellStyle name="SAPBEXHLevel3 6 4" xfId="27707" xr:uid="{00000000-0005-0000-0000-000048950000}"/>
    <cellStyle name="SAPBEXHLevel3 6 5" xfId="27708" xr:uid="{00000000-0005-0000-0000-000049950000}"/>
    <cellStyle name="SAPBEXHLevel3 7" xfId="27709" xr:uid="{00000000-0005-0000-0000-00004A950000}"/>
    <cellStyle name="SAPBEXHLevel3 7 2" xfId="27710" xr:uid="{00000000-0005-0000-0000-00004B950000}"/>
    <cellStyle name="SAPBEXHLevel3 7 3" xfId="27711" xr:uid="{00000000-0005-0000-0000-00004C950000}"/>
    <cellStyle name="SAPBEXHLevel3 7 4" xfId="27712" xr:uid="{00000000-0005-0000-0000-00004D950000}"/>
    <cellStyle name="SAPBEXHLevel3 8" xfId="27713" xr:uid="{00000000-0005-0000-0000-00004E950000}"/>
    <cellStyle name="SAPBEXHLevel3 8 2" xfId="27714" xr:uid="{00000000-0005-0000-0000-00004F950000}"/>
    <cellStyle name="SAPBEXHLevel3 8 3" xfId="27715" xr:uid="{00000000-0005-0000-0000-000050950000}"/>
    <cellStyle name="SAPBEXHLevel3 8 4" xfId="27716" xr:uid="{00000000-0005-0000-0000-000051950000}"/>
    <cellStyle name="SAPBEXHLevel3 9" xfId="27717" xr:uid="{00000000-0005-0000-0000-000052950000}"/>
    <cellStyle name="SAPBEXHLevel3 9 2" xfId="27718" xr:uid="{00000000-0005-0000-0000-000053950000}"/>
    <cellStyle name="SAPBEXHLevel3 9 3" xfId="27719" xr:uid="{00000000-0005-0000-0000-000054950000}"/>
    <cellStyle name="SAPBEXHLevel3X" xfId="152" xr:uid="{00000000-0005-0000-0000-000055950000}"/>
    <cellStyle name="SAPBEXHLevel3X 10" xfId="27720" xr:uid="{00000000-0005-0000-0000-000056950000}"/>
    <cellStyle name="SAPBEXHLevel3X 10 2" xfId="27721" xr:uid="{00000000-0005-0000-0000-000057950000}"/>
    <cellStyle name="SAPBEXHLevel3X 10 3" xfId="27722" xr:uid="{00000000-0005-0000-0000-000058950000}"/>
    <cellStyle name="SAPBEXHLevel3X 11" xfId="27723" xr:uid="{00000000-0005-0000-0000-000059950000}"/>
    <cellStyle name="SAPBEXHLevel3X 12" xfId="27724" xr:uid="{00000000-0005-0000-0000-00005A950000}"/>
    <cellStyle name="SAPBEXHLevel3X 13" xfId="27725" xr:uid="{00000000-0005-0000-0000-00005B950000}"/>
    <cellStyle name="SAPBEXHLevel3X 14" xfId="27726" xr:uid="{00000000-0005-0000-0000-00005C950000}"/>
    <cellStyle name="SAPBEXHLevel3X 15" xfId="27727" xr:uid="{00000000-0005-0000-0000-00005D950000}"/>
    <cellStyle name="SAPBEXHLevel3X 2" xfId="27728" xr:uid="{00000000-0005-0000-0000-00005E950000}"/>
    <cellStyle name="SAPBEXHLevel3X 2 2" xfId="27729" xr:uid="{00000000-0005-0000-0000-00005F950000}"/>
    <cellStyle name="SAPBEXHLevel3X 2 2 2" xfId="27730" xr:uid="{00000000-0005-0000-0000-000060950000}"/>
    <cellStyle name="SAPBEXHLevel3X 2 2 2 2" xfId="27731" xr:uid="{00000000-0005-0000-0000-000061950000}"/>
    <cellStyle name="SAPBEXHLevel3X 2 2 3" xfId="27732" xr:uid="{00000000-0005-0000-0000-000062950000}"/>
    <cellStyle name="SAPBEXHLevel3X 2 2 4" xfId="27733" xr:uid="{00000000-0005-0000-0000-000063950000}"/>
    <cellStyle name="SAPBEXHLevel3X 2 2 5" xfId="27734" xr:uid="{00000000-0005-0000-0000-000064950000}"/>
    <cellStyle name="SAPBEXHLevel3X 2 3" xfId="27735" xr:uid="{00000000-0005-0000-0000-000065950000}"/>
    <cellStyle name="SAPBEXHLevel3X 2 3 2" xfId="27736" xr:uid="{00000000-0005-0000-0000-000066950000}"/>
    <cellStyle name="SAPBEXHLevel3X 2 3 3" xfId="27737" xr:uid="{00000000-0005-0000-0000-000067950000}"/>
    <cellStyle name="SAPBEXHLevel3X 2 3 4" xfId="27738" xr:uid="{00000000-0005-0000-0000-000068950000}"/>
    <cellStyle name="SAPBEXHLevel3X 2 4" xfId="27739" xr:uid="{00000000-0005-0000-0000-000069950000}"/>
    <cellStyle name="SAPBEXHLevel3X 2 5" xfId="27740" xr:uid="{00000000-0005-0000-0000-00006A950000}"/>
    <cellStyle name="SAPBEXHLevel3X 2 6" xfId="27741" xr:uid="{00000000-0005-0000-0000-00006B950000}"/>
    <cellStyle name="SAPBEXHLevel3X 2 7" xfId="27742" xr:uid="{00000000-0005-0000-0000-00006C950000}"/>
    <cellStyle name="SAPBEXHLevel3X 2 8" xfId="27743" xr:uid="{00000000-0005-0000-0000-00006D950000}"/>
    <cellStyle name="SAPBEXHLevel3X 3" xfId="27744" xr:uid="{00000000-0005-0000-0000-00006E950000}"/>
    <cellStyle name="SAPBEXHLevel3X 3 2" xfId="27745" xr:uid="{00000000-0005-0000-0000-00006F950000}"/>
    <cellStyle name="SAPBEXHLevel3X 3 2 2" xfId="27746" xr:uid="{00000000-0005-0000-0000-000070950000}"/>
    <cellStyle name="SAPBEXHLevel3X 3 2 3" xfId="27747" xr:uid="{00000000-0005-0000-0000-000071950000}"/>
    <cellStyle name="SAPBEXHLevel3X 3 3" xfId="27748" xr:uid="{00000000-0005-0000-0000-000072950000}"/>
    <cellStyle name="SAPBEXHLevel3X 3 4" xfId="27749" xr:uid="{00000000-0005-0000-0000-000073950000}"/>
    <cellStyle name="SAPBEXHLevel3X 3 5" xfId="27750" xr:uid="{00000000-0005-0000-0000-000074950000}"/>
    <cellStyle name="SAPBEXHLevel3X 4" xfId="27751" xr:uid="{00000000-0005-0000-0000-000075950000}"/>
    <cellStyle name="SAPBEXHLevel3X 4 2" xfId="27752" xr:uid="{00000000-0005-0000-0000-000076950000}"/>
    <cellStyle name="SAPBEXHLevel3X 4 2 2" xfId="27753" xr:uid="{00000000-0005-0000-0000-000077950000}"/>
    <cellStyle name="SAPBEXHLevel3X 4 2 3" xfId="27754" xr:uid="{00000000-0005-0000-0000-000078950000}"/>
    <cellStyle name="SAPBEXHLevel3X 4 3" xfId="27755" xr:uid="{00000000-0005-0000-0000-000079950000}"/>
    <cellStyle name="SAPBEXHLevel3X 4 4" xfId="27756" xr:uid="{00000000-0005-0000-0000-00007A950000}"/>
    <cellStyle name="SAPBEXHLevel3X 4 5" xfId="27757" xr:uid="{00000000-0005-0000-0000-00007B950000}"/>
    <cellStyle name="SAPBEXHLevel3X 5" xfId="27758" xr:uid="{00000000-0005-0000-0000-00007C950000}"/>
    <cellStyle name="SAPBEXHLevel3X 5 2" xfId="27759" xr:uid="{00000000-0005-0000-0000-00007D950000}"/>
    <cellStyle name="SAPBEXHLevel3X 5 2 2" xfId="27760" xr:uid="{00000000-0005-0000-0000-00007E950000}"/>
    <cellStyle name="SAPBEXHLevel3X 5 2 3" xfId="27761" xr:uid="{00000000-0005-0000-0000-00007F950000}"/>
    <cellStyle name="SAPBEXHLevel3X 5 3" xfId="27762" xr:uid="{00000000-0005-0000-0000-000080950000}"/>
    <cellStyle name="SAPBEXHLevel3X 5 4" xfId="27763" xr:uid="{00000000-0005-0000-0000-000081950000}"/>
    <cellStyle name="SAPBEXHLevel3X 5 5" xfId="27764" xr:uid="{00000000-0005-0000-0000-000082950000}"/>
    <cellStyle name="SAPBEXHLevel3X 6" xfId="27765" xr:uid="{00000000-0005-0000-0000-000083950000}"/>
    <cellStyle name="SAPBEXHLevel3X 6 2" xfId="27766" xr:uid="{00000000-0005-0000-0000-000084950000}"/>
    <cellStyle name="SAPBEXHLevel3X 6 2 2" xfId="27767" xr:uid="{00000000-0005-0000-0000-000085950000}"/>
    <cellStyle name="SAPBEXHLevel3X 6 2 3" xfId="27768" xr:uid="{00000000-0005-0000-0000-000086950000}"/>
    <cellStyle name="SAPBEXHLevel3X 6 3" xfId="27769" xr:uid="{00000000-0005-0000-0000-000087950000}"/>
    <cellStyle name="SAPBEXHLevel3X 6 4" xfId="27770" xr:uid="{00000000-0005-0000-0000-000088950000}"/>
    <cellStyle name="SAPBEXHLevel3X 6 5" xfId="27771" xr:uid="{00000000-0005-0000-0000-000089950000}"/>
    <cellStyle name="SAPBEXHLevel3X 7" xfId="27772" xr:uid="{00000000-0005-0000-0000-00008A950000}"/>
    <cellStyle name="SAPBEXHLevel3X 7 2" xfId="27773" xr:uid="{00000000-0005-0000-0000-00008B950000}"/>
    <cellStyle name="SAPBEXHLevel3X 7 3" xfId="27774" xr:uid="{00000000-0005-0000-0000-00008C950000}"/>
    <cellStyle name="SAPBEXHLevel3X 7 4" xfId="27775" xr:uid="{00000000-0005-0000-0000-00008D950000}"/>
    <cellStyle name="SAPBEXHLevel3X 8" xfId="27776" xr:uid="{00000000-0005-0000-0000-00008E950000}"/>
    <cellStyle name="SAPBEXHLevel3X 8 2" xfId="27777" xr:uid="{00000000-0005-0000-0000-00008F950000}"/>
    <cellStyle name="SAPBEXHLevel3X 8 3" xfId="27778" xr:uid="{00000000-0005-0000-0000-000090950000}"/>
    <cellStyle name="SAPBEXHLevel3X 8 4" xfId="27779" xr:uid="{00000000-0005-0000-0000-000091950000}"/>
    <cellStyle name="SAPBEXHLevel3X 9" xfId="27780" xr:uid="{00000000-0005-0000-0000-000092950000}"/>
    <cellStyle name="SAPBEXHLevel3X 9 2" xfId="27781" xr:uid="{00000000-0005-0000-0000-000093950000}"/>
    <cellStyle name="SAPBEXHLevel3X 9 3" xfId="27782" xr:uid="{00000000-0005-0000-0000-000094950000}"/>
    <cellStyle name="SAPBEXinputData" xfId="27783" xr:uid="{00000000-0005-0000-0000-000095950000}"/>
    <cellStyle name="SAPBEXinputData 2" xfId="27784" xr:uid="{00000000-0005-0000-0000-000096950000}"/>
    <cellStyle name="SAPBEXinputData 2 2" xfId="43303" xr:uid="{00000000-0005-0000-0000-000097950000}"/>
    <cellStyle name="SAPBEXinputData 2 3" xfId="43304" xr:uid="{00000000-0005-0000-0000-000098950000}"/>
    <cellStyle name="SAPBEXinputData 2 4" xfId="43305" xr:uid="{00000000-0005-0000-0000-000099950000}"/>
    <cellStyle name="SAPBEXinputData 2 5" xfId="43306" xr:uid="{00000000-0005-0000-0000-00009A950000}"/>
    <cellStyle name="SAPBEXinputData 3" xfId="43307" xr:uid="{00000000-0005-0000-0000-00009B950000}"/>
    <cellStyle name="SAPBEXinputData 4" xfId="43308" xr:uid="{00000000-0005-0000-0000-00009C950000}"/>
    <cellStyle name="SAPBEXinputData 5" xfId="43309" xr:uid="{00000000-0005-0000-0000-00009D950000}"/>
    <cellStyle name="SAPBEXinputData 6" xfId="43310" xr:uid="{00000000-0005-0000-0000-00009E950000}"/>
    <cellStyle name="SAPBEXinputData 7" xfId="43311" xr:uid="{00000000-0005-0000-0000-00009F950000}"/>
    <cellStyle name="SAPBEXinputData 8" xfId="43312" xr:uid="{00000000-0005-0000-0000-0000A0950000}"/>
    <cellStyle name="SAPBEXinputData 9" xfId="43313" xr:uid="{00000000-0005-0000-0000-0000A1950000}"/>
    <cellStyle name="SAPBEXItemHeader" xfId="27785" xr:uid="{00000000-0005-0000-0000-0000A2950000}"/>
    <cellStyle name="SAPBEXItemHeader 10" xfId="43314" xr:uid="{00000000-0005-0000-0000-0000A3950000}"/>
    <cellStyle name="SAPBEXItemHeader 2" xfId="27786" xr:uid="{00000000-0005-0000-0000-0000A4950000}"/>
    <cellStyle name="SAPBEXItemHeader 2 2" xfId="27787" xr:uid="{00000000-0005-0000-0000-0000A5950000}"/>
    <cellStyle name="SAPBEXItemHeader 2 3" xfId="27788" xr:uid="{00000000-0005-0000-0000-0000A6950000}"/>
    <cellStyle name="SAPBEXItemHeader 3" xfId="27789" xr:uid="{00000000-0005-0000-0000-0000A7950000}"/>
    <cellStyle name="SAPBEXItemHeader 4" xfId="27790" xr:uid="{00000000-0005-0000-0000-0000A8950000}"/>
    <cellStyle name="SAPBEXItemHeader 5" xfId="27791" xr:uid="{00000000-0005-0000-0000-0000A9950000}"/>
    <cellStyle name="SAPBEXItemHeader 6" xfId="27792" xr:uid="{00000000-0005-0000-0000-0000AA950000}"/>
    <cellStyle name="SAPBEXItemHeader 7" xfId="43315" xr:uid="{00000000-0005-0000-0000-0000AB950000}"/>
    <cellStyle name="SAPBEXItemHeader 8" xfId="43316" xr:uid="{00000000-0005-0000-0000-0000AC950000}"/>
    <cellStyle name="SAPBEXItemHeader 9" xfId="43317" xr:uid="{00000000-0005-0000-0000-0000AD950000}"/>
    <cellStyle name="SAPBEXresData" xfId="153" xr:uid="{00000000-0005-0000-0000-0000AE950000}"/>
    <cellStyle name="SAPBEXresData 10" xfId="27793" xr:uid="{00000000-0005-0000-0000-0000AF950000}"/>
    <cellStyle name="SAPBEXresData 11" xfId="27794" xr:uid="{00000000-0005-0000-0000-0000B0950000}"/>
    <cellStyle name="SAPBEXresData 12" xfId="27795" xr:uid="{00000000-0005-0000-0000-0000B1950000}"/>
    <cellStyle name="SAPBEXresData 13" xfId="27796" xr:uid="{00000000-0005-0000-0000-0000B2950000}"/>
    <cellStyle name="SAPBEXresData 2" xfId="27797" xr:uid="{00000000-0005-0000-0000-0000B3950000}"/>
    <cellStyle name="SAPBEXresData 2 2" xfId="27798" xr:uid="{00000000-0005-0000-0000-0000B4950000}"/>
    <cellStyle name="SAPBEXresData 2 2 2" xfId="27799" xr:uid="{00000000-0005-0000-0000-0000B5950000}"/>
    <cellStyle name="SAPBEXresData 2 2 3" xfId="27800" xr:uid="{00000000-0005-0000-0000-0000B6950000}"/>
    <cellStyle name="SAPBEXresData 2 3" xfId="27801" xr:uid="{00000000-0005-0000-0000-0000B7950000}"/>
    <cellStyle name="SAPBEXresData 2 3 2" xfId="27802" xr:uid="{00000000-0005-0000-0000-0000B8950000}"/>
    <cellStyle name="SAPBEXresData 2 3 3" xfId="27803" xr:uid="{00000000-0005-0000-0000-0000B9950000}"/>
    <cellStyle name="SAPBEXresData 2 4" xfId="27804" xr:uid="{00000000-0005-0000-0000-0000BA950000}"/>
    <cellStyle name="SAPBEXresData 2 5" xfId="27805" xr:uid="{00000000-0005-0000-0000-0000BB950000}"/>
    <cellStyle name="SAPBEXresData 2 6" xfId="27806" xr:uid="{00000000-0005-0000-0000-0000BC950000}"/>
    <cellStyle name="SAPBEXresData 3" xfId="27807" xr:uid="{00000000-0005-0000-0000-0000BD950000}"/>
    <cellStyle name="SAPBEXresData 3 2" xfId="27808" xr:uid="{00000000-0005-0000-0000-0000BE950000}"/>
    <cellStyle name="SAPBEXresData 3 3" xfId="27809" xr:uid="{00000000-0005-0000-0000-0000BF950000}"/>
    <cellStyle name="SAPBEXresData 3 4" xfId="27810" xr:uid="{00000000-0005-0000-0000-0000C0950000}"/>
    <cellStyle name="SAPBEXresData 4" xfId="27811" xr:uid="{00000000-0005-0000-0000-0000C1950000}"/>
    <cellStyle name="SAPBEXresData 5" xfId="27812" xr:uid="{00000000-0005-0000-0000-0000C2950000}"/>
    <cellStyle name="SAPBEXresData 6" xfId="27813" xr:uid="{00000000-0005-0000-0000-0000C3950000}"/>
    <cellStyle name="SAPBEXresData 7" xfId="27814" xr:uid="{00000000-0005-0000-0000-0000C4950000}"/>
    <cellStyle name="SAPBEXresData 8" xfId="27815" xr:uid="{00000000-0005-0000-0000-0000C5950000}"/>
    <cellStyle name="SAPBEXresData 9" xfId="27816" xr:uid="{00000000-0005-0000-0000-0000C6950000}"/>
    <cellStyle name="SAPBEXresDataEmph" xfId="154" xr:uid="{00000000-0005-0000-0000-0000C7950000}"/>
    <cellStyle name="SAPBEXresDataEmph 10" xfId="27817" xr:uid="{00000000-0005-0000-0000-0000C8950000}"/>
    <cellStyle name="SAPBEXresDataEmph 11" xfId="27818" xr:uid="{00000000-0005-0000-0000-0000C9950000}"/>
    <cellStyle name="SAPBEXresDataEmph 12" xfId="27819" xr:uid="{00000000-0005-0000-0000-0000CA950000}"/>
    <cellStyle name="SAPBEXresDataEmph 13" xfId="27820" xr:uid="{00000000-0005-0000-0000-0000CB950000}"/>
    <cellStyle name="SAPBEXresDataEmph 2" xfId="27821" xr:uid="{00000000-0005-0000-0000-0000CC950000}"/>
    <cellStyle name="SAPBEXresDataEmph 2 2" xfId="27822" xr:uid="{00000000-0005-0000-0000-0000CD950000}"/>
    <cellStyle name="SAPBEXresDataEmph 2 2 2" xfId="27823" xr:uid="{00000000-0005-0000-0000-0000CE950000}"/>
    <cellStyle name="SAPBEXresDataEmph 2 2 3" xfId="27824" xr:uid="{00000000-0005-0000-0000-0000CF950000}"/>
    <cellStyle name="SAPBEXresDataEmph 2 3" xfId="27825" xr:uid="{00000000-0005-0000-0000-0000D0950000}"/>
    <cellStyle name="SAPBEXresDataEmph 2 3 2" xfId="27826" xr:uid="{00000000-0005-0000-0000-0000D1950000}"/>
    <cellStyle name="SAPBEXresDataEmph 2 3 3" xfId="27827" xr:uid="{00000000-0005-0000-0000-0000D2950000}"/>
    <cellStyle name="SAPBEXresDataEmph 2 4" xfId="27828" xr:uid="{00000000-0005-0000-0000-0000D3950000}"/>
    <cellStyle name="SAPBEXresDataEmph 2 5" xfId="27829" xr:uid="{00000000-0005-0000-0000-0000D4950000}"/>
    <cellStyle name="SAPBEXresDataEmph 2 6" xfId="27830" xr:uid="{00000000-0005-0000-0000-0000D5950000}"/>
    <cellStyle name="SAPBEXresDataEmph 3" xfId="27831" xr:uid="{00000000-0005-0000-0000-0000D6950000}"/>
    <cellStyle name="SAPBEXresDataEmph 3 2" xfId="27832" xr:uid="{00000000-0005-0000-0000-0000D7950000}"/>
    <cellStyle name="SAPBEXresDataEmph 3 3" xfId="27833" xr:uid="{00000000-0005-0000-0000-0000D8950000}"/>
    <cellStyle name="SAPBEXresDataEmph 3 4" xfId="27834" xr:uid="{00000000-0005-0000-0000-0000D9950000}"/>
    <cellStyle name="SAPBEXresDataEmph 4" xfId="27835" xr:uid="{00000000-0005-0000-0000-0000DA950000}"/>
    <cellStyle name="SAPBEXresDataEmph 5" xfId="27836" xr:uid="{00000000-0005-0000-0000-0000DB950000}"/>
    <cellStyle name="SAPBEXresDataEmph 6" xfId="27837" xr:uid="{00000000-0005-0000-0000-0000DC950000}"/>
    <cellStyle name="SAPBEXresDataEmph 7" xfId="27838" xr:uid="{00000000-0005-0000-0000-0000DD950000}"/>
    <cellStyle name="SAPBEXresDataEmph 8" xfId="27839" xr:uid="{00000000-0005-0000-0000-0000DE950000}"/>
    <cellStyle name="SAPBEXresDataEmph 9" xfId="27840" xr:uid="{00000000-0005-0000-0000-0000DF950000}"/>
    <cellStyle name="SAPBEXresItem" xfId="155" xr:uid="{00000000-0005-0000-0000-0000E0950000}"/>
    <cellStyle name="SAPBEXresItem 10" xfId="27841" xr:uid="{00000000-0005-0000-0000-0000E1950000}"/>
    <cellStyle name="SAPBEXresItem 11" xfId="27842" xr:uid="{00000000-0005-0000-0000-0000E2950000}"/>
    <cellStyle name="SAPBEXresItem 12" xfId="27843" xr:uid="{00000000-0005-0000-0000-0000E3950000}"/>
    <cellStyle name="SAPBEXresItem 13" xfId="27844" xr:uid="{00000000-0005-0000-0000-0000E4950000}"/>
    <cellStyle name="SAPBEXresItem 2" xfId="27845" xr:uid="{00000000-0005-0000-0000-0000E5950000}"/>
    <cellStyle name="SAPBEXresItem 2 2" xfId="27846" xr:uid="{00000000-0005-0000-0000-0000E6950000}"/>
    <cellStyle name="SAPBEXresItem 2 2 2" xfId="27847" xr:uid="{00000000-0005-0000-0000-0000E7950000}"/>
    <cellStyle name="SAPBEXresItem 2 2 3" xfId="27848" xr:uid="{00000000-0005-0000-0000-0000E8950000}"/>
    <cellStyle name="SAPBEXresItem 2 3" xfId="27849" xr:uid="{00000000-0005-0000-0000-0000E9950000}"/>
    <cellStyle name="SAPBEXresItem 2 3 2" xfId="27850" xr:uid="{00000000-0005-0000-0000-0000EA950000}"/>
    <cellStyle name="SAPBEXresItem 2 3 3" xfId="27851" xr:uid="{00000000-0005-0000-0000-0000EB950000}"/>
    <cellStyle name="SAPBEXresItem 2 4" xfId="27852" xr:uid="{00000000-0005-0000-0000-0000EC950000}"/>
    <cellStyle name="SAPBEXresItem 2 5" xfId="27853" xr:uid="{00000000-0005-0000-0000-0000ED950000}"/>
    <cellStyle name="SAPBEXresItem 2 6" xfId="27854" xr:uid="{00000000-0005-0000-0000-0000EE950000}"/>
    <cellStyle name="SAPBEXresItem 3" xfId="27855" xr:uid="{00000000-0005-0000-0000-0000EF950000}"/>
    <cellStyle name="SAPBEXresItem 3 2" xfId="27856" xr:uid="{00000000-0005-0000-0000-0000F0950000}"/>
    <cellStyle name="SAPBEXresItem 3 3" xfId="27857" xr:uid="{00000000-0005-0000-0000-0000F1950000}"/>
    <cellStyle name="SAPBEXresItem 3 4" xfId="27858" xr:uid="{00000000-0005-0000-0000-0000F2950000}"/>
    <cellStyle name="SAPBEXresItem 4" xfId="27859" xr:uid="{00000000-0005-0000-0000-0000F3950000}"/>
    <cellStyle name="SAPBEXresItem 5" xfId="27860" xr:uid="{00000000-0005-0000-0000-0000F4950000}"/>
    <cellStyle name="SAPBEXresItem 6" xfId="27861" xr:uid="{00000000-0005-0000-0000-0000F5950000}"/>
    <cellStyle name="SAPBEXresItem 7" xfId="27862" xr:uid="{00000000-0005-0000-0000-0000F6950000}"/>
    <cellStyle name="SAPBEXresItem 8" xfId="27863" xr:uid="{00000000-0005-0000-0000-0000F7950000}"/>
    <cellStyle name="SAPBEXresItem 9" xfId="27864" xr:uid="{00000000-0005-0000-0000-0000F8950000}"/>
    <cellStyle name="SAPBEXresItemX" xfId="156" xr:uid="{00000000-0005-0000-0000-0000F9950000}"/>
    <cellStyle name="SAPBEXresItemX 10" xfId="27865" xr:uid="{00000000-0005-0000-0000-0000FA950000}"/>
    <cellStyle name="SAPBEXresItemX 11" xfId="27866" xr:uid="{00000000-0005-0000-0000-0000FB950000}"/>
    <cellStyle name="SAPBEXresItemX 12" xfId="27867" xr:uid="{00000000-0005-0000-0000-0000FC950000}"/>
    <cellStyle name="SAPBEXresItemX 13" xfId="27868" xr:uid="{00000000-0005-0000-0000-0000FD950000}"/>
    <cellStyle name="SAPBEXresItemX 2" xfId="27869" xr:uid="{00000000-0005-0000-0000-0000FE950000}"/>
    <cellStyle name="SAPBEXresItemX 2 2" xfId="27870" xr:uid="{00000000-0005-0000-0000-0000FF950000}"/>
    <cellStyle name="SAPBEXresItemX 2 2 2" xfId="27871" xr:uid="{00000000-0005-0000-0000-000000960000}"/>
    <cellStyle name="SAPBEXresItemX 2 2 3" xfId="27872" xr:uid="{00000000-0005-0000-0000-000001960000}"/>
    <cellStyle name="SAPBEXresItemX 2 3" xfId="27873" xr:uid="{00000000-0005-0000-0000-000002960000}"/>
    <cellStyle name="SAPBEXresItemX 2 3 2" xfId="27874" xr:uid="{00000000-0005-0000-0000-000003960000}"/>
    <cellStyle name="SAPBEXresItemX 2 3 3" xfId="27875" xr:uid="{00000000-0005-0000-0000-000004960000}"/>
    <cellStyle name="SAPBEXresItemX 2 4" xfId="27876" xr:uid="{00000000-0005-0000-0000-000005960000}"/>
    <cellStyle name="SAPBEXresItemX 2 5" xfId="27877" xr:uid="{00000000-0005-0000-0000-000006960000}"/>
    <cellStyle name="SAPBEXresItemX 2 6" xfId="27878" xr:uid="{00000000-0005-0000-0000-000007960000}"/>
    <cellStyle name="SAPBEXresItemX 3" xfId="27879" xr:uid="{00000000-0005-0000-0000-000008960000}"/>
    <cellStyle name="SAPBEXresItemX 3 2" xfId="27880" xr:uid="{00000000-0005-0000-0000-000009960000}"/>
    <cellStyle name="SAPBEXresItemX 3 3" xfId="27881" xr:uid="{00000000-0005-0000-0000-00000A960000}"/>
    <cellStyle name="SAPBEXresItemX 3 4" xfId="27882" xr:uid="{00000000-0005-0000-0000-00000B960000}"/>
    <cellStyle name="SAPBEXresItemX 4" xfId="27883" xr:uid="{00000000-0005-0000-0000-00000C960000}"/>
    <cellStyle name="SAPBEXresItemX 5" xfId="27884" xr:uid="{00000000-0005-0000-0000-00000D960000}"/>
    <cellStyle name="SAPBEXresItemX 6" xfId="27885" xr:uid="{00000000-0005-0000-0000-00000E960000}"/>
    <cellStyle name="SAPBEXresItemX 7" xfId="27886" xr:uid="{00000000-0005-0000-0000-00000F960000}"/>
    <cellStyle name="SAPBEXresItemX 8" xfId="27887" xr:uid="{00000000-0005-0000-0000-000010960000}"/>
    <cellStyle name="SAPBEXresItemX 9" xfId="27888" xr:uid="{00000000-0005-0000-0000-000011960000}"/>
    <cellStyle name="SAPBEXstdData" xfId="157" xr:uid="{00000000-0005-0000-0000-000012960000}"/>
    <cellStyle name="SAPBEXstdData 10" xfId="27889" xr:uid="{00000000-0005-0000-0000-000013960000}"/>
    <cellStyle name="SAPBEXstdData 11" xfId="27890" xr:uid="{00000000-0005-0000-0000-000014960000}"/>
    <cellStyle name="SAPBEXstdData 12" xfId="27891" xr:uid="{00000000-0005-0000-0000-000015960000}"/>
    <cellStyle name="SAPBEXstdData 13" xfId="27892" xr:uid="{00000000-0005-0000-0000-000016960000}"/>
    <cellStyle name="SAPBEXstdData 2" xfId="27893" xr:uid="{00000000-0005-0000-0000-000017960000}"/>
    <cellStyle name="SAPBEXstdData 2 2" xfId="27894" xr:uid="{00000000-0005-0000-0000-000018960000}"/>
    <cellStyle name="SAPBEXstdData 2 2 2" xfId="27895" xr:uid="{00000000-0005-0000-0000-000019960000}"/>
    <cellStyle name="SAPBEXstdData 2 2 3" xfId="27896" xr:uid="{00000000-0005-0000-0000-00001A960000}"/>
    <cellStyle name="SAPBEXstdData 2 3" xfId="27897" xr:uid="{00000000-0005-0000-0000-00001B960000}"/>
    <cellStyle name="SAPBEXstdData 2 3 2" xfId="27898" xr:uid="{00000000-0005-0000-0000-00001C960000}"/>
    <cellStyle name="SAPBEXstdData 2 3 3" xfId="27899" xr:uid="{00000000-0005-0000-0000-00001D960000}"/>
    <cellStyle name="SAPBEXstdData 2 4" xfId="27900" xr:uid="{00000000-0005-0000-0000-00001E960000}"/>
    <cellStyle name="SAPBEXstdData 2 5" xfId="27901" xr:uid="{00000000-0005-0000-0000-00001F960000}"/>
    <cellStyle name="SAPBEXstdData 2 6" xfId="27902" xr:uid="{00000000-0005-0000-0000-000020960000}"/>
    <cellStyle name="SAPBEXstdData 3" xfId="27903" xr:uid="{00000000-0005-0000-0000-000021960000}"/>
    <cellStyle name="SAPBEXstdData 3 2" xfId="27904" xr:uid="{00000000-0005-0000-0000-000022960000}"/>
    <cellStyle name="SAPBEXstdData 3 3" xfId="27905" xr:uid="{00000000-0005-0000-0000-000023960000}"/>
    <cellStyle name="SAPBEXstdData 3 4" xfId="27906" xr:uid="{00000000-0005-0000-0000-000024960000}"/>
    <cellStyle name="SAPBEXstdData 4" xfId="27907" xr:uid="{00000000-0005-0000-0000-000025960000}"/>
    <cellStyle name="SAPBEXstdData 5" xfId="27908" xr:uid="{00000000-0005-0000-0000-000026960000}"/>
    <cellStyle name="SAPBEXstdData 6" xfId="27909" xr:uid="{00000000-0005-0000-0000-000027960000}"/>
    <cellStyle name="SAPBEXstdData 7" xfId="27910" xr:uid="{00000000-0005-0000-0000-000028960000}"/>
    <cellStyle name="SAPBEXstdData 8" xfId="27911" xr:uid="{00000000-0005-0000-0000-000029960000}"/>
    <cellStyle name="SAPBEXstdData 9" xfId="27912" xr:uid="{00000000-0005-0000-0000-00002A960000}"/>
    <cellStyle name="SAPBEXstdDataEmph" xfId="158" xr:uid="{00000000-0005-0000-0000-00002B960000}"/>
    <cellStyle name="SAPBEXstdDataEmph 10" xfId="27913" xr:uid="{00000000-0005-0000-0000-00002C960000}"/>
    <cellStyle name="SAPBEXstdDataEmph 11" xfId="27914" xr:uid="{00000000-0005-0000-0000-00002D960000}"/>
    <cellStyle name="SAPBEXstdDataEmph 12" xfId="27915" xr:uid="{00000000-0005-0000-0000-00002E960000}"/>
    <cellStyle name="SAPBEXstdDataEmph 13" xfId="27916" xr:uid="{00000000-0005-0000-0000-00002F960000}"/>
    <cellStyle name="SAPBEXstdDataEmph 2" xfId="27917" xr:uid="{00000000-0005-0000-0000-000030960000}"/>
    <cellStyle name="SAPBEXstdDataEmph 2 2" xfId="27918" xr:uid="{00000000-0005-0000-0000-000031960000}"/>
    <cellStyle name="SAPBEXstdDataEmph 2 2 2" xfId="27919" xr:uid="{00000000-0005-0000-0000-000032960000}"/>
    <cellStyle name="SAPBEXstdDataEmph 2 2 3" xfId="27920" xr:uid="{00000000-0005-0000-0000-000033960000}"/>
    <cellStyle name="SAPBEXstdDataEmph 2 3" xfId="27921" xr:uid="{00000000-0005-0000-0000-000034960000}"/>
    <cellStyle name="SAPBEXstdDataEmph 2 3 2" xfId="27922" xr:uid="{00000000-0005-0000-0000-000035960000}"/>
    <cellStyle name="SAPBEXstdDataEmph 2 3 3" xfId="27923" xr:uid="{00000000-0005-0000-0000-000036960000}"/>
    <cellStyle name="SAPBEXstdDataEmph 2 4" xfId="27924" xr:uid="{00000000-0005-0000-0000-000037960000}"/>
    <cellStyle name="SAPBEXstdDataEmph 2 5" xfId="27925" xr:uid="{00000000-0005-0000-0000-000038960000}"/>
    <cellStyle name="SAPBEXstdDataEmph 2 6" xfId="27926" xr:uid="{00000000-0005-0000-0000-000039960000}"/>
    <cellStyle name="SAPBEXstdDataEmph 3" xfId="27927" xr:uid="{00000000-0005-0000-0000-00003A960000}"/>
    <cellStyle name="SAPBEXstdDataEmph 3 2" xfId="27928" xr:uid="{00000000-0005-0000-0000-00003B960000}"/>
    <cellStyle name="SAPBEXstdDataEmph 3 3" xfId="27929" xr:uid="{00000000-0005-0000-0000-00003C960000}"/>
    <cellStyle name="SAPBEXstdDataEmph 3 4" xfId="27930" xr:uid="{00000000-0005-0000-0000-00003D960000}"/>
    <cellStyle name="SAPBEXstdDataEmph 4" xfId="27931" xr:uid="{00000000-0005-0000-0000-00003E960000}"/>
    <cellStyle name="SAPBEXstdDataEmph 5" xfId="27932" xr:uid="{00000000-0005-0000-0000-00003F960000}"/>
    <cellStyle name="SAPBEXstdDataEmph 6" xfId="27933" xr:uid="{00000000-0005-0000-0000-000040960000}"/>
    <cellStyle name="SAPBEXstdDataEmph 7" xfId="27934" xr:uid="{00000000-0005-0000-0000-000041960000}"/>
    <cellStyle name="SAPBEXstdDataEmph 8" xfId="27935" xr:uid="{00000000-0005-0000-0000-000042960000}"/>
    <cellStyle name="SAPBEXstdDataEmph 9" xfId="27936" xr:uid="{00000000-0005-0000-0000-000043960000}"/>
    <cellStyle name="SAPBEXstdItem" xfId="159" xr:uid="{00000000-0005-0000-0000-000044960000}"/>
    <cellStyle name="SAPBEXstdItem 10" xfId="27937" xr:uid="{00000000-0005-0000-0000-000045960000}"/>
    <cellStyle name="SAPBEXstdItem 10 10" xfId="27938" xr:uid="{00000000-0005-0000-0000-000046960000}"/>
    <cellStyle name="SAPBEXstdItem 10 11" xfId="27939" xr:uid="{00000000-0005-0000-0000-000047960000}"/>
    <cellStyle name="SAPBEXstdItem 10 2" xfId="27940" xr:uid="{00000000-0005-0000-0000-000048960000}"/>
    <cellStyle name="SAPBEXstdItem 10 2 2" xfId="27941" xr:uid="{00000000-0005-0000-0000-000049960000}"/>
    <cellStyle name="SAPBEXstdItem 10 2 2 2" xfId="27942" xr:uid="{00000000-0005-0000-0000-00004A960000}"/>
    <cellStyle name="SAPBEXstdItem 10 2 2 2 2" xfId="27943" xr:uid="{00000000-0005-0000-0000-00004B960000}"/>
    <cellStyle name="SAPBEXstdItem 10 2 2 2 3" xfId="27944" xr:uid="{00000000-0005-0000-0000-00004C960000}"/>
    <cellStyle name="SAPBEXstdItem 10 2 2 3" xfId="27945" xr:uid="{00000000-0005-0000-0000-00004D960000}"/>
    <cellStyle name="SAPBEXstdItem 10 2 2 4" xfId="27946" xr:uid="{00000000-0005-0000-0000-00004E960000}"/>
    <cellStyle name="SAPBEXstdItem 10 2 2 5" xfId="27947" xr:uid="{00000000-0005-0000-0000-00004F960000}"/>
    <cellStyle name="SAPBEXstdItem 10 2 3" xfId="27948" xr:uid="{00000000-0005-0000-0000-000050960000}"/>
    <cellStyle name="SAPBEXstdItem 10 2 3 2" xfId="27949" xr:uid="{00000000-0005-0000-0000-000051960000}"/>
    <cellStyle name="SAPBEXstdItem 10 2 3 3" xfId="27950" xr:uid="{00000000-0005-0000-0000-000052960000}"/>
    <cellStyle name="SAPBEXstdItem 10 2 4" xfId="27951" xr:uid="{00000000-0005-0000-0000-000053960000}"/>
    <cellStyle name="SAPBEXstdItem 10 2 5" xfId="27952" xr:uid="{00000000-0005-0000-0000-000054960000}"/>
    <cellStyle name="SAPBEXstdItem 10 2 6" xfId="27953" xr:uid="{00000000-0005-0000-0000-000055960000}"/>
    <cellStyle name="SAPBEXstdItem 10 3" xfId="27954" xr:uid="{00000000-0005-0000-0000-000056960000}"/>
    <cellStyle name="SAPBEXstdItem 10 3 2" xfId="27955" xr:uid="{00000000-0005-0000-0000-000057960000}"/>
    <cellStyle name="SAPBEXstdItem 10 3 2 2" xfId="27956" xr:uid="{00000000-0005-0000-0000-000058960000}"/>
    <cellStyle name="SAPBEXstdItem 10 3 2 2 2" xfId="27957" xr:uid="{00000000-0005-0000-0000-000059960000}"/>
    <cellStyle name="SAPBEXstdItem 10 3 2 2 3" xfId="27958" xr:uid="{00000000-0005-0000-0000-00005A960000}"/>
    <cellStyle name="SAPBEXstdItem 10 3 2 3" xfId="27959" xr:uid="{00000000-0005-0000-0000-00005B960000}"/>
    <cellStyle name="SAPBEXstdItem 10 3 2 4" xfId="27960" xr:uid="{00000000-0005-0000-0000-00005C960000}"/>
    <cellStyle name="SAPBEXstdItem 10 3 2 5" xfId="27961" xr:uid="{00000000-0005-0000-0000-00005D960000}"/>
    <cellStyle name="SAPBEXstdItem 10 3 3" xfId="27962" xr:uid="{00000000-0005-0000-0000-00005E960000}"/>
    <cellStyle name="SAPBEXstdItem 10 3 3 2" xfId="27963" xr:uid="{00000000-0005-0000-0000-00005F960000}"/>
    <cellStyle name="SAPBEXstdItem 10 3 3 3" xfId="27964" xr:uid="{00000000-0005-0000-0000-000060960000}"/>
    <cellStyle name="SAPBEXstdItem 10 3 4" xfId="27965" xr:uid="{00000000-0005-0000-0000-000061960000}"/>
    <cellStyle name="SAPBEXstdItem 10 3 5" xfId="27966" xr:uid="{00000000-0005-0000-0000-000062960000}"/>
    <cellStyle name="SAPBEXstdItem 10 3 6" xfId="27967" xr:uid="{00000000-0005-0000-0000-000063960000}"/>
    <cellStyle name="SAPBEXstdItem 10 4" xfId="27968" xr:uid="{00000000-0005-0000-0000-000064960000}"/>
    <cellStyle name="SAPBEXstdItem 10 4 2" xfId="27969" xr:uid="{00000000-0005-0000-0000-000065960000}"/>
    <cellStyle name="SAPBEXstdItem 10 4 2 2" xfId="27970" xr:uid="{00000000-0005-0000-0000-000066960000}"/>
    <cellStyle name="SAPBEXstdItem 10 4 2 2 2" xfId="27971" xr:uid="{00000000-0005-0000-0000-000067960000}"/>
    <cellStyle name="SAPBEXstdItem 10 4 2 2 3" xfId="27972" xr:uid="{00000000-0005-0000-0000-000068960000}"/>
    <cellStyle name="SAPBEXstdItem 10 4 2 3" xfId="27973" xr:uid="{00000000-0005-0000-0000-000069960000}"/>
    <cellStyle name="SAPBEXstdItem 10 4 2 4" xfId="27974" xr:uid="{00000000-0005-0000-0000-00006A960000}"/>
    <cellStyle name="SAPBEXstdItem 10 4 2 5" xfId="27975" xr:uid="{00000000-0005-0000-0000-00006B960000}"/>
    <cellStyle name="SAPBEXstdItem 10 4 3" xfId="27976" xr:uid="{00000000-0005-0000-0000-00006C960000}"/>
    <cellStyle name="SAPBEXstdItem 10 4 3 2" xfId="27977" xr:uid="{00000000-0005-0000-0000-00006D960000}"/>
    <cellStyle name="SAPBEXstdItem 10 4 3 3" xfId="27978" xr:uid="{00000000-0005-0000-0000-00006E960000}"/>
    <cellStyle name="SAPBEXstdItem 10 4 4" xfId="27979" xr:uid="{00000000-0005-0000-0000-00006F960000}"/>
    <cellStyle name="SAPBEXstdItem 10 4 5" xfId="27980" xr:uid="{00000000-0005-0000-0000-000070960000}"/>
    <cellStyle name="SAPBEXstdItem 10 4 6" xfId="27981" xr:uid="{00000000-0005-0000-0000-000071960000}"/>
    <cellStyle name="SAPBEXstdItem 10 5" xfId="27982" xr:uid="{00000000-0005-0000-0000-000072960000}"/>
    <cellStyle name="SAPBEXstdItem 10 5 2" xfId="27983" xr:uid="{00000000-0005-0000-0000-000073960000}"/>
    <cellStyle name="SAPBEXstdItem 10 5 2 2" xfId="27984" xr:uid="{00000000-0005-0000-0000-000074960000}"/>
    <cellStyle name="SAPBEXstdItem 10 5 2 2 2" xfId="27985" xr:uid="{00000000-0005-0000-0000-000075960000}"/>
    <cellStyle name="SAPBEXstdItem 10 5 2 2 3" xfId="27986" xr:uid="{00000000-0005-0000-0000-000076960000}"/>
    <cellStyle name="SAPBEXstdItem 10 5 2 3" xfId="27987" xr:uid="{00000000-0005-0000-0000-000077960000}"/>
    <cellStyle name="SAPBEXstdItem 10 5 2 4" xfId="27988" xr:uid="{00000000-0005-0000-0000-000078960000}"/>
    <cellStyle name="SAPBEXstdItem 10 5 2 5" xfId="27989" xr:uid="{00000000-0005-0000-0000-000079960000}"/>
    <cellStyle name="SAPBEXstdItem 10 5 3" xfId="27990" xr:uid="{00000000-0005-0000-0000-00007A960000}"/>
    <cellStyle name="SAPBEXstdItem 10 5 3 2" xfId="27991" xr:uid="{00000000-0005-0000-0000-00007B960000}"/>
    <cellStyle name="SAPBEXstdItem 10 5 3 3" xfId="27992" xr:uid="{00000000-0005-0000-0000-00007C960000}"/>
    <cellStyle name="SAPBEXstdItem 10 5 4" xfId="27993" xr:uid="{00000000-0005-0000-0000-00007D960000}"/>
    <cellStyle name="SAPBEXstdItem 10 5 5" xfId="27994" xr:uid="{00000000-0005-0000-0000-00007E960000}"/>
    <cellStyle name="SAPBEXstdItem 10 5 6" xfId="27995" xr:uid="{00000000-0005-0000-0000-00007F960000}"/>
    <cellStyle name="SAPBEXstdItem 10 6" xfId="27996" xr:uid="{00000000-0005-0000-0000-000080960000}"/>
    <cellStyle name="SAPBEXstdItem 10 6 2" xfId="27997" xr:uid="{00000000-0005-0000-0000-000081960000}"/>
    <cellStyle name="SAPBEXstdItem 10 6 2 2" xfId="27998" xr:uid="{00000000-0005-0000-0000-000082960000}"/>
    <cellStyle name="SAPBEXstdItem 10 6 2 3" xfId="27999" xr:uid="{00000000-0005-0000-0000-000083960000}"/>
    <cellStyle name="SAPBEXstdItem 10 6 3" xfId="28000" xr:uid="{00000000-0005-0000-0000-000084960000}"/>
    <cellStyle name="SAPBEXstdItem 10 6 4" xfId="28001" xr:uid="{00000000-0005-0000-0000-000085960000}"/>
    <cellStyle name="SAPBEXstdItem 10 6 5" xfId="28002" xr:uid="{00000000-0005-0000-0000-000086960000}"/>
    <cellStyle name="SAPBEXstdItem 10 7" xfId="28003" xr:uid="{00000000-0005-0000-0000-000087960000}"/>
    <cellStyle name="SAPBEXstdItem 10 7 2" xfId="28004" xr:uid="{00000000-0005-0000-0000-000088960000}"/>
    <cellStyle name="SAPBEXstdItem 10 7 3" xfId="28005" xr:uid="{00000000-0005-0000-0000-000089960000}"/>
    <cellStyle name="SAPBEXstdItem 10 7 4" xfId="28006" xr:uid="{00000000-0005-0000-0000-00008A960000}"/>
    <cellStyle name="SAPBEXstdItem 10 7 5" xfId="28007" xr:uid="{00000000-0005-0000-0000-00008B960000}"/>
    <cellStyle name="SAPBEXstdItem 10 8" xfId="28008" xr:uid="{00000000-0005-0000-0000-00008C960000}"/>
    <cellStyle name="SAPBEXstdItem 10 9" xfId="28009" xr:uid="{00000000-0005-0000-0000-00008D960000}"/>
    <cellStyle name="SAPBEXstdItem 11" xfId="28010" xr:uid="{00000000-0005-0000-0000-00008E960000}"/>
    <cellStyle name="SAPBEXstdItem 11 10" xfId="28011" xr:uid="{00000000-0005-0000-0000-00008F960000}"/>
    <cellStyle name="SAPBEXstdItem 11 11" xfId="28012" xr:uid="{00000000-0005-0000-0000-000090960000}"/>
    <cellStyle name="SAPBEXstdItem 11 2" xfId="28013" xr:uid="{00000000-0005-0000-0000-000091960000}"/>
    <cellStyle name="SAPBEXstdItem 11 2 2" xfId="28014" xr:uid="{00000000-0005-0000-0000-000092960000}"/>
    <cellStyle name="SAPBEXstdItem 11 2 2 2" xfId="28015" xr:uid="{00000000-0005-0000-0000-000093960000}"/>
    <cellStyle name="SAPBEXstdItem 11 2 2 2 2" xfId="28016" xr:uid="{00000000-0005-0000-0000-000094960000}"/>
    <cellStyle name="SAPBEXstdItem 11 2 2 2 3" xfId="28017" xr:uid="{00000000-0005-0000-0000-000095960000}"/>
    <cellStyle name="SAPBEXstdItem 11 2 2 3" xfId="28018" xr:uid="{00000000-0005-0000-0000-000096960000}"/>
    <cellStyle name="SAPBEXstdItem 11 2 2 4" xfId="28019" xr:uid="{00000000-0005-0000-0000-000097960000}"/>
    <cellStyle name="SAPBEXstdItem 11 2 2 5" xfId="28020" xr:uid="{00000000-0005-0000-0000-000098960000}"/>
    <cellStyle name="SAPBEXstdItem 11 2 3" xfId="28021" xr:uid="{00000000-0005-0000-0000-000099960000}"/>
    <cellStyle name="SAPBEXstdItem 11 2 3 2" xfId="28022" xr:uid="{00000000-0005-0000-0000-00009A960000}"/>
    <cellStyle name="SAPBEXstdItem 11 2 3 3" xfId="28023" xr:uid="{00000000-0005-0000-0000-00009B960000}"/>
    <cellStyle name="SAPBEXstdItem 11 2 4" xfId="28024" xr:uid="{00000000-0005-0000-0000-00009C960000}"/>
    <cellStyle name="SAPBEXstdItem 11 2 5" xfId="28025" xr:uid="{00000000-0005-0000-0000-00009D960000}"/>
    <cellStyle name="SAPBEXstdItem 11 2 6" xfId="28026" xr:uid="{00000000-0005-0000-0000-00009E960000}"/>
    <cellStyle name="SAPBEXstdItem 11 3" xfId="28027" xr:uid="{00000000-0005-0000-0000-00009F960000}"/>
    <cellStyle name="SAPBEXstdItem 11 3 2" xfId="28028" xr:uid="{00000000-0005-0000-0000-0000A0960000}"/>
    <cellStyle name="SAPBEXstdItem 11 3 2 2" xfId="28029" xr:uid="{00000000-0005-0000-0000-0000A1960000}"/>
    <cellStyle name="SAPBEXstdItem 11 3 2 2 2" xfId="28030" xr:uid="{00000000-0005-0000-0000-0000A2960000}"/>
    <cellStyle name="SAPBEXstdItem 11 3 2 2 3" xfId="28031" xr:uid="{00000000-0005-0000-0000-0000A3960000}"/>
    <cellStyle name="SAPBEXstdItem 11 3 2 3" xfId="28032" xr:uid="{00000000-0005-0000-0000-0000A4960000}"/>
    <cellStyle name="SAPBEXstdItem 11 3 2 4" xfId="28033" xr:uid="{00000000-0005-0000-0000-0000A5960000}"/>
    <cellStyle name="SAPBEXstdItem 11 3 2 5" xfId="28034" xr:uid="{00000000-0005-0000-0000-0000A6960000}"/>
    <cellStyle name="SAPBEXstdItem 11 3 3" xfId="28035" xr:uid="{00000000-0005-0000-0000-0000A7960000}"/>
    <cellStyle name="SAPBEXstdItem 11 3 3 2" xfId="28036" xr:uid="{00000000-0005-0000-0000-0000A8960000}"/>
    <cellStyle name="SAPBEXstdItem 11 3 3 3" xfId="28037" xr:uid="{00000000-0005-0000-0000-0000A9960000}"/>
    <cellStyle name="SAPBEXstdItem 11 3 4" xfId="28038" xr:uid="{00000000-0005-0000-0000-0000AA960000}"/>
    <cellStyle name="SAPBEXstdItem 11 3 5" xfId="28039" xr:uid="{00000000-0005-0000-0000-0000AB960000}"/>
    <cellStyle name="SAPBEXstdItem 11 3 6" xfId="28040" xr:uid="{00000000-0005-0000-0000-0000AC960000}"/>
    <cellStyle name="SAPBEXstdItem 11 4" xfId="28041" xr:uid="{00000000-0005-0000-0000-0000AD960000}"/>
    <cellStyle name="SAPBEXstdItem 11 4 2" xfId="28042" xr:uid="{00000000-0005-0000-0000-0000AE960000}"/>
    <cellStyle name="SAPBEXstdItem 11 4 2 2" xfId="28043" xr:uid="{00000000-0005-0000-0000-0000AF960000}"/>
    <cellStyle name="SAPBEXstdItem 11 4 2 2 2" xfId="28044" xr:uid="{00000000-0005-0000-0000-0000B0960000}"/>
    <cellStyle name="SAPBEXstdItem 11 4 2 2 3" xfId="28045" xr:uid="{00000000-0005-0000-0000-0000B1960000}"/>
    <cellStyle name="SAPBEXstdItem 11 4 2 3" xfId="28046" xr:uid="{00000000-0005-0000-0000-0000B2960000}"/>
    <cellStyle name="SAPBEXstdItem 11 4 2 4" xfId="28047" xr:uid="{00000000-0005-0000-0000-0000B3960000}"/>
    <cellStyle name="SAPBEXstdItem 11 4 2 5" xfId="28048" xr:uid="{00000000-0005-0000-0000-0000B4960000}"/>
    <cellStyle name="SAPBEXstdItem 11 4 3" xfId="28049" xr:uid="{00000000-0005-0000-0000-0000B5960000}"/>
    <cellStyle name="SAPBEXstdItem 11 4 3 2" xfId="28050" xr:uid="{00000000-0005-0000-0000-0000B6960000}"/>
    <cellStyle name="SAPBEXstdItem 11 4 3 3" xfId="28051" xr:uid="{00000000-0005-0000-0000-0000B7960000}"/>
    <cellStyle name="SAPBEXstdItem 11 4 4" xfId="28052" xr:uid="{00000000-0005-0000-0000-0000B8960000}"/>
    <cellStyle name="SAPBEXstdItem 11 4 5" xfId="28053" xr:uid="{00000000-0005-0000-0000-0000B9960000}"/>
    <cellStyle name="SAPBEXstdItem 11 4 6" xfId="28054" xr:uid="{00000000-0005-0000-0000-0000BA960000}"/>
    <cellStyle name="SAPBEXstdItem 11 5" xfId="28055" xr:uid="{00000000-0005-0000-0000-0000BB960000}"/>
    <cellStyle name="SAPBEXstdItem 11 5 2" xfId="28056" xr:uid="{00000000-0005-0000-0000-0000BC960000}"/>
    <cellStyle name="SAPBEXstdItem 11 5 2 2" xfId="28057" xr:uid="{00000000-0005-0000-0000-0000BD960000}"/>
    <cellStyle name="SAPBEXstdItem 11 5 2 2 2" xfId="28058" xr:uid="{00000000-0005-0000-0000-0000BE960000}"/>
    <cellStyle name="SAPBEXstdItem 11 5 2 2 3" xfId="28059" xr:uid="{00000000-0005-0000-0000-0000BF960000}"/>
    <cellStyle name="SAPBEXstdItem 11 5 2 3" xfId="28060" xr:uid="{00000000-0005-0000-0000-0000C0960000}"/>
    <cellStyle name="SAPBEXstdItem 11 5 2 4" xfId="28061" xr:uid="{00000000-0005-0000-0000-0000C1960000}"/>
    <cellStyle name="SAPBEXstdItem 11 5 2 5" xfId="28062" xr:uid="{00000000-0005-0000-0000-0000C2960000}"/>
    <cellStyle name="SAPBEXstdItem 11 5 3" xfId="28063" xr:uid="{00000000-0005-0000-0000-0000C3960000}"/>
    <cellStyle name="SAPBEXstdItem 11 5 3 2" xfId="28064" xr:uid="{00000000-0005-0000-0000-0000C4960000}"/>
    <cellStyle name="SAPBEXstdItem 11 5 3 3" xfId="28065" xr:uid="{00000000-0005-0000-0000-0000C5960000}"/>
    <cellStyle name="SAPBEXstdItem 11 5 4" xfId="28066" xr:uid="{00000000-0005-0000-0000-0000C6960000}"/>
    <cellStyle name="SAPBEXstdItem 11 5 5" xfId="28067" xr:uid="{00000000-0005-0000-0000-0000C7960000}"/>
    <cellStyle name="SAPBEXstdItem 11 5 6" xfId="28068" xr:uid="{00000000-0005-0000-0000-0000C8960000}"/>
    <cellStyle name="SAPBEXstdItem 11 6" xfId="28069" xr:uid="{00000000-0005-0000-0000-0000C9960000}"/>
    <cellStyle name="SAPBEXstdItem 11 6 2" xfId="28070" xr:uid="{00000000-0005-0000-0000-0000CA960000}"/>
    <cellStyle name="SAPBEXstdItem 11 6 2 2" xfId="28071" xr:uid="{00000000-0005-0000-0000-0000CB960000}"/>
    <cellStyle name="SAPBEXstdItem 11 6 2 3" xfId="28072" xr:uid="{00000000-0005-0000-0000-0000CC960000}"/>
    <cellStyle name="SAPBEXstdItem 11 6 3" xfId="28073" xr:uid="{00000000-0005-0000-0000-0000CD960000}"/>
    <cellStyle name="SAPBEXstdItem 11 6 4" xfId="28074" xr:uid="{00000000-0005-0000-0000-0000CE960000}"/>
    <cellStyle name="SAPBEXstdItem 11 6 5" xfId="28075" xr:uid="{00000000-0005-0000-0000-0000CF960000}"/>
    <cellStyle name="SAPBEXstdItem 11 7" xfId="28076" xr:uid="{00000000-0005-0000-0000-0000D0960000}"/>
    <cellStyle name="SAPBEXstdItem 11 7 2" xfId="28077" xr:uid="{00000000-0005-0000-0000-0000D1960000}"/>
    <cellStyle name="SAPBEXstdItem 11 7 3" xfId="28078" xr:uid="{00000000-0005-0000-0000-0000D2960000}"/>
    <cellStyle name="SAPBEXstdItem 11 7 4" xfId="28079" xr:uid="{00000000-0005-0000-0000-0000D3960000}"/>
    <cellStyle name="SAPBEXstdItem 11 7 5" xfId="28080" xr:uid="{00000000-0005-0000-0000-0000D4960000}"/>
    <cellStyle name="SAPBEXstdItem 11 8" xfId="28081" xr:uid="{00000000-0005-0000-0000-0000D5960000}"/>
    <cellStyle name="SAPBEXstdItem 11 9" xfId="28082" xr:uid="{00000000-0005-0000-0000-0000D6960000}"/>
    <cellStyle name="SAPBEXstdItem 12" xfId="28083" xr:uid="{00000000-0005-0000-0000-0000D7960000}"/>
    <cellStyle name="SAPBEXstdItem 12 10" xfId="28084" xr:uid="{00000000-0005-0000-0000-0000D8960000}"/>
    <cellStyle name="SAPBEXstdItem 12 11" xfId="28085" xr:uid="{00000000-0005-0000-0000-0000D9960000}"/>
    <cellStyle name="SAPBEXstdItem 12 2" xfId="28086" xr:uid="{00000000-0005-0000-0000-0000DA960000}"/>
    <cellStyle name="SAPBEXstdItem 12 2 2" xfId="28087" xr:uid="{00000000-0005-0000-0000-0000DB960000}"/>
    <cellStyle name="SAPBEXstdItem 12 2 2 2" xfId="28088" xr:uid="{00000000-0005-0000-0000-0000DC960000}"/>
    <cellStyle name="SAPBEXstdItem 12 2 2 2 2" xfId="28089" xr:uid="{00000000-0005-0000-0000-0000DD960000}"/>
    <cellStyle name="SAPBEXstdItem 12 2 2 2 3" xfId="28090" xr:uid="{00000000-0005-0000-0000-0000DE960000}"/>
    <cellStyle name="SAPBEXstdItem 12 2 2 3" xfId="28091" xr:uid="{00000000-0005-0000-0000-0000DF960000}"/>
    <cellStyle name="SAPBEXstdItem 12 2 2 4" xfId="28092" xr:uid="{00000000-0005-0000-0000-0000E0960000}"/>
    <cellStyle name="SAPBEXstdItem 12 2 2 5" xfId="28093" xr:uid="{00000000-0005-0000-0000-0000E1960000}"/>
    <cellStyle name="SAPBEXstdItem 12 2 3" xfId="28094" xr:uid="{00000000-0005-0000-0000-0000E2960000}"/>
    <cellStyle name="SAPBEXstdItem 12 2 3 2" xfId="28095" xr:uid="{00000000-0005-0000-0000-0000E3960000}"/>
    <cellStyle name="SAPBEXstdItem 12 2 3 3" xfId="28096" xr:uid="{00000000-0005-0000-0000-0000E4960000}"/>
    <cellStyle name="SAPBEXstdItem 12 2 4" xfId="28097" xr:uid="{00000000-0005-0000-0000-0000E5960000}"/>
    <cellStyle name="SAPBEXstdItem 12 2 5" xfId="28098" xr:uid="{00000000-0005-0000-0000-0000E6960000}"/>
    <cellStyle name="SAPBEXstdItem 12 2 6" xfId="28099" xr:uid="{00000000-0005-0000-0000-0000E7960000}"/>
    <cellStyle name="SAPBEXstdItem 12 3" xfId="28100" xr:uid="{00000000-0005-0000-0000-0000E8960000}"/>
    <cellStyle name="SAPBEXstdItem 12 3 2" xfId="28101" xr:uid="{00000000-0005-0000-0000-0000E9960000}"/>
    <cellStyle name="SAPBEXstdItem 12 3 2 2" xfId="28102" xr:uid="{00000000-0005-0000-0000-0000EA960000}"/>
    <cellStyle name="SAPBEXstdItem 12 3 2 2 2" xfId="28103" xr:uid="{00000000-0005-0000-0000-0000EB960000}"/>
    <cellStyle name="SAPBEXstdItem 12 3 2 2 3" xfId="28104" xr:uid="{00000000-0005-0000-0000-0000EC960000}"/>
    <cellStyle name="SAPBEXstdItem 12 3 2 3" xfId="28105" xr:uid="{00000000-0005-0000-0000-0000ED960000}"/>
    <cellStyle name="SAPBEXstdItem 12 3 2 4" xfId="28106" xr:uid="{00000000-0005-0000-0000-0000EE960000}"/>
    <cellStyle name="SAPBEXstdItem 12 3 2 5" xfId="28107" xr:uid="{00000000-0005-0000-0000-0000EF960000}"/>
    <cellStyle name="SAPBEXstdItem 12 3 3" xfId="28108" xr:uid="{00000000-0005-0000-0000-0000F0960000}"/>
    <cellStyle name="SAPBEXstdItem 12 3 3 2" xfId="28109" xr:uid="{00000000-0005-0000-0000-0000F1960000}"/>
    <cellStyle name="SAPBEXstdItem 12 3 3 3" xfId="28110" xr:uid="{00000000-0005-0000-0000-0000F2960000}"/>
    <cellStyle name="SAPBEXstdItem 12 3 4" xfId="28111" xr:uid="{00000000-0005-0000-0000-0000F3960000}"/>
    <cellStyle name="SAPBEXstdItem 12 3 5" xfId="28112" xr:uid="{00000000-0005-0000-0000-0000F4960000}"/>
    <cellStyle name="SAPBEXstdItem 12 3 6" xfId="28113" xr:uid="{00000000-0005-0000-0000-0000F5960000}"/>
    <cellStyle name="SAPBEXstdItem 12 4" xfId="28114" xr:uid="{00000000-0005-0000-0000-0000F6960000}"/>
    <cellStyle name="SAPBEXstdItem 12 4 2" xfId="28115" xr:uid="{00000000-0005-0000-0000-0000F7960000}"/>
    <cellStyle name="SAPBEXstdItem 12 4 2 2" xfId="28116" xr:uid="{00000000-0005-0000-0000-0000F8960000}"/>
    <cellStyle name="SAPBEXstdItem 12 4 2 2 2" xfId="28117" xr:uid="{00000000-0005-0000-0000-0000F9960000}"/>
    <cellStyle name="SAPBEXstdItem 12 4 2 2 3" xfId="28118" xr:uid="{00000000-0005-0000-0000-0000FA960000}"/>
    <cellStyle name="SAPBEXstdItem 12 4 2 3" xfId="28119" xr:uid="{00000000-0005-0000-0000-0000FB960000}"/>
    <cellStyle name="SAPBEXstdItem 12 4 2 4" xfId="28120" xr:uid="{00000000-0005-0000-0000-0000FC960000}"/>
    <cellStyle name="SAPBEXstdItem 12 4 2 5" xfId="28121" xr:uid="{00000000-0005-0000-0000-0000FD960000}"/>
    <cellStyle name="SAPBEXstdItem 12 4 3" xfId="28122" xr:uid="{00000000-0005-0000-0000-0000FE960000}"/>
    <cellStyle name="SAPBEXstdItem 12 4 3 2" xfId="28123" xr:uid="{00000000-0005-0000-0000-0000FF960000}"/>
    <cellStyle name="SAPBEXstdItem 12 4 3 3" xfId="28124" xr:uid="{00000000-0005-0000-0000-000000970000}"/>
    <cellStyle name="SAPBEXstdItem 12 4 4" xfId="28125" xr:uid="{00000000-0005-0000-0000-000001970000}"/>
    <cellStyle name="SAPBEXstdItem 12 4 5" xfId="28126" xr:uid="{00000000-0005-0000-0000-000002970000}"/>
    <cellStyle name="SAPBEXstdItem 12 4 6" xfId="28127" xr:uid="{00000000-0005-0000-0000-000003970000}"/>
    <cellStyle name="SAPBEXstdItem 12 5" xfId="28128" xr:uid="{00000000-0005-0000-0000-000004970000}"/>
    <cellStyle name="SAPBEXstdItem 12 5 2" xfId="28129" xr:uid="{00000000-0005-0000-0000-000005970000}"/>
    <cellStyle name="SAPBEXstdItem 12 5 2 2" xfId="28130" xr:uid="{00000000-0005-0000-0000-000006970000}"/>
    <cellStyle name="SAPBEXstdItem 12 5 2 2 2" xfId="28131" xr:uid="{00000000-0005-0000-0000-000007970000}"/>
    <cellStyle name="SAPBEXstdItem 12 5 2 2 3" xfId="28132" xr:uid="{00000000-0005-0000-0000-000008970000}"/>
    <cellStyle name="SAPBEXstdItem 12 5 2 3" xfId="28133" xr:uid="{00000000-0005-0000-0000-000009970000}"/>
    <cellStyle name="SAPBEXstdItem 12 5 2 4" xfId="28134" xr:uid="{00000000-0005-0000-0000-00000A970000}"/>
    <cellStyle name="SAPBEXstdItem 12 5 2 5" xfId="28135" xr:uid="{00000000-0005-0000-0000-00000B970000}"/>
    <cellStyle name="SAPBEXstdItem 12 5 3" xfId="28136" xr:uid="{00000000-0005-0000-0000-00000C970000}"/>
    <cellStyle name="SAPBEXstdItem 12 5 3 2" xfId="28137" xr:uid="{00000000-0005-0000-0000-00000D970000}"/>
    <cellStyle name="SAPBEXstdItem 12 5 3 3" xfId="28138" xr:uid="{00000000-0005-0000-0000-00000E970000}"/>
    <cellStyle name="SAPBEXstdItem 12 5 4" xfId="28139" xr:uid="{00000000-0005-0000-0000-00000F970000}"/>
    <cellStyle name="SAPBEXstdItem 12 5 5" xfId="28140" xr:uid="{00000000-0005-0000-0000-000010970000}"/>
    <cellStyle name="SAPBEXstdItem 12 5 6" xfId="28141" xr:uid="{00000000-0005-0000-0000-000011970000}"/>
    <cellStyle name="SAPBEXstdItem 12 6" xfId="28142" xr:uid="{00000000-0005-0000-0000-000012970000}"/>
    <cellStyle name="SAPBEXstdItem 12 6 2" xfId="28143" xr:uid="{00000000-0005-0000-0000-000013970000}"/>
    <cellStyle name="SAPBEXstdItem 12 6 2 2" xfId="28144" xr:uid="{00000000-0005-0000-0000-000014970000}"/>
    <cellStyle name="SAPBEXstdItem 12 6 2 3" xfId="28145" xr:uid="{00000000-0005-0000-0000-000015970000}"/>
    <cellStyle name="SAPBEXstdItem 12 6 3" xfId="28146" xr:uid="{00000000-0005-0000-0000-000016970000}"/>
    <cellStyle name="SAPBEXstdItem 12 6 4" xfId="28147" xr:uid="{00000000-0005-0000-0000-000017970000}"/>
    <cellStyle name="SAPBEXstdItem 12 6 5" xfId="28148" xr:uid="{00000000-0005-0000-0000-000018970000}"/>
    <cellStyle name="SAPBEXstdItem 12 7" xfId="28149" xr:uid="{00000000-0005-0000-0000-000019970000}"/>
    <cellStyle name="SAPBEXstdItem 12 7 2" xfId="28150" xr:uid="{00000000-0005-0000-0000-00001A970000}"/>
    <cellStyle name="SAPBEXstdItem 12 7 3" xfId="28151" xr:uid="{00000000-0005-0000-0000-00001B970000}"/>
    <cellStyle name="SAPBEXstdItem 12 7 4" xfId="28152" xr:uid="{00000000-0005-0000-0000-00001C970000}"/>
    <cellStyle name="SAPBEXstdItem 12 7 5" xfId="28153" xr:uid="{00000000-0005-0000-0000-00001D970000}"/>
    <cellStyle name="SAPBEXstdItem 12 8" xfId="28154" xr:uid="{00000000-0005-0000-0000-00001E970000}"/>
    <cellStyle name="SAPBEXstdItem 12 9" xfId="28155" xr:uid="{00000000-0005-0000-0000-00001F970000}"/>
    <cellStyle name="SAPBEXstdItem 13" xfId="28156" xr:uid="{00000000-0005-0000-0000-000020970000}"/>
    <cellStyle name="SAPBEXstdItem 13 10" xfId="28157" xr:uid="{00000000-0005-0000-0000-000021970000}"/>
    <cellStyle name="SAPBEXstdItem 13 11" xfId="28158" xr:uid="{00000000-0005-0000-0000-000022970000}"/>
    <cellStyle name="SAPBEXstdItem 13 2" xfId="28159" xr:uid="{00000000-0005-0000-0000-000023970000}"/>
    <cellStyle name="SAPBEXstdItem 13 2 2" xfId="28160" xr:uid="{00000000-0005-0000-0000-000024970000}"/>
    <cellStyle name="SAPBEXstdItem 13 2 2 2" xfId="28161" xr:uid="{00000000-0005-0000-0000-000025970000}"/>
    <cellStyle name="SAPBEXstdItem 13 2 2 2 2" xfId="28162" xr:uid="{00000000-0005-0000-0000-000026970000}"/>
    <cellStyle name="SAPBEXstdItem 13 2 2 2 3" xfId="28163" xr:uid="{00000000-0005-0000-0000-000027970000}"/>
    <cellStyle name="SAPBEXstdItem 13 2 2 3" xfId="28164" xr:uid="{00000000-0005-0000-0000-000028970000}"/>
    <cellStyle name="SAPBEXstdItem 13 2 2 4" xfId="28165" xr:uid="{00000000-0005-0000-0000-000029970000}"/>
    <cellStyle name="SAPBEXstdItem 13 2 2 5" xfId="28166" xr:uid="{00000000-0005-0000-0000-00002A970000}"/>
    <cellStyle name="SAPBEXstdItem 13 2 3" xfId="28167" xr:uid="{00000000-0005-0000-0000-00002B970000}"/>
    <cellStyle name="SAPBEXstdItem 13 2 3 2" xfId="28168" xr:uid="{00000000-0005-0000-0000-00002C970000}"/>
    <cellStyle name="SAPBEXstdItem 13 2 3 3" xfId="28169" xr:uid="{00000000-0005-0000-0000-00002D970000}"/>
    <cellStyle name="SAPBEXstdItem 13 2 4" xfId="28170" xr:uid="{00000000-0005-0000-0000-00002E970000}"/>
    <cellStyle name="SAPBEXstdItem 13 2 5" xfId="28171" xr:uid="{00000000-0005-0000-0000-00002F970000}"/>
    <cellStyle name="SAPBEXstdItem 13 2 6" xfId="28172" xr:uid="{00000000-0005-0000-0000-000030970000}"/>
    <cellStyle name="SAPBEXstdItem 13 3" xfId="28173" xr:uid="{00000000-0005-0000-0000-000031970000}"/>
    <cellStyle name="SAPBEXstdItem 13 3 2" xfId="28174" xr:uid="{00000000-0005-0000-0000-000032970000}"/>
    <cellStyle name="SAPBEXstdItem 13 3 2 2" xfId="28175" xr:uid="{00000000-0005-0000-0000-000033970000}"/>
    <cellStyle name="SAPBEXstdItem 13 3 2 2 2" xfId="28176" xr:uid="{00000000-0005-0000-0000-000034970000}"/>
    <cellStyle name="SAPBEXstdItem 13 3 2 2 3" xfId="28177" xr:uid="{00000000-0005-0000-0000-000035970000}"/>
    <cellStyle name="SAPBEXstdItem 13 3 2 3" xfId="28178" xr:uid="{00000000-0005-0000-0000-000036970000}"/>
    <cellStyle name="SAPBEXstdItem 13 3 2 4" xfId="28179" xr:uid="{00000000-0005-0000-0000-000037970000}"/>
    <cellStyle name="SAPBEXstdItem 13 3 2 5" xfId="28180" xr:uid="{00000000-0005-0000-0000-000038970000}"/>
    <cellStyle name="SAPBEXstdItem 13 3 3" xfId="28181" xr:uid="{00000000-0005-0000-0000-000039970000}"/>
    <cellStyle name="SAPBEXstdItem 13 3 3 2" xfId="28182" xr:uid="{00000000-0005-0000-0000-00003A970000}"/>
    <cellStyle name="SAPBEXstdItem 13 3 3 3" xfId="28183" xr:uid="{00000000-0005-0000-0000-00003B970000}"/>
    <cellStyle name="SAPBEXstdItem 13 3 4" xfId="28184" xr:uid="{00000000-0005-0000-0000-00003C970000}"/>
    <cellStyle name="SAPBEXstdItem 13 3 5" xfId="28185" xr:uid="{00000000-0005-0000-0000-00003D970000}"/>
    <cellStyle name="SAPBEXstdItem 13 3 6" xfId="28186" xr:uid="{00000000-0005-0000-0000-00003E970000}"/>
    <cellStyle name="SAPBEXstdItem 13 4" xfId="28187" xr:uid="{00000000-0005-0000-0000-00003F970000}"/>
    <cellStyle name="SAPBEXstdItem 13 4 2" xfId="28188" xr:uid="{00000000-0005-0000-0000-000040970000}"/>
    <cellStyle name="SAPBEXstdItem 13 4 2 2" xfId="28189" xr:uid="{00000000-0005-0000-0000-000041970000}"/>
    <cellStyle name="SAPBEXstdItem 13 4 2 2 2" xfId="28190" xr:uid="{00000000-0005-0000-0000-000042970000}"/>
    <cellStyle name="SAPBEXstdItem 13 4 2 2 3" xfId="28191" xr:uid="{00000000-0005-0000-0000-000043970000}"/>
    <cellStyle name="SAPBEXstdItem 13 4 2 3" xfId="28192" xr:uid="{00000000-0005-0000-0000-000044970000}"/>
    <cellStyle name="SAPBEXstdItem 13 4 2 4" xfId="28193" xr:uid="{00000000-0005-0000-0000-000045970000}"/>
    <cellStyle name="SAPBEXstdItem 13 4 2 5" xfId="28194" xr:uid="{00000000-0005-0000-0000-000046970000}"/>
    <cellStyle name="SAPBEXstdItem 13 4 3" xfId="28195" xr:uid="{00000000-0005-0000-0000-000047970000}"/>
    <cellStyle name="SAPBEXstdItem 13 4 3 2" xfId="28196" xr:uid="{00000000-0005-0000-0000-000048970000}"/>
    <cellStyle name="SAPBEXstdItem 13 4 3 3" xfId="28197" xr:uid="{00000000-0005-0000-0000-000049970000}"/>
    <cellStyle name="SAPBEXstdItem 13 4 4" xfId="28198" xr:uid="{00000000-0005-0000-0000-00004A970000}"/>
    <cellStyle name="SAPBEXstdItem 13 4 5" xfId="28199" xr:uid="{00000000-0005-0000-0000-00004B970000}"/>
    <cellStyle name="SAPBEXstdItem 13 4 6" xfId="28200" xr:uid="{00000000-0005-0000-0000-00004C970000}"/>
    <cellStyle name="SAPBEXstdItem 13 5" xfId="28201" xr:uid="{00000000-0005-0000-0000-00004D970000}"/>
    <cellStyle name="SAPBEXstdItem 13 5 2" xfId="28202" xr:uid="{00000000-0005-0000-0000-00004E970000}"/>
    <cellStyle name="SAPBEXstdItem 13 5 2 2" xfId="28203" xr:uid="{00000000-0005-0000-0000-00004F970000}"/>
    <cellStyle name="SAPBEXstdItem 13 5 2 2 2" xfId="28204" xr:uid="{00000000-0005-0000-0000-000050970000}"/>
    <cellStyle name="SAPBEXstdItem 13 5 2 2 3" xfId="28205" xr:uid="{00000000-0005-0000-0000-000051970000}"/>
    <cellStyle name="SAPBEXstdItem 13 5 2 3" xfId="28206" xr:uid="{00000000-0005-0000-0000-000052970000}"/>
    <cellStyle name="SAPBEXstdItem 13 5 2 4" xfId="28207" xr:uid="{00000000-0005-0000-0000-000053970000}"/>
    <cellStyle name="SAPBEXstdItem 13 5 2 5" xfId="28208" xr:uid="{00000000-0005-0000-0000-000054970000}"/>
    <cellStyle name="SAPBEXstdItem 13 5 3" xfId="28209" xr:uid="{00000000-0005-0000-0000-000055970000}"/>
    <cellStyle name="SAPBEXstdItem 13 5 3 2" xfId="28210" xr:uid="{00000000-0005-0000-0000-000056970000}"/>
    <cellStyle name="SAPBEXstdItem 13 5 3 3" xfId="28211" xr:uid="{00000000-0005-0000-0000-000057970000}"/>
    <cellStyle name="SAPBEXstdItem 13 5 4" xfId="28212" xr:uid="{00000000-0005-0000-0000-000058970000}"/>
    <cellStyle name="SAPBEXstdItem 13 5 5" xfId="28213" xr:uid="{00000000-0005-0000-0000-000059970000}"/>
    <cellStyle name="SAPBEXstdItem 13 5 6" xfId="28214" xr:uid="{00000000-0005-0000-0000-00005A970000}"/>
    <cellStyle name="SAPBEXstdItem 13 6" xfId="28215" xr:uid="{00000000-0005-0000-0000-00005B970000}"/>
    <cellStyle name="SAPBEXstdItem 13 6 2" xfId="28216" xr:uid="{00000000-0005-0000-0000-00005C970000}"/>
    <cellStyle name="SAPBEXstdItem 13 6 2 2" xfId="28217" xr:uid="{00000000-0005-0000-0000-00005D970000}"/>
    <cellStyle name="SAPBEXstdItem 13 6 2 3" xfId="28218" xr:uid="{00000000-0005-0000-0000-00005E970000}"/>
    <cellStyle name="SAPBEXstdItem 13 6 3" xfId="28219" xr:uid="{00000000-0005-0000-0000-00005F970000}"/>
    <cellStyle name="SAPBEXstdItem 13 6 4" xfId="28220" xr:uid="{00000000-0005-0000-0000-000060970000}"/>
    <cellStyle name="SAPBEXstdItem 13 6 5" xfId="28221" xr:uid="{00000000-0005-0000-0000-000061970000}"/>
    <cellStyle name="SAPBEXstdItem 13 7" xfId="28222" xr:uid="{00000000-0005-0000-0000-000062970000}"/>
    <cellStyle name="SAPBEXstdItem 13 7 2" xfId="28223" xr:uid="{00000000-0005-0000-0000-000063970000}"/>
    <cellStyle name="SAPBEXstdItem 13 7 3" xfId="28224" xr:uid="{00000000-0005-0000-0000-000064970000}"/>
    <cellStyle name="SAPBEXstdItem 13 7 4" xfId="28225" xr:uid="{00000000-0005-0000-0000-000065970000}"/>
    <cellStyle name="SAPBEXstdItem 13 7 5" xfId="28226" xr:uid="{00000000-0005-0000-0000-000066970000}"/>
    <cellStyle name="SAPBEXstdItem 13 8" xfId="28227" xr:uid="{00000000-0005-0000-0000-000067970000}"/>
    <cellStyle name="SAPBEXstdItem 13 9" xfId="28228" xr:uid="{00000000-0005-0000-0000-000068970000}"/>
    <cellStyle name="SAPBEXstdItem 14" xfId="28229" xr:uid="{00000000-0005-0000-0000-000069970000}"/>
    <cellStyle name="SAPBEXstdItem 14 10" xfId="28230" xr:uid="{00000000-0005-0000-0000-00006A970000}"/>
    <cellStyle name="SAPBEXstdItem 14 2" xfId="28231" xr:uid="{00000000-0005-0000-0000-00006B970000}"/>
    <cellStyle name="SAPBEXstdItem 14 2 2" xfId="28232" xr:uid="{00000000-0005-0000-0000-00006C970000}"/>
    <cellStyle name="SAPBEXstdItem 14 2 2 2" xfId="28233" xr:uid="{00000000-0005-0000-0000-00006D970000}"/>
    <cellStyle name="SAPBEXstdItem 14 2 2 2 2" xfId="28234" xr:uid="{00000000-0005-0000-0000-00006E970000}"/>
    <cellStyle name="SAPBEXstdItem 14 2 2 2 3" xfId="28235" xr:uid="{00000000-0005-0000-0000-00006F970000}"/>
    <cellStyle name="SAPBEXstdItem 14 2 2 3" xfId="28236" xr:uid="{00000000-0005-0000-0000-000070970000}"/>
    <cellStyle name="SAPBEXstdItem 14 2 2 4" xfId="28237" xr:uid="{00000000-0005-0000-0000-000071970000}"/>
    <cellStyle name="SAPBEXstdItem 14 2 2 5" xfId="28238" xr:uid="{00000000-0005-0000-0000-000072970000}"/>
    <cellStyle name="SAPBEXstdItem 14 2 3" xfId="28239" xr:uid="{00000000-0005-0000-0000-000073970000}"/>
    <cellStyle name="SAPBEXstdItem 14 2 3 2" xfId="28240" xr:uid="{00000000-0005-0000-0000-000074970000}"/>
    <cellStyle name="SAPBEXstdItem 14 2 3 3" xfId="28241" xr:uid="{00000000-0005-0000-0000-000075970000}"/>
    <cellStyle name="SAPBEXstdItem 14 2 4" xfId="28242" xr:uid="{00000000-0005-0000-0000-000076970000}"/>
    <cellStyle name="SAPBEXstdItem 14 2 5" xfId="28243" xr:uid="{00000000-0005-0000-0000-000077970000}"/>
    <cellStyle name="SAPBEXstdItem 14 2 6" xfId="28244" xr:uid="{00000000-0005-0000-0000-000078970000}"/>
    <cellStyle name="SAPBEXstdItem 14 3" xfId="28245" xr:uid="{00000000-0005-0000-0000-000079970000}"/>
    <cellStyle name="SAPBEXstdItem 14 3 2" xfId="28246" xr:uid="{00000000-0005-0000-0000-00007A970000}"/>
    <cellStyle name="SAPBEXstdItem 14 3 2 2" xfId="28247" xr:uid="{00000000-0005-0000-0000-00007B970000}"/>
    <cellStyle name="SAPBEXstdItem 14 3 2 2 2" xfId="28248" xr:uid="{00000000-0005-0000-0000-00007C970000}"/>
    <cellStyle name="SAPBEXstdItem 14 3 2 2 3" xfId="28249" xr:uid="{00000000-0005-0000-0000-00007D970000}"/>
    <cellStyle name="SAPBEXstdItem 14 3 2 3" xfId="28250" xr:uid="{00000000-0005-0000-0000-00007E970000}"/>
    <cellStyle name="SAPBEXstdItem 14 3 2 4" xfId="28251" xr:uid="{00000000-0005-0000-0000-00007F970000}"/>
    <cellStyle name="SAPBEXstdItem 14 3 2 5" xfId="28252" xr:uid="{00000000-0005-0000-0000-000080970000}"/>
    <cellStyle name="SAPBEXstdItem 14 3 3" xfId="28253" xr:uid="{00000000-0005-0000-0000-000081970000}"/>
    <cellStyle name="SAPBEXstdItem 14 3 3 2" xfId="28254" xr:uid="{00000000-0005-0000-0000-000082970000}"/>
    <cellStyle name="SAPBEXstdItem 14 3 3 3" xfId="28255" xr:uid="{00000000-0005-0000-0000-000083970000}"/>
    <cellStyle name="SAPBEXstdItem 14 3 4" xfId="28256" xr:uid="{00000000-0005-0000-0000-000084970000}"/>
    <cellStyle name="SAPBEXstdItem 14 3 5" xfId="28257" xr:uid="{00000000-0005-0000-0000-000085970000}"/>
    <cellStyle name="SAPBEXstdItem 14 3 6" xfId="28258" xr:uid="{00000000-0005-0000-0000-000086970000}"/>
    <cellStyle name="SAPBEXstdItem 14 4" xfId="28259" xr:uid="{00000000-0005-0000-0000-000087970000}"/>
    <cellStyle name="SAPBEXstdItem 14 4 2" xfId="28260" xr:uid="{00000000-0005-0000-0000-000088970000}"/>
    <cellStyle name="SAPBEXstdItem 14 4 2 2" xfId="28261" xr:uid="{00000000-0005-0000-0000-000089970000}"/>
    <cellStyle name="SAPBEXstdItem 14 4 2 2 2" xfId="28262" xr:uid="{00000000-0005-0000-0000-00008A970000}"/>
    <cellStyle name="SAPBEXstdItem 14 4 2 2 3" xfId="28263" xr:uid="{00000000-0005-0000-0000-00008B970000}"/>
    <cellStyle name="SAPBEXstdItem 14 4 2 3" xfId="28264" xr:uid="{00000000-0005-0000-0000-00008C970000}"/>
    <cellStyle name="SAPBEXstdItem 14 4 2 4" xfId="28265" xr:uid="{00000000-0005-0000-0000-00008D970000}"/>
    <cellStyle name="SAPBEXstdItem 14 4 2 5" xfId="28266" xr:uid="{00000000-0005-0000-0000-00008E970000}"/>
    <cellStyle name="SAPBEXstdItem 14 4 3" xfId="28267" xr:uid="{00000000-0005-0000-0000-00008F970000}"/>
    <cellStyle name="SAPBEXstdItem 14 4 3 2" xfId="28268" xr:uid="{00000000-0005-0000-0000-000090970000}"/>
    <cellStyle name="SAPBEXstdItem 14 4 3 3" xfId="28269" xr:uid="{00000000-0005-0000-0000-000091970000}"/>
    <cellStyle name="SAPBEXstdItem 14 4 4" xfId="28270" xr:uid="{00000000-0005-0000-0000-000092970000}"/>
    <cellStyle name="SAPBEXstdItem 14 4 5" xfId="28271" xr:uid="{00000000-0005-0000-0000-000093970000}"/>
    <cellStyle name="SAPBEXstdItem 14 4 6" xfId="28272" xr:uid="{00000000-0005-0000-0000-000094970000}"/>
    <cellStyle name="SAPBEXstdItem 14 5" xfId="28273" xr:uid="{00000000-0005-0000-0000-000095970000}"/>
    <cellStyle name="SAPBEXstdItem 14 5 2" xfId="28274" xr:uid="{00000000-0005-0000-0000-000096970000}"/>
    <cellStyle name="SAPBEXstdItem 14 5 2 2" xfId="28275" xr:uid="{00000000-0005-0000-0000-000097970000}"/>
    <cellStyle name="SAPBEXstdItem 14 5 2 2 2" xfId="28276" xr:uid="{00000000-0005-0000-0000-000098970000}"/>
    <cellStyle name="SAPBEXstdItem 14 5 2 2 3" xfId="28277" xr:uid="{00000000-0005-0000-0000-000099970000}"/>
    <cellStyle name="SAPBEXstdItem 14 5 2 3" xfId="28278" xr:uid="{00000000-0005-0000-0000-00009A970000}"/>
    <cellStyle name="SAPBEXstdItem 14 5 2 4" xfId="28279" xr:uid="{00000000-0005-0000-0000-00009B970000}"/>
    <cellStyle name="SAPBEXstdItem 14 5 2 5" xfId="28280" xr:uid="{00000000-0005-0000-0000-00009C970000}"/>
    <cellStyle name="SAPBEXstdItem 14 5 3" xfId="28281" xr:uid="{00000000-0005-0000-0000-00009D970000}"/>
    <cellStyle name="SAPBEXstdItem 14 5 3 2" xfId="28282" xr:uid="{00000000-0005-0000-0000-00009E970000}"/>
    <cellStyle name="SAPBEXstdItem 14 5 3 3" xfId="28283" xr:uid="{00000000-0005-0000-0000-00009F970000}"/>
    <cellStyle name="SAPBEXstdItem 14 5 4" xfId="28284" xr:uid="{00000000-0005-0000-0000-0000A0970000}"/>
    <cellStyle name="SAPBEXstdItem 14 5 5" xfId="28285" xr:uid="{00000000-0005-0000-0000-0000A1970000}"/>
    <cellStyle name="SAPBEXstdItem 14 5 6" xfId="28286" xr:uid="{00000000-0005-0000-0000-0000A2970000}"/>
    <cellStyle name="SAPBEXstdItem 14 6" xfId="28287" xr:uid="{00000000-0005-0000-0000-0000A3970000}"/>
    <cellStyle name="SAPBEXstdItem 14 6 2" xfId="28288" xr:uid="{00000000-0005-0000-0000-0000A4970000}"/>
    <cellStyle name="SAPBEXstdItem 14 6 2 2" xfId="28289" xr:uid="{00000000-0005-0000-0000-0000A5970000}"/>
    <cellStyle name="SAPBEXstdItem 14 6 2 3" xfId="28290" xr:uid="{00000000-0005-0000-0000-0000A6970000}"/>
    <cellStyle name="SAPBEXstdItem 14 6 3" xfId="28291" xr:uid="{00000000-0005-0000-0000-0000A7970000}"/>
    <cellStyle name="SAPBEXstdItem 14 6 4" xfId="28292" xr:uid="{00000000-0005-0000-0000-0000A8970000}"/>
    <cellStyle name="SAPBEXstdItem 14 6 5" xfId="28293" xr:uid="{00000000-0005-0000-0000-0000A9970000}"/>
    <cellStyle name="SAPBEXstdItem 14 7" xfId="28294" xr:uid="{00000000-0005-0000-0000-0000AA970000}"/>
    <cellStyle name="SAPBEXstdItem 14 7 2" xfId="28295" xr:uid="{00000000-0005-0000-0000-0000AB970000}"/>
    <cellStyle name="SAPBEXstdItem 14 7 3" xfId="28296" xr:uid="{00000000-0005-0000-0000-0000AC970000}"/>
    <cellStyle name="SAPBEXstdItem 14 8" xfId="28297" xr:uid="{00000000-0005-0000-0000-0000AD970000}"/>
    <cellStyle name="SAPBEXstdItem 14 9" xfId="28298" xr:uid="{00000000-0005-0000-0000-0000AE970000}"/>
    <cellStyle name="SAPBEXstdItem 15" xfId="28299" xr:uid="{00000000-0005-0000-0000-0000AF970000}"/>
    <cellStyle name="SAPBEXstdItem 15 10" xfId="28300" xr:uid="{00000000-0005-0000-0000-0000B0970000}"/>
    <cellStyle name="SAPBEXstdItem 15 2" xfId="28301" xr:uid="{00000000-0005-0000-0000-0000B1970000}"/>
    <cellStyle name="SAPBEXstdItem 15 2 2" xfId="28302" xr:uid="{00000000-0005-0000-0000-0000B2970000}"/>
    <cellStyle name="SAPBEXstdItem 15 2 2 2" xfId="28303" xr:uid="{00000000-0005-0000-0000-0000B3970000}"/>
    <cellStyle name="SAPBEXstdItem 15 2 2 2 2" xfId="28304" xr:uid="{00000000-0005-0000-0000-0000B4970000}"/>
    <cellStyle name="SAPBEXstdItem 15 2 2 2 3" xfId="28305" xr:uid="{00000000-0005-0000-0000-0000B5970000}"/>
    <cellStyle name="SAPBEXstdItem 15 2 2 3" xfId="28306" xr:uid="{00000000-0005-0000-0000-0000B6970000}"/>
    <cellStyle name="SAPBEXstdItem 15 2 2 4" xfId="28307" xr:uid="{00000000-0005-0000-0000-0000B7970000}"/>
    <cellStyle name="SAPBEXstdItem 15 2 2 5" xfId="28308" xr:uid="{00000000-0005-0000-0000-0000B8970000}"/>
    <cellStyle name="SAPBEXstdItem 15 2 3" xfId="28309" xr:uid="{00000000-0005-0000-0000-0000B9970000}"/>
    <cellStyle name="SAPBEXstdItem 15 2 3 2" xfId="28310" xr:uid="{00000000-0005-0000-0000-0000BA970000}"/>
    <cellStyle name="SAPBEXstdItem 15 2 3 3" xfId="28311" xr:uid="{00000000-0005-0000-0000-0000BB970000}"/>
    <cellStyle name="SAPBEXstdItem 15 2 4" xfId="28312" xr:uid="{00000000-0005-0000-0000-0000BC970000}"/>
    <cellStyle name="SAPBEXstdItem 15 2 5" xfId="28313" xr:uid="{00000000-0005-0000-0000-0000BD970000}"/>
    <cellStyle name="SAPBEXstdItem 15 2 6" xfId="28314" xr:uid="{00000000-0005-0000-0000-0000BE970000}"/>
    <cellStyle name="SAPBEXstdItem 15 3" xfId="28315" xr:uid="{00000000-0005-0000-0000-0000BF970000}"/>
    <cellStyle name="SAPBEXstdItem 15 3 2" xfId="28316" xr:uid="{00000000-0005-0000-0000-0000C0970000}"/>
    <cellStyle name="SAPBEXstdItem 15 3 2 2" xfId="28317" xr:uid="{00000000-0005-0000-0000-0000C1970000}"/>
    <cellStyle name="SAPBEXstdItem 15 3 2 2 2" xfId="28318" xr:uid="{00000000-0005-0000-0000-0000C2970000}"/>
    <cellStyle name="SAPBEXstdItem 15 3 2 2 3" xfId="28319" xr:uid="{00000000-0005-0000-0000-0000C3970000}"/>
    <cellStyle name="SAPBEXstdItem 15 3 2 3" xfId="28320" xr:uid="{00000000-0005-0000-0000-0000C4970000}"/>
    <cellStyle name="SAPBEXstdItem 15 3 2 4" xfId="28321" xr:uid="{00000000-0005-0000-0000-0000C5970000}"/>
    <cellStyle name="SAPBEXstdItem 15 3 2 5" xfId="28322" xr:uid="{00000000-0005-0000-0000-0000C6970000}"/>
    <cellStyle name="SAPBEXstdItem 15 3 3" xfId="28323" xr:uid="{00000000-0005-0000-0000-0000C7970000}"/>
    <cellStyle name="SAPBEXstdItem 15 3 3 2" xfId="28324" xr:uid="{00000000-0005-0000-0000-0000C8970000}"/>
    <cellStyle name="SAPBEXstdItem 15 3 3 3" xfId="28325" xr:uid="{00000000-0005-0000-0000-0000C9970000}"/>
    <cellStyle name="SAPBEXstdItem 15 3 4" xfId="28326" xr:uid="{00000000-0005-0000-0000-0000CA970000}"/>
    <cellStyle name="SAPBEXstdItem 15 3 5" xfId="28327" xr:uid="{00000000-0005-0000-0000-0000CB970000}"/>
    <cellStyle name="SAPBEXstdItem 15 3 6" xfId="28328" xr:uid="{00000000-0005-0000-0000-0000CC970000}"/>
    <cellStyle name="SAPBEXstdItem 15 4" xfId="28329" xr:uid="{00000000-0005-0000-0000-0000CD970000}"/>
    <cellStyle name="SAPBEXstdItem 15 4 2" xfId="28330" xr:uid="{00000000-0005-0000-0000-0000CE970000}"/>
    <cellStyle name="SAPBEXstdItem 15 4 2 2" xfId="28331" xr:uid="{00000000-0005-0000-0000-0000CF970000}"/>
    <cellStyle name="SAPBEXstdItem 15 4 2 2 2" xfId="28332" xr:uid="{00000000-0005-0000-0000-0000D0970000}"/>
    <cellStyle name="SAPBEXstdItem 15 4 2 2 3" xfId="28333" xr:uid="{00000000-0005-0000-0000-0000D1970000}"/>
    <cellStyle name="SAPBEXstdItem 15 4 2 3" xfId="28334" xr:uid="{00000000-0005-0000-0000-0000D2970000}"/>
    <cellStyle name="SAPBEXstdItem 15 4 2 4" xfId="28335" xr:uid="{00000000-0005-0000-0000-0000D3970000}"/>
    <cellStyle name="SAPBEXstdItem 15 4 2 5" xfId="28336" xr:uid="{00000000-0005-0000-0000-0000D4970000}"/>
    <cellStyle name="SAPBEXstdItem 15 4 3" xfId="28337" xr:uid="{00000000-0005-0000-0000-0000D5970000}"/>
    <cellStyle name="SAPBEXstdItem 15 4 3 2" xfId="28338" xr:uid="{00000000-0005-0000-0000-0000D6970000}"/>
    <cellStyle name="SAPBEXstdItem 15 4 3 3" xfId="28339" xr:uid="{00000000-0005-0000-0000-0000D7970000}"/>
    <cellStyle name="SAPBEXstdItem 15 4 4" xfId="28340" xr:uid="{00000000-0005-0000-0000-0000D8970000}"/>
    <cellStyle name="SAPBEXstdItem 15 4 5" xfId="28341" xr:uid="{00000000-0005-0000-0000-0000D9970000}"/>
    <cellStyle name="SAPBEXstdItem 15 4 6" xfId="28342" xr:uid="{00000000-0005-0000-0000-0000DA970000}"/>
    <cellStyle name="SAPBEXstdItem 15 5" xfId="28343" xr:uid="{00000000-0005-0000-0000-0000DB970000}"/>
    <cellStyle name="SAPBEXstdItem 15 5 2" xfId="28344" xr:uid="{00000000-0005-0000-0000-0000DC970000}"/>
    <cellStyle name="SAPBEXstdItem 15 5 2 2" xfId="28345" xr:uid="{00000000-0005-0000-0000-0000DD970000}"/>
    <cellStyle name="SAPBEXstdItem 15 5 2 2 2" xfId="28346" xr:uid="{00000000-0005-0000-0000-0000DE970000}"/>
    <cellStyle name="SAPBEXstdItem 15 5 2 2 3" xfId="28347" xr:uid="{00000000-0005-0000-0000-0000DF970000}"/>
    <cellStyle name="SAPBEXstdItem 15 5 2 3" xfId="28348" xr:uid="{00000000-0005-0000-0000-0000E0970000}"/>
    <cellStyle name="SAPBEXstdItem 15 5 2 4" xfId="28349" xr:uid="{00000000-0005-0000-0000-0000E1970000}"/>
    <cellStyle name="SAPBEXstdItem 15 5 2 5" xfId="28350" xr:uid="{00000000-0005-0000-0000-0000E2970000}"/>
    <cellStyle name="SAPBEXstdItem 15 5 3" xfId="28351" xr:uid="{00000000-0005-0000-0000-0000E3970000}"/>
    <cellStyle name="SAPBEXstdItem 15 5 3 2" xfId="28352" xr:uid="{00000000-0005-0000-0000-0000E4970000}"/>
    <cellStyle name="SAPBEXstdItem 15 5 3 3" xfId="28353" xr:uid="{00000000-0005-0000-0000-0000E5970000}"/>
    <cellStyle name="SAPBEXstdItem 15 5 4" xfId="28354" xr:uid="{00000000-0005-0000-0000-0000E6970000}"/>
    <cellStyle name="SAPBEXstdItem 15 5 5" xfId="28355" xr:uid="{00000000-0005-0000-0000-0000E7970000}"/>
    <cellStyle name="SAPBEXstdItem 15 5 6" xfId="28356" xr:uid="{00000000-0005-0000-0000-0000E8970000}"/>
    <cellStyle name="SAPBEXstdItem 15 6" xfId="28357" xr:uid="{00000000-0005-0000-0000-0000E9970000}"/>
    <cellStyle name="SAPBEXstdItem 15 6 2" xfId="28358" xr:uid="{00000000-0005-0000-0000-0000EA970000}"/>
    <cellStyle name="SAPBEXstdItem 15 6 2 2" xfId="28359" xr:uid="{00000000-0005-0000-0000-0000EB970000}"/>
    <cellStyle name="SAPBEXstdItem 15 6 2 3" xfId="28360" xr:uid="{00000000-0005-0000-0000-0000EC970000}"/>
    <cellStyle name="SAPBEXstdItem 15 6 3" xfId="28361" xr:uid="{00000000-0005-0000-0000-0000ED970000}"/>
    <cellStyle name="SAPBEXstdItem 15 6 4" xfId="28362" xr:uid="{00000000-0005-0000-0000-0000EE970000}"/>
    <cellStyle name="SAPBEXstdItem 15 6 5" xfId="28363" xr:uid="{00000000-0005-0000-0000-0000EF970000}"/>
    <cellStyle name="SAPBEXstdItem 15 7" xfId="28364" xr:uid="{00000000-0005-0000-0000-0000F0970000}"/>
    <cellStyle name="SAPBEXstdItem 15 7 2" xfId="28365" xr:uid="{00000000-0005-0000-0000-0000F1970000}"/>
    <cellStyle name="SAPBEXstdItem 15 7 3" xfId="28366" xr:uid="{00000000-0005-0000-0000-0000F2970000}"/>
    <cellStyle name="SAPBEXstdItem 15 8" xfId="28367" xr:uid="{00000000-0005-0000-0000-0000F3970000}"/>
    <cellStyle name="SAPBEXstdItem 15 9" xfId="28368" xr:uid="{00000000-0005-0000-0000-0000F4970000}"/>
    <cellStyle name="SAPBEXstdItem 16" xfId="28369" xr:uid="{00000000-0005-0000-0000-0000F5970000}"/>
    <cellStyle name="SAPBEXstdItem 16 10" xfId="28370" xr:uid="{00000000-0005-0000-0000-0000F6970000}"/>
    <cellStyle name="SAPBEXstdItem 16 2" xfId="28371" xr:uid="{00000000-0005-0000-0000-0000F7970000}"/>
    <cellStyle name="SAPBEXstdItem 16 2 2" xfId="28372" xr:uid="{00000000-0005-0000-0000-0000F8970000}"/>
    <cellStyle name="SAPBEXstdItem 16 2 2 2" xfId="28373" xr:uid="{00000000-0005-0000-0000-0000F9970000}"/>
    <cellStyle name="SAPBEXstdItem 16 2 2 2 2" xfId="28374" xr:uid="{00000000-0005-0000-0000-0000FA970000}"/>
    <cellStyle name="SAPBEXstdItem 16 2 2 2 3" xfId="28375" xr:uid="{00000000-0005-0000-0000-0000FB970000}"/>
    <cellStyle name="SAPBEXstdItem 16 2 2 3" xfId="28376" xr:uid="{00000000-0005-0000-0000-0000FC970000}"/>
    <cellStyle name="SAPBEXstdItem 16 2 2 4" xfId="28377" xr:uid="{00000000-0005-0000-0000-0000FD970000}"/>
    <cellStyle name="SAPBEXstdItem 16 2 2 5" xfId="28378" xr:uid="{00000000-0005-0000-0000-0000FE970000}"/>
    <cellStyle name="SAPBEXstdItem 16 2 3" xfId="28379" xr:uid="{00000000-0005-0000-0000-0000FF970000}"/>
    <cellStyle name="SAPBEXstdItem 16 2 3 2" xfId="28380" xr:uid="{00000000-0005-0000-0000-000000980000}"/>
    <cellStyle name="SAPBEXstdItem 16 2 3 3" xfId="28381" xr:uid="{00000000-0005-0000-0000-000001980000}"/>
    <cellStyle name="SAPBEXstdItem 16 2 4" xfId="28382" xr:uid="{00000000-0005-0000-0000-000002980000}"/>
    <cellStyle name="SAPBEXstdItem 16 2 5" xfId="28383" xr:uid="{00000000-0005-0000-0000-000003980000}"/>
    <cellStyle name="SAPBEXstdItem 16 2 6" xfId="28384" xr:uid="{00000000-0005-0000-0000-000004980000}"/>
    <cellStyle name="SAPBEXstdItem 16 3" xfId="28385" xr:uid="{00000000-0005-0000-0000-000005980000}"/>
    <cellStyle name="SAPBEXstdItem 16 3 2" xfId="28386" xr:uid="{00000000-0005-0000-0000-000006980000}"/>
    <cellStyle name="SAPBEXstdItem 16 3 2 2" xfId="28387" xr:uid="{00000000-0005-0000-0000-000007980000}"/>
    <cellStyle name="SAPBEXstdItem 16 3 2 2 2" xfId="28388" xr:uid="{00000000-0005-0000-0000-000008980000}"/>
    <cellStyle name="SAPBEXstdItem 16 3 2 2 3" xfId="28389" xr:uid="{00000000-0005-0000-0000-000009980000}"/>
    <cellStyle name="SAPBEXstdItem 16 3 2 3" xfId="28390" xr:uid="{00000000-0005-0000-0000-00000A980000}"/>
    <cellStyle name="SAPBEXstdItem 16 3 2 4" xfId="28391" xr:uid="{00000000-0005-0000-0000-00000B980000}"/>
    <cellStyle name="SAPBEXstdItem 16 3 2 5" xfId="28392" xr:uid="{00000000-0005-0000-0000-00000C980000}"/>
    <cellStyle name="SAPBEXstdItem 16 3 3" xfId="28393" xr:uid="{00000000-0005-0000-0000-00000D980000}"/>
    <cellStyle name="SAPBEXstdItem 16 3 3 2" xfId="28394" xr:uid="{00000000-0005-0000-0000-00000E980000}"/>
    <cellStyle name="SAPBEXstdItem 16 3 3 3" xfId="28395" xr:uid="{00000000-0005-0000-0000-00000F980000}"/>
    <cellStyle name="SAPBEXstdItem 16 3 4" xfId="28396" xr:uid="{00000000-0005-0000-0000-000010980000}"/>
    <cellStyle name="SAPBEXstdItem 16 3 5" xfId="28397" xr:uid="{00000000-0005-0000-0000-000011980000}"/>
    <cellStyle name="SAPBEXstdItem 16 3 6" xfId="28398" xr:uid="{00000000-0005-0000-0000-000012980000}"/>
    <cellStyle name="SAPBEXstdItem 16 4" xfId="28399" xr:uid="{00000000-0005-0000-0000-000013980000}"/>
    <cellStyle name="SAPBEXstdItem 16 4 2" xfId="28400" xr:uid="{00000000-0005-0000-0000-000014980000}"/>
    <cellStyle name="SAPBEXstdItem 16 4 2 2" xfId="28401" xr:uid="{00000000-0005-0000-0000-000015980000}"/>
    <cellStyle name="SAPBEXstdItem 16 4 2 2 2" xfId="28402" xr:uid="{00000000-0005-0000-0000-000016980000}"/>
    <cellStyle name="SAPBEXstdItem 16 4 2 2 3" xfId="28403" xr:uid="{00000000-0005-0000-0000-000017980000}"/>
    <cellStyle name="SAPBEXstdItem 16 4 2 3" xfId="28404" xr:uid="{00000000-0005-0000-0000-000018980000}"/>
    <cellStyle name="SAPBEXstdItem 16 4 2 4" xfId="28405" xr:uid="{00000000-0005-0000-0000-000019980000}"/>
    <cellStyle name="SAPBEXstdItem 16 4 2 5" xfId="28406" xr:uid="{00000000-0005-0000-0000-00001A980000}"/>
    <cellStyle name="SAPBEXstdItem 16 4 3" xfId="28407" xr:uid="{00000000-0005-0000-0000-00001B980000}"/>
    <cellStyle name="SAPBEXstdItem 16 4 3 2" xfId="28408" xr:uid="{00000000-0005-0000-0000-00001C980000}"/>
    <cellStyle name="SAPBEXstdItem 16 4 3 3" xfId="28409" xr:uid="{00000000-0005-0000-0000-00001D980000}"/>
    <cellStyle name="SAPBEXstdItem 16 4 4" xfId="28410" xr:uid="{00000000-0005-0000-0000-00001E980000}"/>
    <cellStyle name="SAPBEXstdItem 16 4 5" xfId="28411" xr:uid="{00000000-0005-0000-0000-00001F980000}"/>
    <cellStyle name="SAPBEXstdItem 16 4 6" xfId="28412" xr:uid="{00000000-0005-0000-0000-000020980000}"/>
    <cellStyle name="SAPBEXstdItem 16 5" xfId="28413" xr:uid="{00000000-0005-0000-0000-000021980000}"/>
    <cellStyle name="SAPBEXstdItem 16 5 2" xfId="28414" xr:uid="{00000000-0005-0000-0000-000022980000}"/>
    <cellStyle name="SAPBEXstdItem 16 5 2 2" xfId="28415" xr:uid="{00000000-0005-0000-0000-000023980000}"/>
    <cellStyle name="SAPBEXstdItem 16 5 2 2 2" xfId="28416" xr:uid="{00000000-0005-0000-0000-000024980000}"/>
    <cellStyle name="SAPBEXstdItem 16 5 2 2 3" xfId="28417" xr:uid="{00000000-0005-0000-0000-000025980000}"/>
    <cellStyle name="SAPBEXstdItem 16 5 2 3" xfId="28418" xr:uid="{00000000-0005-0000-0000-000026980000}"/>
    <cellStyle name="SAPBEXstdItem 16 5 2 4" xfId="28419" xr:uid="{00000000-0005-0000-0000-000027980000}"/>
    <cellStyle name="SAPBEXstdItem 16 5 2 5" xfId="28420" xr:uid="{00000000-0005-0000-0000-000028980000}"/>
    <cellStyle name="SAPBEXstdItem 16 5 3" xfId="28421" xr:uid="{00000000-0005-0000-0000-000029980000}"/>
    <cellStyle name="SAPBEXstdItem 16 5 3 2" xfId="28422" xr:uid="{00000000-0005-0000-0000-00002A980000}"/>
    <cellStyle name="SAPBEXstdItem 16 5 3 3" xfId="28423" xr:uid="{00000000-0005-0000-0000-00002B980000}"/>
    <cellStyle name="SAPBEXstdItem 16 5 4" xfId="28424" xr:uid="{00000000-0005-0000-0000-00002C980000}"/>
    <cellStyle name="SAPBEXstdItem 16 5 5" xfId="28425" xr:uid="{00000000-0005-0000-0000-00002D980000}"/>
    <cellStyle name="SAPBEXstdItem 16 5 6" xfId="28426" xr:uid="{00000000-0005-0000-0000-00002E980000}"/>
    <cellStyle name="SAPBEXstdItem 16 6" xfId="28427" xr:uid="{00000000-0005-0000-0000-00002F980000}"/>
    <cellStyle name="SAPBEXstdItem 16 6 2" xfId="28428" xr:uid="{00000000-0005-0000-0000-000030980000}"/>
    <cellStyle name="SAPBEXstdItem 16 6 2 2" xfId="28429" xr:uid="{00000000-0005-0000-0000-000031980000}"/>
    <cellStyle name="SAPBEXstdItem 16 6 2 3" xfId="28430" xr:uid="{00000000-0005-0000-0000-000032980000}"/>
    <cellStyle name="SAPBEXstdItem 16 6 3" xfId="28431" xr:uid="{00000000-0005-0000-0000-000033980000}"/>
    <cellStyle name="SAPBEXstdItem 16 6 4" xfId="28432" xr:uid="{00000000-0005-0000-0000-000034980000}"/>
    <cellStyle name="SAPBEXstdItem 16 6 5" xfId="28433" xr:uid="{00000000-0005-0000-0000-000035980000}"/>
    <cellStyle name="SAPBEXstdItem 16 7" xfId="28434" xr:uid="{00000000-0005-0000-0000-000036980000}"/>
    <cellStyle name="SAPBEXstdItem 16 7 2" xfId="28435" xr:uid="{00000000-0005-0000-0000-000037980000}"/>
    <cellStyle name="SAPBEXstdItem 16 7 3" xfId="28436" xr:uid="{00000000-0005-0000-0000-000038980000}"/>
    <cellStyle name="SAPBEXstdItem 16 8" xfId="28437" xr:uid="{00000000-0005-0000-0000-000039980000}"/>
    <cellStyle name="SAPBEXstdItem 16 9" xfId="28438" xr:uid="{00000000-0005-0000-0000-00003A980000}"/>
    <cellStyle name="SAPBEXstdItem 17" xfId="28439" xr:uid="{00000000-0005-0000-0000-00003B980000}"/>
    <cellStyle name="SAPBEXstdItem 17 10" xfId="28440" xr:uid="{00000000-0005-0000-0000-00003C980000}"/>
    <cellStyle name="SAPBEXstdItem 17 2" xfId="28441" xr:uid="{00000000-0005-0000-0000-00003D980000}"/>
    <cellStyle name="SAPBEXstdItem 17 2 2" xfId="28442" xr:uid="{00000000-0005-0000-0000-00003E980000}"/>
    <cellStyle name="SAPBEXstdItem 17 2 2 2" xfId="28443" xr:uid="{00000000-0005-0000-0000-00003F980000}"/>
    <cellStyle name="SAPBEXstdItem 17 2 2 2 2" xfId="28444" xr:uid="{00000000-0005-0000-0000-000040980000}"/>
    <cellStyle name="SAPBEXstdItem 17 2 2 2 3" xfId="28445" xr:uid="{00000000-0005-0000-0000-000041980000}"/>
    <cellStyle name="SAPBEXstdItem 17 2 2 3" xfId="28446" xr:uid="{00000000-0005-0000-0000-000042980000}"/>
    <cellStyle name="SAPBEXstdItem 17 2 2 4" xfId="28447" xr:uid="{00000000-0005-0000-0000-000043980000}"/>
    <cellStyle name="SAPBEXstdItem 17 2 2 5" xfId="28448" xr:uid="{00000000-0005-0000-0000-000044980000}"/>
    <cellStyle name="SAPBEXstdItem 17 2 3" xfId="28449" xr:uid="{00000000-0005-0000-0000-000045980000}"/>
    <cellStyle name="SAPBEXstdItem 17 2 3 2" xfId="28450" xr:uid="{00000000-0005-0000-0000-000046980000}"/>
    <cellStyle name="SAPBEXstdItem 17 2 3 3" xfId="28451" xr:uid="{00000000-0005-0000-0000-000047980000}"/>
    <cellStyle name="SAPBEXstdItem 17 2 4" xfId="28452" xr:uid="{00000000-0005-0000-0000-000048980000}"/>
    <cellStyle name="SAPBEXstdItem 17 2 5" xfId="28453" xr:uid="{00000000-0005-0000-0000-000049980000}"/>
    <cellStyle name="SAPBEXstdItem 17 2 6" xfId="28454" xr:uid="{00000000-0005-0000-0000-00004A980000}"/>
    <cellStyle name="SAPBEXstdItem 17 3" xfId="28455" xr:uid="{00000000-0005-0000-0000-00004B980000}"/>
    <cellStyle name="SAPBEXstdItem 17 3 2" xfId="28456" xr:uid="{00000000-0005-0000-0000-00004C980000}"/>
    <cellStyle name="SAPBEXstdItem 17 3 2 2" xfId="28457" xr:uid="{00000000-0005-0000-0000-00004D980000}"/>
    <cellStyle name="SAPBEXstdItem 17 3 2 2 2" xfId="28458" xr:uid="{00000000-0005-0000-0000-00004E980000}"/>
    <cellStyle name="SAPBEXstdItem 17 3 2 2 3" xfId="28459" xr:uid="{00000000-0005-0000-0000-00004F980000}"/>
    <cellStyle name="SAPBEXstdItem 17 3 2 3" xfId="28460" xr:uid="{00000000-0005-0000-0000-000050980000}"/>
    <cellStyle name="SAPBEXstdItem 17 3 2 4" xfId="28461" xr:uid="{00000000-0005-0000-0000-000051980000}"/>
    <cellStyle name="SAPBEXstdItem 17 3 2 5" xfId="28462" xr:uid="{00000000-0005-0000-0000-000052980000}"/>
    <cellStyle name="SAPBEXstdItem 17 3 3" xfId="28463" xr:uid="{00000000-0005-0000-0000-000053980000}"/>
    <cellStyle name="SAPBEXstdItem 17 3 3 2" xfId="28464" xr:uid="{00000000-0005-0000-0000-000054980000}"/>
    <cellStyle name="SAPBEXstdItem 17 3 3 3" xfId="28465" xr:uid="{00000000-0005-0000-0000-000055980000}"/>
    <cellStyle name="SAPBEXstdItem 17 3 4" xfId="28466" xr:uid="{00000000-0005-0000-0000-000056980000}"/>
    <cellStyle name="SAPBEXstdItem 17 3 5" xfId="28467" xr:uid="{00000000-0005-0000-0000-000057980000}"/>
    <cellStyle name="SAPBEXstdItem 17 3 6" xfId="28468" xr:uid="{00000000-0005-0000-0000-000058980000}"/>
    <cellStyle name="SAPBEXstdItem 17 4" xfId="28469" xr:uid="{00000000-0005-0000-0000-000059980000}"/>
    <cellStyle name="SAPBEXstdItem 17 4 2" xfId="28470" xr:uid="{00000000-0005-0000-0000-00005A980000}"/>
    <cellStyle name="SAPBEXstdItem 17 4 2 2" xfId="28471" xr:uid="{00000000-0005-0000-0000-00005B980000}"/>
    <cellStyle name="SAPBEXstdItem 17 4 2 2 2" xfId="28472" xr:uid="{00000000-0005-0000-0000-00005C980000}"/>
    <cellStyle name="SAPBEXstdItem 17 4 2 2 3" xfId="28473" xr:uid="{00000000-0005-0000-0000-00005D980000}"/>
    <cellStyle name="SAPBEXstdItem 17 4 2 3" xfId="28474" xr:uid="{00000000-0005-0000-0000-00005E980000}"/>
    <cellStyle name="SAPBEXstdItem 17 4 2 4" xfId="28475" xr:uid="{00000000-0005-0000-0000-00005F980000}"/>
    <cellStyle name="SAPBEXstdItem 17 4 2 5" xfId="28476" xr:uid="{00000000-0005-0000-0000-000060980000}"/>
    <cellStyle name="SAPBEXstdItem 17 4 3" xfId="28477" xr:uid="{00000000-0005-0000-0000-000061980000}"/>
    <cellStyle name="SAPBEXstdItem 17 4 3 2" xfId="28478" xr:uid="{00000000-0005-0000-0000-000062980000}"/>
    <cellStyle name="SAPBEXstdItem 17 4 3 3" xfId="28479" xr:uid="{00000000-0005-0000-0000-000063980000}"/>
    <cellStyle name="SAPBEXstdItem 17 4 4" xfId="28480" xr:uid="{00000000-0005-0000-0000-000064980000}"/>
    <cellStyle name="SAPBEXstdItem 17 4 5" xfId="28481" xr:uid="{00000000-0005-0000-0000-000065980000}"/>
    <cellStyle name="SAPBEXstdItem 17 4 6" xfId="28482" xr:uid="{00000000-0005-0000-0000-000066980000}"/>
    <cellStyle name="SAPBEXstdItem 17 5" xfId="28483" xr:uid="{00000000-0005-0000-0000-000067980000}"/>
    <cellStyle name="SAPBEXstdItem 17 5 2" xfId="28484" xr:uid="{00000000-0005-0000-0000-000068980000}"/>
    <cellStyle name="SAPBEXstdItem 17 5 2 2" xfId="28485" xr:uid="{00000000-0005-0000-0000-000069980000}"/>
    <cellStyle name="SAPBEXstdItem 17 5 2 2 2" xfId="28486" xr:uid="{00000000-0005-0000-0000-00006A980000}"/>
    <cellStyle name="SAPBEXstdItem 17 5 2 2 3" xfId="28487" xr:uid="{00000000-0005-0000-0000-00006B980000}"/>
    <cellStyle name="SAPBEXstdItem 17 5 2 3" xfId="28488" xr:uid="{00000000-0005-0000-0000-00006C980000}"/>
    <cellStyle name="SAPBEXstdItem 17 5 2 4" xfId="28489" xr:uid="{00000000-0005-0000-0000-00006D980000}"/>
    <cellStyle name="SAPBEXstdItem 17 5 2 5" xfId="28490" xr:uid="{00000000-0005-0000-0000-00006E980000}"/>
    <cellStyle name="SAPBEXstdItem 17 5 3" xfId="28491" xr:uid="{00000000-0005-0000-0000-00006F980000}"/>
    <cellStyle name="SAPBEXstdItem 17 5 3 2" xfId="28492" xr:uid="{00000000-0005-0000-0000-000070980000}"/>
    <cellStyle name="SAPBEXstdItem 17 5 3 3" xfId="28493" xr:uid="{00000000-0005-0000-0000-000071980000}"/>
    <cellStyle name="SAPBEXstdItem 17 5 4" xfId="28494" xr:uid="{00000000-0005-0000-0000-000072980000}"/>
    <cellStyle name="SAPBEXstdItem 17 5 5" xfId="28495" xr:uid="{00000000-0005-0000-0000-000073980000}"/>
    <cellStyle name="SAPBEXstdItem 17 5 6" xfId="28496" xr:uid="{00000000-0005-0000-0000-000074980000}"/>
    <cellStyle name="SAPBEXstdItem 17 6" xfId="28497" xr:uid="{00000000-0005-0000-0000-000075980000}"/>
    <cellStyle name="SAPBEXstdItem 17 6 2" xfId="28498" xr:uid="{00000000-0005-0000-0000-000076980000}"/>
    <cellStyle name="SAPBEXstdItem 17 6 2 2" xfId="28499" xr:uid="{00000000-0005-0000-0000-000077980000}"/>
    <cellStyle name="SAPBEXstdItem 17 6 2 3" xfId="28500" xr:uid="{00000000-0005-0000-0000-000078980000}"/>
    <cellStyle name="SAPBEXstdItem 17 6 3" xfId="28501" xr:uid="{00000000-0005-0000-0000-000079980000}"/>
    <cellStyle name="SAPBEXstdItem 17 6 4" xfId="28502" xr:uid="{00000000-0005-0000-0000-00007A980000}"/>
    <cellStyle name="SAPBEXstdItem 17 6 5" xfId="28503" xr:uid="{00000000-0005-0000-0000-00007B980000}"/>
    <cellStyle name="SAPBEXstdItem 17 7" xfId="28504" xr:uid="{00000000-0005-0000-0000-00007C980000}"/>
    <cellStyle name="SAPBEXstdItem 17 7 2" xfId="28505" xr:uid="{00000000-0005-0000-0000-00007D980000}"/>
    <cellStyle name="SAPBEXstdItem 17 7 3" xfId="28506" xr:uid="{00000000-0005-0000-0000-00007E980000}"/>
    <cellStyle name="SAPBEXstdItem 17 8" xfId="28507" xr:uid="{00000000-0005-0000-0000-00007F980000}"/>
    <cellStyle name="SAPBEXstdItem 17 9" xfId="28508" xr:uid="{00000000-0005-0000-0000-000080980000}"/>
    <cellStyle name="SAPBEXstdItem 18" xfId="28509" xr:uid="{00000000-0005-0000-0000-000081980000}"/>
    <cellStyle name="SAPBEXstdItem 18 10" xfId="28510" xr:uid="{00000000-0005-0000-0000-000082980000}"/>
    <cellStyle name="SAPBEXstdItem 18 2" xfId="28511" xr:uid="{00000000-0005-0000-0000-000083980000}"/>
    <cellStyle name="SAPBEXstdItem 18 2 2" xfId="28512" xr:uid="{00000000-0005-0000-0000-000084980000}"/>
    <cellStyle name="SAPBEXstdItem 18 2 2 2" xfId="28513" xr:uid="{00000000-0005-0000-0000-000085980000}"/>
    <cellStyle name="SAPBEXstdItem 18 2 2 2 2" xfId="28514" xr:uid="{00000000-0005-0000-0000-000086980000}"/>
    <cellStyle name="SAPBEXstdItem 18 2 2 2 3" xfId="28515" xr:uid="{00000000-0005-0000-0000-000087980000}"/>
    <cellStyle name="SAPBEXstdItem 18 2 2 3" xfId="28516" xr:uid="{00000000-0005-0000-0000-000088980000}"/>
    <cellStyle name="SAPBEXstdItem 18 2 2 4" xfId="28517" xr:uid="{00000000-0005-0000-0000-000089980000}"/>
    <cellStyle name="SAPBEXstdItem 18 2 2 5" xfId="28518" xr:uid="{00000000-0005-0000-0000-00008A980000}"/>
    <cellStyle name="SAPBEXstdItem 18 2 3" xfId="28519" xr:uid="{00000000-0005-0000-0000-00008B980000}"/>
    <cellStyle name="SAPBEXstdItem 18 2 3 2" xfId="28520" xr:uid="{00000000-0005-0000-0000-00008C980000}"/>
    <cellStyle name="SAPBEXstdItem 18 2 3 3" xfId="28521" xr:uid="{00000000-0005-0000-0000-00008D980000}"/>
    <cellStyle name="SAPBEXstdItem 18 2 4" xfId="28522" xr:uid="{00000000-0005-0000-0000-00008E980000}"/>
    <cellStyle name="SAPBEXstdItem 18 2 5" xfId="28523" xr:uid="{00000000-0005-0000-0000-00008F980000}"/>
    <cellStyle name="SAPBEXstdItem 18 2 6" xfId="28524" xr:uid="{00000000-0005-0000-0000-000090980000}"/>
    <cellStyle name="SAPBEXstdItem 18 3" xfId="28525" xr:uid="{00000000-0005-0000-0000-000091980000}"/>
    <cellStyle name="SAPBEXstdItem 18 3 2" xfId="28526" xr:uid="{00000000-0005-0000-0000-000092980000}"/>
    <cellStyle name="SAPBEXstdItem 18 3 2 2" xfId="28527" xr:uid="{00000000-0005-0000-0000-000093980000}"/>
    <cellStyle name="SAPBEXstdItem 18 3 2 2 2" xfId="28528" xr:uid="{00000000-0005-0000-0000-000094980000}"/>
    <cellStyle name="SAPBEXstdItem 18 3 2 2 3" xfId="28529" xr:uid="{00000000-0005-0000-0000-000095980000}"/>
    <cellStyle name="SAPBEXstdItem 18 3 2 3" xfId="28530" xr:uid="{00000000-0005-0000-0000-000096980000}"/>
    <cellStyle name="SAPBEXstdItem 18 3 2 4" xfId="28531" xr:uid="{00000000-0005-0000-0000-000097980000}"/>
    <cellStyle name="SAPBEXstdItem 18 3 2 5" xfId="28532" xr:uid="{00000000-0005-0000-0000-000098980000}"/>
    <cellStyle name="SAPBEXstdItem 18 3 3" xfId="28533" xr:uid="{00000000-0005-0000-0000-000099980000}"/>
    <cellStyle name="SAPBEXstdItem 18 3 3 2" xfId="28534" xr:uid="{00000000-0005-0000-0000-00009A980000}"/>
    <cellStyle name="SAPBEXstdItem 18 3 3 3" xfId="28535" xr:uid="{00000000-0005-0000-0000-00009B980000}"/>
    <cellStyle name="SAPBEXstdItem 18 3 4" xfId="28536" xr:uid="{00000000-0005-0000-0000-00009C980000}"/>
    <cellStyle name="SAPBEXstdItem 18 3 5" xfId="28537" xr:uid="{00000000-0005-0000-0000-00009D980000}"/>
    <cellStyle name="SAPBEXstdItem 18 3 6" xfId="28538" xr:uid="{00000000-0005-0000-0000-00009E980000}"/>
    <cellStyle name="SAPBEXstdItem 18 4" xfId="28539" xr:uid="{00000000-0005-0000-0000-00009F980000}"/>
    <cellStyle name="SAPBEXstdItem 18 4 2" xfId="28540" xr:uid="{00000000-0005-0000-0000-0000A0980000}"/>
    <cellStyle name="SAPBEXstdItem 18 4 2 2" xfId="28541" xr:uid="{00000000-0005-0000-0000-0000A1980000}"/>
    <cellStyle name="SAPBEXstdItem 18 4 2 2 2" xfId="28542" xr:uid="{00000000-0005-0000-0000-0000A2980000}"/>
    <cellStyle name="SAPBEXstdItem 18 4 2 2 3" xfId="28543" xr:uid="{00000000-0005-0000-0000-0000A3980000}"/>
    <cellStyle name="SAPBEXstdItem 18 4 2 3" xfId="28544" xr:uid="{00000000-0005-0000-0000-0000A4980000}"/>
    <cellStyle name="SAPBEXstdItem 18 4 2 4" xfId="28545" xr:uid="{00000000-0005-0000-0000-0000A5980000}"/>
    <cellStyle name="SAPBEXstdItem 18 4 2 5" xfId="28546" xr:uid="{00000000-0005-0000-0000-0000A6980000}"/>
    <cellStyle name="SAPBEXstdItem 18 4 3" xfId="28547" xr:uid="{00000000-0005-0000-0000-0000A7980000}"/>
    <cellStyle name="SAPBEXstdItem 18 4 3 2" xfId="28548" xr:uid="{00000000-0005-0000-0000-0000A8980000}"/>
    <cellStyle name="SAPBEXstdItem 18 4 3 3" xfId="28549" xr:uid="{00000000-0005-0000-0000-0000A9980000}"/>
    <cellStyle name="SAPBEXstdItem 18 4 4" xfId="28550" xr:uid="{00000000-0005-0000-0000-0000AA980000}"/>
    <cellStyle name="SAPBEXstdItem 18 4 5" xfId="28551" xr:uid="{00000000-0005-0000-0000-0000AB980000}"/>
    <cellStyle name="SAPBEXstdItem 18 4 6" xfId="28552" xr:uid="{00000000-0005-0000-0000-0000AC980000}"/>
    <cellStyle name="SAPBEXstdItem 18 5" xfId="28553" xr:uid="{00000000-0005-0000-0000-0000AD980000}"/>
    <cellStyle name="SAPBEXstdItem 18 5 2" xfId="28554" xr:uid="{00000000-0005-0000-0000-0000AE980000}"/>
    <cellStyle name="SAPBEXstdItem 18 5 2 2" xfId="28555" xr:uid="{00000000-0005-0000-0000-0000AF980000}"/>
    <cellStyle name="SAPBEXstdItem 18 5 2 2 2" xfId="28556" xr:uid="{00000000-0005-0000-0000-0000B0980000}"/>
    <cellStyle name="SAPBEXstdItem 18 5 2 2 3" xfId="28557" xr:uid="{00000000-0005-0000-0000-0000B1980000}"/>
    <cellStyle name="SAPBEXstdItem 18 5 2 3" xfId="28558" xr:uid="{00000000-0005-0000-0000-0000B2980000}"/>
    <cellStyle name="SAPBEXstdItem 18 5 2 4" xfId="28559" xr:uid="{00000000-0005-0000-0000-0000B3980000}"/>
    <cellStyle name="SAPBEXstdItem 18 5 2 5" xfId="28560" xr:uid="{00000000-0005-0000-0000-0000B4980000}"/>
    <cellStyle name="SAPBEXstdItem 18 5 3" xfId="28561" xr:uid="{00000000-0005-0000-0000-0000B5980000}"/>
    <cellStyle name="SAPBEXstdItem 18 5 3 2" xfId="28562" xr:uid="{00000000-0005-0000-0000-0000B6980000}"/>
    <cellStyle name="SAPBEXstdItem 18 5 3 3" xfId="28563" xr:uid="{00000000-0005-0000-0000-0000B7980000}"/>
    <cellStyle name="SAPBEXstdItem 18 5 4" xfId="28564" xr:uid="{00000000-0005-0000-0000-0000B8980000}"/>
    <cellStyle name="SAPBEXstdItem 18 5 5" xfId="28565" xr:uid="{00000000-0005-0000-0000-0000B9980000}"/>
    <cellStyle name="SAPBEXstdItem 18 5 6" xfId="28566" xr:uid="{00000000-0005-0000-0000-0000BA980000}"/>
    <cellStyle name="SAPBEXstdItem 18 6" xfId="28567" xr:uid="{00000000-0005-0000-0000-0000BB980000}"/>
    <cellStyle name="SAPBEXstdItem 18 6 2" xfId="28568" xr:uid="{00000000-0005-0000-0000-0000BC980000}"/>
    <cellStyle name="SAPBEXstdItem 18 6 2 2" xfId="28569" xr:uid="{00000000-0005-0000-0000-0000BD980000}"/>
    <cellStyle name="SAPBEXstdItem 18 6 2 3" xfId="28570" xr:uid="{00000000-0005-0000-0000-0000BE980000}"/>
    <cellStyle name="SAPBEXstdItem 18 6 3" xfId="28571" xr:uid="{00000000-0005-0000-0000-0000BF980000}"/>
    <cellStyle name="SAPBEXstdItem 18 6 4" xfId="28572" xr:uid="{00000000-0005-0000-0000-0000C0980000}"/>
    <cellStyle name="SAPBEXstdItem 18 6 5" xfId="28573" xr:uid="{00000000-0005-0000-0000-0000C1980000}"/>
    <cellStyle name="SAPBEXstdItem 18 7" xfId="28574" xr:uid="{00000000-0005-0000-0000-0000C2980000}"/>
    <cellStyle name="SAPBEXstdItem 18 7 2" xfId="28575" xr:uid="{00000000-0005-0000-0000-0000C3980000}"/>
    <cellStyle name="SAPBEXstdItem 18 7 3" xfId="28576" xr:uid="{00000000-0005-0000-0000-0000C4980000}"/>
    <cellStyle name="SAPBEXstdItem 18 8" xfId="28577" xr:uid="{00000000-0005-0000-0000-0000C5980000}"/>
    <cellStyle name="SAPBEXstdItem 18 9" xfId="28578" xr:uid="{00000000-0005-0000-0000-0000C6980000}"/>
    <cellStyle name="SAPBEXstdItem 19" xfId="28579" xr:uid="{00000000-0005-0000-0000-0000C7980000}"/>
    <cellStyle name="SAPBEXstdItem 19 10" xfId="28580" xr:uid="{00000000-0005-0000-0000-0000C8980000}"/>
    <cellStyle name="SAPBEXstdItem 19 2" xfId="28581" xr:uid="{00000000-0005-0000-0000-0000C9980000}"/>
    <cellStyle name="SAPBEXstdItem 19 2 2" xfId="28582" xr:uid="{00000000-0005-0000-0000-0000CA980000}"/>
    <cellStyle name="SAPBEXstdItem 19 2 2 2" xfId="28583" xr:uid="{00000000-0005-0000-0000-0000CB980000}"/>
    <cellStyle name="SAPBEXstdItem 19 2 2 2 2" xfId="28584" xr:uid="{00000000-0005-0000-0000-0000CC980000}"/>
    <cellStyle name="SAPBEXstdItem 19 2 2 2 3" xfId="28585" xr:uid="{00000000-0005-0000-0000-0000CD980000}"/>
    <cellStyle name="SAPBEXstdItem 19 2 2 3" xfId="28586" xr:uid="{00000000-0005-0000-0000-0000CE980000}"/>
    <cellStyle name="SAPBEXstdItem 19 2 2 4" xfId="28587" xr:uid="{00000000-0005-0000-0000-0000CF980000}"/>
    <cellStyle name="SAPBEXstdItem 19 2 2 5" xfId="28588" xr:uid="{00000000-0005-0000-0000-0000D0980000}"/>
    <cellStyle name="SAPBEXstdItem 19 2 3" xfId="28589" xr:uid="{00000000-0005-0000-0000-0000D1980000}"/>
    <cellStyle name="SAPBEXstdItem 19 2 3 2" xfId="28590" xr:uid="{00000000-0005-0000-0000-0000D2980000}"/>
    <cellStyle name="SAPBEXstdItem 19 2 3 3" xfId="28591" xr:uid="{00000000-0005-0000-0000-0000D3980000}"/>
    <cellStyle name="SAPBEXstdItem 19 2 4" xfId="28592" xr:uid="{00000000-0005-0000-0000-0000D4980000}"/>
    <cellStyle name="SAPBEXstdItem 19 2 5" xfId="28593" xr:uid="{00000000-0005-0000-0000-0000D5980000}"/>
    <cellStyle name="SAPBEXstdItem 19 2 6" xfId="28594" xr:uid="{00000000-0005-0000-0000-0000D6980000}"/>
    <cellStyle name="SAPBEXstdItem 19 3" xfId="28595" xr:uid="{00000000-0005-0000-0000-0000D7980000}"/>
    <cellStyle name="SAPBEXstdItem 19 3 2" xfId="28596" xr:uid="{00000000-0005-0000-0000-0000D8980000}"/>
    <cellStyle name="SAPBEXstdItem 19 3 2 2" xfId="28597" xr:uid="{00000000-0005-0000-0000-0000D9980000}"/>
    <cellStyle name="SAPBEXstdItem 19 3 2 2 2" xfId="28598" xr:uid="{00000000-0005-0000-0000-0000DA980000}"/>
    <cellStyle name="SAPBEXstdItem 19 3 2 2 3" xfId="28599" xr:uid="{00000000-0005-0000-0000-0000DB980000}"/>
    <cellStyle name="SAPBEXstdItem 19 3 2 3" xfId="28600" xr:uid="{00000000-0005-0000-0000-0000DC980000}"/>
    <cellStyle name="SAPBEXstdItem 19 3 2 4" xfId="28601" xr:uid="{00000000-0005-0000-0000-0000DD980000}"/>
    <cellStyle name="SAPBEXstdItem 19 3 2 5" xfId="28602" xr:uid="{00000000-0005-0000-0000-0000DE980000}"/>
    <cellStyle name="SAPBEXstdItem 19 3 3" xfId="28603" xr:uid="{00000000-0005-0000-0000-0000DF980000}"/>
    <cellStyle name="SAPBEXstdItem 19 3 3 2" xfId="28604" xr:uid="{00000000-0005-0000-0000-0000E0980000}"/>
    <cellStyle name="SAPBEXstdItem 19 3 3 3" xfId="28605" xr:uid="{00000000-0005-0000-0000-0000E1980000}"/>
    <cellStyle name="SAPBEXstdItem 19 3 4" xfId="28606" xr:uid="{00000000-0005-0000-0000-0000E2980000}"/>
    <cellStyle name="SAPBEXstdItem 19 3 5" xfId="28607" xr:uid="{00000000-0005-0000-0000-0000E3980000}"/>
    <cellStyle name="SAPBEXstdItem 19 3 6" xfId="28608" xr:uid="{00000000-0005-0000-0000-0000E4980000}"/>
    <cellStyle name="SAPBEXstdItem 19 4" xfId="28609" xr:uid="{00000000-0005-0000-0000-0000E5980000}"/>
    <cellStyle name="SAPBEXstdItem 19 4 2" xfId="28610" xr:uid="{00000000-0005-0000-0000-0000E6980000}"/>
    <cellStyle name="SAPBEXstdItem 19 4 2 2" xfId="28611" xr:uid="{00000000-0005-0000-0000-0000E7980000}"/>
    <cellStyle name="SAPBEXstdItem 19 4 2 2 2" xfId="28612" xr:uid="{00000000-0005-0000-0000-0000E8980000}"/>
    <cellStyle name="SAPBEXstdItem 19 4 2 2 3" xfId="28613" xr:uid="{00000000-0005-0000-0000-0000E9980000}"/>
    <cellStyle name="SAPBEXstdItem 19 4 2 3" xfId="28614" xr:uid="{00000000-0005-0000-0000-0000EA980000}"/>
    <cellStyle name="SAPBEXstdItem 19 4 2 4" xfId="28615" xr:uid="{00000000-0005-0000-0000-0000EB980000}"/>
    <cellStyle name="SAPBEXstdItem 19 4 2 5" xfId="28616" xr:uid="{00000000-0005-0000-0000-0000EC980000}"/>
    <cellStyle name="SAPBEXstdItem 19 4 3" xfId="28617" xr:uid="{00000000-0005-0000-0000-0000ED980000}"/>
    <cellStyle name="SAPBEXstdItem 19 4 3 2" xfId="28618" xr:uid="{00000000-0005-0000-0000-0000EE980000}"/>
    <cellStyle name="SAPBEXstdItem 19 4 3 3" xfId="28619" xr:uid="{00000000-0005-0000-0000-0000EF980000}"/>
    <cellStyle name="SAPBEXstdItem 19 4 4" xfId="28620" xr:uid="{00000000-0005-0000-0000-0000F0980000}"/>
    <cellStyle name="SAPBEXstdItem 19 4 5" xfId="28621" xr:uid="{00000000-0005-0000-0000-0000F1980000}"/>
    <cellStyle name="SAPBEXstdItem 19 4 6" xfId="28622" xr:uid="{00000000-0005-0000-0000-0000F2980000}"/>
    <cellStyle name="SAPBEXstdItem 19 5" xfId="28623" xr:uid="{00000000-0005-0000-0000-0000F3980000}"/>
    <cellStyle name="SAPBEXstdItem 19 5 2" xfId="28624" xr:uid="{00000000-0005-0000-0000-0000F4980000}"/>
    <cellStyle name="SAPBEXstdItem 19 5 2 2" xfId="28625" xr:uid="{00000000-0005-0000-0000-0000F5980000}"/>
    <cellStyle name="SAPBEXstdItem 19 5 2 2 2" xfId="28626" xr:uid="{00000000-0005-0000-0000-0000F6980000}"/>
    <cellStyle name="SAPBEXstdItem 19 5 2 2 3" xfId="28627" xr:uid="{00000000-0005-0000-0000-0000F7980000}"/>
    <cellStyle name="SAPBEXstdItem 19 5 2 3" xfId="28628" xr:uid="{00000000-0005-0000-0000-0000F8980000}"/>
    <cellStyle name="SAPBEXstdItem 19 5 2 4" xfId="28629" xr:uid="{00000000-0005-0000-0000-0000F9980000}"/>
    <cellStyle name="SAPBEXstdItem 19 5 2 5" xfId="28630" xr:uid="{00000000-0005-0000-0000-0000FA980000}"/>
    <cellStyle name="SAPBEXstdItem 19 5 3" xfId="28631" xr:uid="{00000000-0005-0000-0000-0000FB980000}"/>
    <cellStyle name="SAPBEXstdItem 19 5 3 2" xfId="28632" xr:uid="{00000000-0005-0000-0000-0000FC980000}"/>
    <cellStyle name="SAPBEXstdItem 19 5 3 3" xfId="28633" xr:uid="{00000000-0005-0000-0000-0000FD980000}"/>
    <cellStyle name="SAPBEXstdItem 19 5 4" xfId="28634" xr:uid="{00000000-0005-0000-0000-0000FE980000}"/>
    <cellStyle name="SAPBEXstdItem 19 5 5" xfId="28635" xr:uid="{00000000-0005-0000-0000-0000FF980000}"/>
    <cellStyle name="SAPBEXstdItem 19 5 6" xfId="28636" xr:uid="{00000000-0005-0000-0000-000000990000}"/>
    <cellStyle name="SAPBEXstdItem 19 6" xfId="28637" xr:uid="{00000000-0005-0000-0000-000001990000}"/>
    <cellStyle name="SAPBEXstdItem 19 6 2" xfId="28638" xr:uid="{00000000-0005-0000-0000-000002990000}"/>
    <cellStyle name="SAPBEXstdItem 19 6 2 2" xfId="28639" xr:uid="{00000000-0005-0000-0000-000003990000}"/>
    <cellStyle name="SAPBEXstdItem 19 6 2 3" xfId="28640" xr:uid="{00000000-0005-0000-0000-000004990000}"/>
    <cellStyle name="SAPBEXstdItem 19 6 3" xfId="28641" xr:uid="{00000000-0005-0000-0000-000005990000}"/>
    <cellStyle name="SAPBEXstdItem 19 6 4" xfId="28642" xr:uid="{00000000-0005-0000-0000-000006990000}"/>
    <cellStyle name="SAPBEXstdItem 19 6 5" xfId="28643" xr:uid="{00000000-0005-0000-0000-000007990000}"/>
    <cellStyle name="SAPBEXstdItem 19 7" xfId="28644" xr:uid="{00000000-0005-0000-0000-000008990000}"/>
    <cellStyle name="SAPBEXstdItem 19 7 2" xfId="28645" xr:uid="{00000000-0005-0000-0000-000009990000}"/>
    <cellStyle name="SAPBEXstdItem 19 7 3" xfId="28646" xr:uid="{00000000-0005-0000-0000-00000A990000}"/>
    <cellStyle name="SAPBEXstdItem 19 8" xfId="28647" xr:uid="{00000000-0005-0000-0000-00000B990000}"/>
    <cellStyle name="SAPBEXstdItem 19 9" xfId="28648" xr:uid="{00000000-0005-0000-0000-00000C990000}"/>
    <cellStyle name="SAPBEXstdItem 2" xfId="28649" xr:uid="{00000000-0005-0000-0000-00000D990000}"/>
    <cellStyle name="SAPBEXstdItem 2 10" xfId="28650" xr:uid="{00000000-0005-0000-0000-00000E990000}"/>
    <cellStyle name="SAPBEXstdItem 2 11" xfId="28651" xr:uid="{00000000-0005-0000-0000-00000F990000}"/>
    <cellStyle name="SAPBEXstdItem 2 12" xfId="28652" xr:uid="{00000000-0005-0000-0000-000010990000}"/>
    <cellStyle name="SAPBEXstdItem 2 13" xfId="28653" xr:uid="{00000000-0005-0000-0000-000011990000}"/>
    <cellStyle name="SAPBEXstdItem 2 14" xfId="28654" xr:uid="{00000000-0005-0000-0000-000012990000}"/>
    <cellStyle name="SAPBEXstdItem 2 15" xfId="28655" xr:uid="{00000000-0005-0000-0000-000013990000}"/>
    <cellStyle name="SAPBEXstdItem 2 16" xfId="28656" xr:uid="{00000000-0005-0000-0000-000014990000}"/>
    <cellStyle name="SAPBEXstdItem 2 17" xfId="28657" xr:uid="{00000000-0005-0000-0000-000015990000}"/>
    <cellStyle name="SAPBEXstdItem 2 18" xfId="28658" xr:uid="{00000000-0005-0000-0000-000016990000}"/>
    <cellStyle name="SAPBEXstdItem 2 19" xfId="28659" xr:uid="{00000000-0005-0000-0000-000017990000}"/>
    <cellStyle name="SAPBEXstdItem 2 2" xfId="28660" xr:uid="{00000000-0005-0000-0000-000018990000}"/>
    <cellStyle name="SAPBEXstdItem 2 2 10" xfId="28661" xr:uid="{00000000-0005-0000-0000-000019990000}"/>
    <cellStyle name="SAPBEXstdItem 2 2 2" xfId="28662" xr:uid="{00000000-0005-0000-0000-00001A990000}"/>
    <cellStyle name="SAPBEXstdItem 2 2 2 2" xfId="28663" xr:uid="{00000000-0005-0000-0000-00001B990000}"/>
    <cellStyle name="SAPBEXstdItem 2 2 2 2 2" xfId="28664" xr:uid="{00000000-0005-0000-0000-00001C990000}"/>
    <cellStyle name="SAPBEXstdItem 2 2 2 2 3" xfId="28665" xr:uid="{00000000-0005-0000-0000-00001D990000}"/>
    <cellStyle name="SAPBEXstdItem 2 2 2 3" xfId="28666" xr:uid="{00000000-0005-0000-0000-00001E990000}"/>
    <cellStyle name="SAPBEXstdItem 2 2 2 4" xfId="28667" xr:uid="{00000000-0005-0000-0000-00001F990000}"/>
    <cellStyle name="SAPBEXstdItem 2 2 2 5" xfId="28668" xr:uid="{00000000-0005-0000-0000-000020990000}"/>
    <cellStyle name="SAPBEXstdItem 2 2 3" xfId="28669" xr:uid="{00000000-0005-0000-0000-000021990000}"/>
    <cellStyle name="SAPBEXstdItem 2 2 3 2" xfId="28670" xr:uid="{00000000-0005-0000-0000-000022990000}"/>
    <cellStyle name="SAPBEXstdItem 2 2 3 3" xfId="28671" xr:uid="{00000000-0005-0000-0000-000023990000}"/>
    <cellStyle name="SAPBEXstdItem 2 2 4" xfId="28672" xr:uid="{00000000-0005-0000-0000-000024990000}"/>
    <cellStyle name="SAPBEXstdItem 2 2 5" xfId="28673" xr:uid="{00000000-0005-0000-0000-000025990000}"/>
    <cellStyle name="SAPBEXstdItem 2 2 5 2" xfId="28674" xr:uid="{00000000-0005-0000-0000-000026990000}"/>
    <cellStyle name="SAPBEXstdItem 2 2 5 3" xfId="28675" xr:uid="{00000000-0005-0000-0000-000027990000}"/>
    <cellStyle name="SAPBEXstdItem 2 2 6" xfId="28676" xr:uid="{00000000-0005-0000-0000-000028990000}"/>
    <cellStyle name="SAPBEXstdItem 2 2 7" xfId="28677" xr:uid="{00000000-0005-0000-0000-000029990000}"/>
    <cellStyle name="SAPBEXstdItem 2 2 8" xfId="28678" xr:uid="{00000000-0005-0000-0000-00002A990000}"/>
    <cellStyle name="SAPBEXstdItem 2 2 9" xfId="28679" xr:uid="{00000000-0005-0000-0000-00002B990000}"/>
    <cellStyle name="SAPBEXstdItem 2 20" xfId="28680" xr:uid="{00000000-0005-0000-0000-00002C990000}"/>
    <cellStyle name="SAPBEXstdItem 2 21" xfId="28681" xr:uid="{00000000-0005-0000-0000-00002D990000}"/>
    <cellStyle name="SAPBEXstdItem 2 22" xfId="28682" xr:uid="{00000000-0005-0000-0000-00002E990000}"/>
    <cellStyle name="SAPBEXstdItem 2 23" xfId="28683" xr:uid="{00000000-0005-0000-0000-00002F990000}"/>
    <cellStyle name="SAPBEXstdItem 2 24" xfId="28684" xr:uid="{00000000-0005-0000-0000-000030990000}"/>
    <cellStyle name="SAPBEXstdItem 2 25" xfId="28685" xr:uid="{00000000-0005-0000-0000-000031990000}"/>
    <cellStyle name="SAPBEXstdItem 2 26" xfId="28686" xr:uid="{00000000-0005-0000-0000-000032990000}"/>
    <cellStyle name="SAPBEXstdItem 2 27" xfId="28687" xr:uid="{00000000-0005-0000-0000-000033990000}"/>
    <cellStyle name="SAPBEXstdItem 2 28" xfId="28688" xr:uid="{00000000-0005-0000-0000-000034990000}"/>
    <cellStyle name="SAPBEXstdItem 2 28 2" xfId="28689" xr:uid="{00000000-0005-0000-0000-000035990000}"/>
    <cellStyle name="SAPBEXstdItem 2 28 3" xfId="28690" xr:uid="{00000000-0005-0000-0000-000036990000}"/>
    <cellStyle name="SAPBEXstdItem 2 29" xfId="28691" xr:uid="{00000000-0005-0000-0000-000037990000}"/>
    <cellStyle name="SAPBEXstdItem 2 29 2" xfId="28692" xr:uid="{00000000-0005-0000-0000-000038990000}"/>
    <cellStyle name="SAPBEXstdItem 2 29 3" xfId="28693" xr:uid="{00000000-0005-0000-0000-000039990000}"/>
    <cellStyle name="SAPBEXstdItem 2 3" xfId="28694" xr:uid="{00000000-0005-0000-0000-00003A990000}"/>
    <cellStyle name="SAPBEXstdItem 2 3 2" xfId="28695" xr:uid="{00000000-0005-0000-0000-00003B990000}"/>
    <cellStyle name="SAPBEXstdItem 2 3 2 2" xfId="28696" xr:uid="{00000000-0005-0000-0000-00003C990000}"/>
    <cellStyle name="SAPBEXstdItem 2 3 2 3" xfId="28697" xr:uid="{00000000-0005-0000-0000-00003D990000}"/>
    <cellStyle name="SAPBEXstdItem 2 3 3" xfId="28698" xr:uid="{00000000-0005-0000-0000-00003E990000}"/>
    <cellStyle name="SAPBEXstdItem 2 3 4" xfId="28699" xr:uid="{00000000-0005-0000-0000-00003F990000}"/>
    <cellStyle name="SAPBEXstdItem 2 3 5" xfId="28700" xr:uid="{00000000-0005-0000-0000-000040990000}"/>
    <cellStyle name="SAPBEXstdItem 2 3 6" xfId="28701" xr:uid="{00000000-0005-0000-0000-000041990000}"/>
    <cellStyle name="SAPBEXstdItem 2 3 7" xfId="28702" xr:uid="{00000000-0005-0000-0000-000042990000}"/>
    <cellStyle name="SAPBEXstdItem 2 3 8" xfId="28703" xr:uid="{00000000-0005-0000-0000-000043990000}"/>
    <cellStyle name="SAPBEXstdItem 2 3 9" xfId="28704" xr:uid="{00000000-0005-0000-0000-000044990000}"/>
    <cellStyle name="SAPBEXstdItem 2 30" xfId="28705" xr:uid="{00000000-0005-0000-0000-000045990000}"/>
    <cellStyle name="SAPBEXstdItem 2 31" xfId="28706" xr:uid="{00000000-0005-0000-0000-000046990000}"/>
    <cellStyle name="SAPBEXstdItem 2 32" xfId="28707" xr:uid="{00000000-0005-0000-0000-000047990000}"/>
    <cellStyle name="SAPBEXstdItem 2 33" xfId="28708" xr:uid="{00000000-0005-0000-0000-000048990000}"/>
    <cellStyle name="SAPBEXstdItem 2 34" xfId="28709" xr:uid="{00000000-0005-0000-0000-000049990000}"/>
    <cellStyle name="SAPBEXstdItem 2 4" xfId="28710" xr:uid="{00000000-0005-0000-0000-00004A990000}"/>
    <cellStyle name="SAPBEXstdItem 2 4 2" xfId="28711" xr:uid="{00000000-0005-0000-0000-00004B990000}"/>
    <cellStyle name="SAPBEXstdItem 2 4 3" xfId="28712" xr:uid="{00000000-0005-0000-0000-00004C990000}"/>
    <cellStyle name="SAPBEXstdItem 2 4 4" xfId="28713" xr:uid="{00000000-0005-0000-0000-00004D990000}"/>
    <cellStyle name="SAPBEXstdItem 2 4 5" xfId="28714" xr:uid="{00000000-0005-0000-0000-00004E990000}"/>
    <cellStyle name="SAPBEXstdItem 2 4 6" xfId="28715" xr:uid="{00000000-0005-0000-0000-00004F990000}"/>
    <cellStyle name="SAPBEXstdItem 2 4 7" xfId="28716" xr:uid="{00000000-0005-0000-0000-000050990000}"/>
    <cellStyle name="SAPBEXstdItem 2 5" xfId="28717" xr:uid="{00000000-0005-0000-0000-000051990000}"/>
    <cellStyle name="SAPBEXstdItem 2 5 2" xfId="28718" xr:uid="{00000000-0005-0000-0000-000052990000}"/>
    <cellStyle name="SAPBEXstdItem 2 5 3" xfId="28719" xr:uid="{00000000-0005-0000-0000-000053990000}"/>
    <cellStyle name="SAPBEXstdItem 2 5 4" xfId="28720" xr:uid="{00000000-0005-0000-0000-000054990000}"/>
    <cellStyle name="SAPBEXstdItem 2 5 5" xfId="28721" xr:uid="{00000000-0005-0000-0000-000055990000}"/>
    <cellStyle name="SAPBEXstdItem 2 6" xfId="28722" xr:uid="{00000000-0005-0000-0000-000056990000}"/>
    <cellStyle name="SAPBEXstdItem 2 6 2" xfId="28723" xr:uid="{00000000-0005-0000-0000-000057990000}"/>
    <cellStyle name="SAPBEXstdItem 2 7" xfId="28724" xr:uid="{00000000-0005-0000-0000-000058990000}"/>
    <cellStyle name="SAPBEXstdItem 2 7 2" xfId="28725" xr:uid="{00000000-0005-0000-0000-000059990000}"/>
    <cellStyle name="SAPBEXstdItem 2 8" xfId="28726" xr:uid="{00000000-0005-0000-0000-00005A990000}"/>
    <cellStyle name="SAPBEXstdItem 2 8 2" xfId="28727" xr:uid="{00000000-0005-0000-0000-00005B990000}"/>
    <cellStyle name="SAPBEXstdItem 2 9" xfId="28728" xr:uid="{00000000-0005-0000-0000-00005C990000}"/>
    <cellStyle name="SAPBEXstdItem 2_12-31-2009 PES TBBS done" xfId="28729" xr:uid="{00000000-0005-0000-0000-00005D990000}"/>
    <cellStyle name="SAPBEXstdItem 20" xfId="28730" xr:uid="{00000000-0005-0000-0000-00005E990000}"/>
    <cellStyle name="SAPBEXstdItem 20 2" xfId="28731" xr:uid="{00000000-0005-0000-0000-00005F990000}"/>
    <cellStyle name="SAPBEXstdItem 20 2 2" xfId="28732" xr:uid="{00000000-0005-0000-0000-000060990000}"/>
    <cellStyle name="SAPBEXstdItem 20 2 2 2" xfId="28733" xr:uid="{00000000-0005-0000-0000-000061990000}"/>
    <cellStyle name="SAPBEXstdItem 20 2 2 3" xfId="28734" xr:uid="{00000000-0005-0000-0000-000062990000}"/>
    <cellStyle name="SAPBEXstdItem 20 2 3" xfId="28735" xr:uid="{00000000-0005-0000-0000-000063990000}"/>
    <cellStyle name="SAPBEXstdItem 20 2 4" xfId="28736" xr:uid="{00000000-0005-0000-0000-000064990000}"/>
    <cellStyle name="SAPBEXstdItem 20 2 5" xfId="28737" xr:uid="{00000000-0005-0000-0000-000065990000}"/>
    <cellStyle name="SAPBEXstdItem 20 3" xfId="28738" xr:uid="{00000000-0005-0000-0000-000066990000}"/>
    <cellStyle name="SAPBEXstdItem 20 3 2" xfId="28739" xr:uid="{00000000-0005-0000-0000-000067990000}"/>
    <cellStyle name="SAPBEXstdItem 20 3 3" xfId="28740" xr:uid="{00000000-0005-0000-0000-000068990000}"/>
    <cellStyle name="SAPBEXstdItem 20 4" xfId="28741" xr:uid="{00000000-0005-0000-0000-000069990000}"/>
    <cellStyle name="SAPBEXstdItem 20 5" xfId="28742" xr:uid="{00000000-0005-0000-0000-00006A990000}"/>
    <cellStyle name="SAPBEXstdItem 20 6" xfId="28743" xr:uid="{00000000-0005-0000-0000-00006B990000}"/>
    <cellStyle name="SAPBEXstdItem 21" xfId="28744" xr:uid="{00000000-0005-0000-0000-00006C990000}"/>
    <cellStyle name="SAPBEXstdItem 21 2" xfId="28745" xr:uid="{00000000-0005-0000-0000-00006D990000}"/>
    <cellStyle name="SAPBEXstdItem 21 2 2" xfId="28746" xr:uid="{00000000-0005-0000-0000-00006E990000}"/>
    <cellStyle name="SAPBEXstdItem 21 2 2 2" xfId="28747" xr:uid="{00000000-0005-0000-0000-00006F990000}"/>
    <cellStyle name="SAPBEXstdItem 21 2 2 3" xfId="28748" xr:uid="{00000000-0005-0000-0000-000070990000}"/>
    <cellStyle name="SAPBEXstdItem 21 2 3" xfId="28749" xr:uid="{00000000-0005-0000-0000-000071990000}"/>
    <cellStyle name="SAPBEXstdItem 21 2 4" xfId="28750" xr:uid="{00000000-0005-0000-0000-000072990000}"/>
    <cellStyle name="SAPBEXstdItem 21 2 5" xfId="28751" xr:uid="{00000000-0005-0000-0000-000073990000}"/>
    <cellStyle name="SAPBEXstdItem 21 3" xfId="28752" xr:uid="{00000000-0005-0000-0000-000074990000}"/>
    <cellStyle name="SAPBEXstdItem 21 3 2" xfId="28753" xr:uid="{00000000-0005-0000-0000-000075990000}"/>
    <cellStyle name="SAPBEXstdItem 21 3 3" xfId="28754" xr:uid="{00000000-0005-0000-0000-000076990000}"/>
    <cellStyle name="SAPBEXstdItem 21 4" xfId="28755" xr:uid="{00000000-0005-0000-0000-000077990000}"/>
    <cellStyle name="SAPBEXstdItem 21 5" xfId="28756" xr:uid="{00000000-0005-0000-0000-000078990000}"/>
    <cellStyle name="SAPBEXstdItem 21 6" xfId="28757" xr:uid="{00000000-0005-0000-0000-000079990000}"/>
    <cellStyle name="SAPBEXstdItem 22" xfId="28758" xr:uid="{00000000-0005-0000-0000-00007A990000}"/>
    <cellStyle name="SAPBEXstdItem 22 2" xfId="28759" xr:uid="{00000000-0005-0000-0000-00007B990000}"/>
    <cellStyle name="SAPBEXstdItem 22 2 2" xfId="28760" xr:uid="{00000000-0005-0000-0000-00007C990000}"/>
    <cellStyle name="SAPBEXstdItem 22 2 2 2" xfId="28761" xr:uid="{00000000-0005-0000-0000-00007D990000}"/>
    <cellStyle name="SAPBEXstdItem 22 2 2 3" xfId="28762" xr:uid="{00000000-0005-0000-0000-00007E990000}"/>
    <cellStyle name="SAPBEXstdItem 22 2 3" xfId="28763" xr:uid="{00000000-0005-0000-0000-00007F990000}"/>
    <cellStyle name="SAPBEXstdItem 22 2 4" xfId="28764" xr:uid="{00000000-0005-0000-0000-000080990000}"/>
    <cellStyle name="SAPBEXstdItem 22 2 5" xfId="28765" xr:uid="{00000000-0005-0000-0000-000081990000}"/>
    <cellStyle name="SAPBEXstdItem 22 3" xfId="28766" xr:uid="{00000000-0005-0000-0000-000082990000}"/>
    <cellStyle name="SAPBEXstdItem 22 3 2" xfId="28767" xr:uid="{00000000-0005-0000-0000-000083990000}"/>
    <cellStyle name="SAPBEXstdItem 22 3 3" xfId="28768" xr:uid="{00000000-0005-0000-0000-000084990000}"/>
    <cellStyle name="SAPBEXstdItem 22 4" xfId="28769" xr:uid="{00000000-0005-0000-0000-000085990000}"/>
    <cellStyle name="SAPBEXstdItem 22 5" xfId="28770" xr:uid="{00000000-0005-0000-0000-000086990000}"/>
    <cellStyle name="SAPBEXstdItem 22 6" xfId="28771" xr:uid="{00000000-0005-0000-0000-000087990000}"/>
    <cellStyle name="SAPBEXstdItem 23" xfId="28772" xr:uid="{00000000-0005-0000-0000-000088990000}"/>
    <cellStyle name="SAPBEXstdItem 23 2" xfId="28773" xr:uid="{00000000-0005-0000-0000-000089990000}"/>
    <cellStyle name="SAPBEXstdItem 23 2 2" xfId="28774" xr:uid="{00000000-0005-0000-0000-00008A990000}"/>
    <cellStyle name="SAPBEXstdItem 23 2 2 2" xfId="28775" xr:uid="{00000000-0005-0000-0000-00008B990000}"/>
    <cellStyle name="SAPBEXstdItem 23 2 2 3" xfId="28776" xr:uid="{00000000-0005-0000-0000-00008C990000}"/>
    <cellStyle name="SAPBEXstdItem 23 2 3" xfId="28777" xr:uid="{00000000-0005-0000-0000-00008D990000}"/>
    <cellStyle name="SAPBEXstdItem 23 2 4" xfId="28778" xr:uid="{00000000-0005-0000-0000-00008E990000}"/>
    <cellStyle name="SAPBEXstdItem 23 2 5" xfId="28779" xr:uid="{00000000-0005-0000-0000-00008F990000}"/>
    <cellStyle name="SAPBEXstdItem 23 3" xfId="28780" xr:uid="{00000000-0005-0000-0000-000090990000}"/>
    <cellStyle name="SAPBEXstdItem 23 3 2" xfId="28781" xr:uid="{00000000-0005-0000-0000-000091990000}"/>
    <cellStyle name="SAPBEXstdItem 23 3 3" xfId="28782" xr:uid="{00000000-0005-0000-0000-000092990000}"/>
    <cellStyle name="SAPBEXstdItem 23 4" xfId="28783" xr:uid="{00000000-0005-0000-0000-000093990000}"/>
    <cellStyle name="SAPBEXstdItem 23 5" xfId="28784" xr:uid="{00000000-0005-0000-0000-000094990000}"/>
    <cellStyle name="SAPBEXstdItem 23 6" xfId="28785" xr:uid="{00000000-0005-0000-0000-000095990000}"/>
    <cellStyle name="SAPBEXstdItem 24" xfId="28786" xr:uid="{00000000-0005-0000-0000-000096990000}"/>
    <cellStyle name="SAPBEXstdItem 24 2" xfId="28787" xr:uid="{00000000-0005-0000-0000-000097990000}"/>
    <cellStyle name="SAPBEXstdItem 24 2 2" xfId="28788" xr:uid="{00000000-0005-0000-0000-000098990000}"/>
    <cellStyle name="SAPBEXstdItem 24 2 2 2" xfId="28789" xr:uid="{00000000-0005-0000-0000-000099990000}"/>
    <cellStyle name="SAPBEXstdItem 24 2 2 3" xfId="28790" xr:uid="{00000000-0005-0000-0000-00009A990000}"/>
    <cellStyle name="SAPBEXstdItem 24 2 3" xfId="28791" xr:uid="{00000000-0005-0000-0000-00009B990000}"/>
    <cellStyle name="SAPBEXstdItem 24 2 4" xfId="28792" xr:uid="{00000000-0005-0000-0000-00009C990000}"/>
    <cellStyle name="SAPBEXstdItem 24 2 5" xfId="28793" xr:uid="{00000000-0005-0000-0000-00009D990000}"/>
    <cellStyle name="SAPBEXstdItem 24 3" xfId="28794" xr:uid="{00000000-0005-0000-0000-00009E990000}"/>
    <cellStyle name="SAPBEXstdItem 24 3 2" xfId="28795" xr:uid="{00000000-0005-0000-0000-00009F990000}"/>
    <cellStyle name="SAPBEXstdItem 24 3 3" xfId="28796" xr:uid="{00000000-0005-0000-0000-0000A0990000}"/>
    <cellStyle name="SAPBEXstdItem 24 4" xfId="28797" xr:uid="{00000000-0005-0000-0000-0000A1990000}"/>
    <cellStyle name="SAPBEXstdItem 24 5" xfId="28798" xr:uid="{00000000-0005-0000-0000-0000A2990000}"/>
    <cellStyle name="SAPBEXstdItem 24 6" xfId="28799" xr:uid="{00000000-0005-0000-0000-0000A3990000}"/>
    <cellStyle name="SAPBEXstdItem 25" xfId="28800" xr:uid="{00000000-0005-0000-0000-0000A4990000}"/>
    <cellStyle name="SAPBEXstdItem 25 2" xfId="28801" xr:uid="{00000000-0005-0000-0000-0000A5990000}"/>
    <cellStyle name="SAPBEXstdItem 25 2 2" xfId="28802" xr:uid="{00000000-0005-0000-0000-0000A6990000}"/>
    <cellStyle name="SAPBEXstdItem 25 2 2 2" xfId="28803" xr:uid="{00000000-0005-0000-0000-0000A7990000}"/>
    <cellStyle name="SAPBEXstdItem 25 2 2 3" xfId="28804" xr:uid="{00000000-0005-0000-0000-0000A8990000}"/>
    <cellStyle name="SAPBEXstdItem 25 2 3" xfId="28805" xr:uid="{00000000-0005-0000-0000-0000A9990000}"/>
    <cellStyle name="SAPBEXstdItem 25 2 4" xfId="28806" xr:uid="{00000000-0005-0000-0000-0000AA990000}"/>
    <cellStyle name="SAPBEXstdItem 25 2 5" xfId="28807" xr:uid="{00000000-0005-0000-0000-0000AB990000}"/>
    <cellStyle name="SAPBEXstdItem 25 3" xfId="28808" xr:uid="{00000000-0005-0000-0000-0000AC990000}"/>
    <cellStyle name="SAPBEXstdItem 25 3 2" xfId="28809" xr:uid="{00000000-0005-0000-0000-0000AD990000}"/>
    <cellStyle name="SAPBEXstdItem 25 3 3" xfId="28810" xr:uid="{00000000-0005-0000-0000-0000AE990000}"/>
    <cellStyle name="SAPBEXstdItem 25 4" xfId="28811" xr:uid="{00000000-0005-0000-0000-0000AF990000}"/>
    <cellStyle name="SAPBEXstdItem 25 5" xfId="28812" xr:uid="{00000000-0005-0000-0000-0000B0990000}"/>
    <cellStyle name="SAPBEXstdItem 25 6" xfId="28813" xr:uid="{00000000-0005-0000-0000-0000B1990000}"/>
    <cellStyle name="SAPBEXstdItem 26" xfId="28814" xr:uid="{00000000-0005-0000-0000-0000B2990000}"/>
    <cellStyle name="SAPBEXstdItem 26 2" xfId="28815" xr:uid="{00000000-0005-0000-0000-0000B3990000}"/>
    <cellStyle name="SAPBEXstdItem 26 2 2" xfId="28816" xr:uid="{00000000-0005-0000-0000-0000B4990000}"/>
    <cellStyle name="SAPBEXstdItem 26 2 2 2" xfId="28817" xr:uid="{00000000-0005-0000-0000-0000B5990000}"/>
    <cellStyle name="SAPBEXstdItem 26 2 2 3" xfId="28818" xr:uid="{00000000-0005-0000-0000-0000B6990000}"/>
    <cellStyle name="SAPBEXstdItem 26 2 3" xfId="28819" xr:uid="{00000000-0005-0000-0000-0000B7990000}"/>
    <cellStyle name="SAPBEXstdItem 26 2 4" xfId="28820" xr:uid="{00000000-0005-0000-0000-0000B8990000}"/>
    <cellStyle name="SAPBEXstdItem 26 2 5" xfId="28821" xr:uid="{00000000-0005-0000-0000-0000B9990000}"/>
    <cellStyle name="SAPBEXstdItem 26 3" xfId="28822" xr:uid="{00000000-0005-0000-0000-0000BA990000}"/>
    <cellStyle name="SAPBEXstdItem 26 3 2" xfId="28823" xr:uid="{00000000-0005-0000-0000-0000BB990000}"/>
    <cellStyle name="SAPBEXstdItem 26 3 3" xfId="28824" xr:uid="{00000000-0005-0000-0000-0000BC990000}"/>
    <cellStyle name="SAPBEXstdItem 26 4" xfId="28825" xr:uid="{00000000-0005-0000-0000-0000BD990000}"/>
    <cellStyle name="SAPBEXstdItem 26 5" xfId="28826" xr:uid="{00000000-0005-0000-0000-0000BE990000}"/>
    <cellStyle name="SAPBEXstdItem 26 6" xfId="28827" xr:uid="{00000000-0005-0000-0000-0000BF990000}"/>
    <cellStyle name="SAPBEXstdItem 27" xfId="28828" xr:uid="{00000000-0005-0000-0000-0000C0990000}"/>
    <cellStyle name="SAPBEXstdItem 27 2" xfId="28829" xr:uid="{00000000-0005-0000-0000-0000C1990000}"/>
    <cellStyle name="SAPBEXstdItem 27 2 2" xfId="28830" xr:uid="{00000000-0005-0000-0000-0000C2990000}"/>
    <cellStyle name="SAPBEXstdItem 27 2 2 2" xfId="28831" xr:uid="{00000000-0005-0000-0000-0000C3990000}"/>
    <cellStyle name="SAPBEXstdItem 27 2 2 3" xfId="28832" xr:uid="{00000000-0005-0000-0000-0000C4990000}"/>
    <cellStyle name="SAPBEXstdItem 27 2 3" xfId="28833" xr:uid="{00000000-0005-0000-0000-0000C5990000}"/>
    <cellStyle name="SAPBEXstdItem 27 2 4" xfId="28834" xr:uid="{00000000-0005-0000-0000-0000C6990000}"/>
    <cellStyle name="SAPBEXstdItem 27 2 5" xfId="28835" xr:uid="{00000000-0005-0000-0000-0000C7990000}"/>
    <cellStyle name="SAPBEXstdItem 27 3" xfId="28836" xr:uid="{00000000-0005-0000-0000-0000C8990000}"/>
    <cellStyle name="SAPBEXstdItem 27 3 2" xfId="28837" xr:uid="{00000000-0005-0000-0000-0000C9990000}"/>
    <cellStyle name="SAPBEXstdItem 27 3 3" xfId="28838" xr:uid="{00000000-0005-0000-0000-0000CA990000}"/>
    <cellStyle name="SAPBEXstdItem 27 4" xfId="28839" xr:uid="{00000000-0005-0000-0000-0000CB990000}"/>
    <cellStyle name="SAPBEXstdItem 27 5" xfId="28840" xr:uid="{00000000-0005-0000-0000-0000CC990000}"/>
    <cellStyle name="SAPBEXstdItem 27 6" xfId="28841" xr:uid="{00000000-0005-0000-0000-0000CD990000}"/>
    <cellStyle name="SAPBEXstdItem 28" xfId="28842" xr:uid="{00000000-0005-0000-0000-0000CE990000}"/>
    <cellStyle name="SAPBEXstdItem 28 2" xfId="28843" xr:uid="{00000000-0005-0000-0000-0000CF990000}"/>
    <cellStyle name="SAPBEXstdItem 28 2 2" xfId="28844" xr:uid="{00000000-0005-0000-0000-0000D0990000}"/>
    <cellStyle name="SAPBEXstdItem 28 2 3" xfId="28845" xr:uid="{00000000-0005-0000-0000-0000D1990000}"/>
    <cellStyle name="SAPBEXstdItem 28 3" xfId="28846" xr:uid="{00000000-0005-0000-0000-0000D2990000}"/>
    <cellStyle name="SAPBEXstdItem 28 4" xfId="28847" xr:uid="{00000000-0005-0000-0000-0000D3990000}"/>
    <cellStyle name="SAPBEXstdItem 28 5" xfId="28848" xr:uid="{00000000-0005-0000-0000-0000D4990000}"/>
    <cellStyle name="SAPBEXstdItem 29" xfId="28849" xr:uid="{00000000-0005-0000-0000-0000D5990000}"/>
    <cellStyle name="SAPBEXstdItem 29 2" xfId="28850" xr:uid="{00000000-0005-0000-0000-0000D6990000}"/>
    <cellStyle name="SAPBEXstdItem 29 2 2" xfId="28851" xr:uid="{00000000-0005-0000-0000-0000D7990000}"/>
    <cellStyle name="SAPBEXstdItem 29 2 3" xfId="28852" xr:uid="{00000000-0005-0000-0000-0000D8990000}"/>
    <cellStyle name="SAPBEXstdItem 29 3" xfId="28853" xr:uid="{00000000-0005-0000-0000-0000D9990000}"/>
    <cellStyle name="SAPBEXstdItem 29 4" xfId="28854" xr:uid="{00000000-0005-0000-0000-0000DA990000}"/>
    <cellStyle name="SAPBEXstdItem 29 5" xfId="28855" xr:uid="{00000000-0005-0000-0000-0000DB990000}"/>
    <cellStyle name="SAPBEXstdItem 3" xfId="28856" xr:uid="{00000000-0005-0000-0000-0000DC990000}"/>
    <cellStyle name="SAPBEXstdItem 3 10" xfId="28857" xr:uid="{00000000-0005-0000-0000-0000DD990000}"/>
    <cellStyle name="SAPBEXstdItem 3 11" xfId="28858" xr:uid="{00000000-0005-0000-0000-0000DE990000}"/>
    <cellStyle name="SAPBEXstdItem 3 11 2" xfId="28859" xr:uid="{00000000-0005-0000-0000-0000DF990000}"/>
    <cellStyle name="SAPBEXstdItem 3 11 3" xfId="28860" xr:uid="{00000000-0005-0000-0000-0000E0990000}"/>
    <cellStyle name="SAPBEXstdItem 3 12" xfId="28861" xr:uid="{00000000-0005-0000-0000-0000E1990000}"/>
    <cellStyle name="SAPBEXstdItem 3 13" xfId="28862" xr:uid="{00000000-0005-0000-0000-0000E2990000}"/>
    <cellStyle name="SAPBEXstdItem 3 14" xfId="28863" xr:uid="{00000000-0005-0000-0000-0000E3990000}"/>
    <cellStyle name="SAPBEXstdItem 3 15" xfId="28864" xr:uid="{00000000-0005-0000-0000-0000E4990000}"/>
    <cellStyle name="SAPBEXstdItem 3 16" xfId="28865" xr:uid="{00000000-0005-0000-0000-0000E5990000}"/>
    <cellStyle name="SAPBEXstdItem 3 2" xfId="28866" xr:uid="{00000000-0005-0000-0000-0000E6990000}"/>
    <cellStyle name="SAPBEXstdItem 3 2 2" xfId="28867" xr:uid="{00000000-0005-0000-0000-0000E7990000}"/>
    <cellStyle name="SAPBEXstdItem 3 2 2 2" xfId="28868" xr:uid="{00000000-0005-0000-0000-0000E8990000}"/>
    <cellStyle name="SAPBEXstdItem 3 2 2 2 2" xfId="28869" xr:uid="{00000000-0005-0000-0000-0000E9990000}"/>
    <cellStyle name="SAPBEXstdItem 3 2 2 2 3" xfId="28870" xr:uid="{00000000-0005-0000-0000-0000EA990000}"/>
    <cellStyle name="SAPBEXstdItem 3 2 2 3" xfId="28871" xr:uid="{00000000-0005-0000-0000-0000EB990000}"/>
    <cellStyle name="SAPBEXstdItem 3 2 2 4" xfId="28872" xr:uid="{00000000-0005-0000-0000-0000EC990000}"/>
    <cellStyle name="SAPBEXstdItem 3 2 2 5" xfId="28873" xr:uid="{00000000-0005-0000-0000-0000ED990000}"/>
    <cellStyle name="SAPBEXstdItem 3 2 3" xfId="28874" xr:uid="{00000000-0005-0000-0000-0000EE990000}"/>
    <cellStyle name="SAPBEXstdItem 3 2 3 2" xfId="28875" xr:uid="{00000000-0005-0000-0000-0000EF990000}"/>
    <cellStyle name="SAPBEXstdItem 3 2 3 3" xfId="28876" xr:uid="{00000000-0005-0000-0000-0000F0990000}"/>
    <cellStyle name="SAPBEXstdItem 3 2 4" xfId="28877" xr:uid="{00000000-0005-0000-0000-0000F1990000}"/>
    <cellStyle name="SAPBEXstdItem 3 2 5" xfId="28878" xr:uid="{00000000-0005-0000-0000-0000F2990000}"/>
    <cellStyle name="SAPBEXstdItem 3 2 6" xfId="28879" xr:uid="{00000000-0005-0000-0000-0000F3990000}"/>
    <cellStyle name="SAPBEXstdItem 3 3" xfId="28880" xr:uid="{00000000-0005-0000-0000-0000F4990000}"/>
    <cellStyle name="SAPBEXstdItem 3 3 2" xfId="28881" xr:uid="{00000000-0005-0000-0000-0000F5990000}"/>
    <cellStyle name="SAPBEXstdItem 3 3 2 2" xfId="28882" xr:uid="{00000000-0005-0000-0000-0000F6990000}"/>
    <cellStyle name="SAPBEXstdItem 3 3 3" xfId="28883" xr:uid="{00000000-0005-0000-0000-0000F7990000}"/>
    <cellStyle name="SAPBEXstdItem 3 3 4" xfId="28884" xr:uid="{00000000-0005-0000-0000-0000F8990000}"/>
    <cellStyle name="SAPBEXstdItem 3 4" xfId="28885" xr:uid="{00000000-0005-0000-0000-0000F9990000}"/>
    <cellStyle name="SAPBEXstdItem 3 4 2" xfId="28886" xr:uid="{00000000-0005-0000-0000-0000FA990000}"/>
    <cellStyle name="SAPBEXstdItem 3 4 3" xfId="28887" xr:uid="{00000000-0005-0000-0000-0000FB990000}"/>
    <cellStyle name="SAPBEXstdItem 3 5" xfId="28888" xr:uid="{00000000-0005-0000-0000-0000FC990000}"/>
    <cellStyle name="SAPBEXstdItem 3 6" xfId="28889" xr:uid="{00000000-0005-0000-0000-0000FD990000}"/>
    <cellStyle name="SAPBEXstdItem 3 7" xfId="28890" xr:uid="{00000000-0005-0000-0000-0000FE990000}"/>
    <cellStyle name="SAPBEXstdItem 3 8" xfId="28891" xr:uid="{00000000-0005-0000-0000-0000FF990000}"/>
    <cellStyle name="SAPBEXstdItem 3 9" xfId="28892" xr:uid="{00000000-0005-0000-0000-0000009A0000}"/>
    <cellStyle name="SAPBEXstdItem 30" xfId="28893" xr:uid="{00000000-0005-0000-0000-0000019A0000}"/>
    <cellStyle name="SAPBEXstdItem 30 2" xfId="28894" xr:uid="{00000000-0005-0000-0000-0000029A0000}"/>
    <cellStyle name="SAPBEXstdItem 30 2 2" xfId="28895" xr:uid="{00000000-0005-0000-0000-0000039A0000}"/>
    <cellStyle name="SAPBEXstdItem 30 2 3" xfId="28896" xr:uid="{00000000-0005-0000-0000-0000049A0000}"/>
    <cellStyle name="SAPBEXstdItem 30 3" xfId="28897" xr:uid="{00000000-0005-0000-0000-0000059A0000}"/>
    <cellStyle name="SAPBEXstdItem 30 4" xfId="28898" xr:uid="{00000000-0005-0000-0000-0000069A0000}"/>
    <cellStyle name="SAPBEXstdItem 30 5" xfId="28899" xr:uid="{00000000-0005-0000-0000-0000079A0000}"/>
    <cellStyle name="SAPBEXstdItem 31" xfId="28900" xr:uid="{00000000-0005-0000-0000-0000089A0000}"/>
    <cellStyle name="SAPBEXstdItem 31 2" xfId="28901" xr:uid="{00000000-0005-0000-0000-0000099A0000}"/>
    <cellStyle name="SAPBEXstdItem 31 2 2" xfId="28902" xr:uid="{00000000-0005-0000-0000-00000A9A0000}"/>
    <cellStyle name="SAPBEXstdItem 31 2 3" xfId="28903" xr:uid="{00000000-0005-0000-0000-00000B9A0000}"/>
    <cellStyle name="SAPBEXstdItem 31 3" xfId="28904" xr:uid="{00000000-0005-0000-0000-00000C9A0000}"/>
    <cellStyle name="SAPBEXstdItem 31 4" xfId="28905" xr:uid="{00000000-0005-0000-0000-00000D9A0000}"/>
    <cellStyle name="SAPBEXstdItem 31 5" xfId="28906" xr:uid="{00000000-0005-0000-0000-00000E9A0000}"/>
    <cellStyle name="SAPBEXstdItem 32" xfId="28907" xr:uid="{00000000-0005-0000-0000-00000F9A0000}"/>
    <cellStyle name="SAPBEXstdItem 32 2" xfId="28908" xr:uid="{00000000-0005-0000-0000-0000109A0000}"/>
    <cellStyle name="SAPBEXstdItem 32 2 2" xfId="28909" xr:uid="{00000000-0005-0000-0000-0000119A0000}"/>
    <cellStyle name="SAPBEXstdItem 32 2 3" xfId="28910" xr:uid="{00000000-0005-0000-0000-0000129A0000}"/>
    <cellStyle name="SAPBEXstdItem 32 3" xfId="28911" xr:uid="{00000000-0005-0000-0000-0000139A0000}"/>
    <cellStyle name="SAPBEXstdItem 32 4" xfId="28912" xr:uid="{00000000-0005-0000-0000-0000149A0000}"/>
    <cellStyle name="SAPBEXstdItem 32 5" xfId="28913" xr:uid="{00000000-0005-0000-0000-0000159A0000}"/>
    <cellStyle name="SAPBEXstdItem 33" xfId="28914" xr:uid="{00000000-0005-0000-0000-0000169A0000}"/>
    <cellStyle name="SAPBEXstdItem 33 2" xfId="28915" xr:uid="{00000000-0005-0000-0000-0000179A0000}"/>
    <cellStyle name="SAPBEXstdItem 33 2 2" xfId="28916" xr:uid="{00000000-0005-0000-0000-0000189A0000}"/>
    <cellStyle name="SAPBEXstdItem 33 3" xfId="28917" xr:uid="{00000000-0005-0000-0000-0000199A0000}"/>
    <cellStyle name="SAPBEXstdItem 33 4" xfId="28918" xr:uid="{00000000-0005-0000-0000-00001A9A0000}"/>
    <cellStyle name="SAPBEXstdItem 33 5" xfId="28919" xr:uid="{00000000-0005-0000-0000-00001B9A0000}"/>
    <cellStyle name="SAPBEXstdItem 34" xfId="28920" xr:uid="{00000000-0005-0000-0000-00001C9A0000}"/>
    <cellStyle name="SAPBEXstdItem 34 2" xfId="28921" xr:uid="{00000000-0005-0000-0000-00001D9A0000}"/>
    <cellStyle name="SAPBEXstdItem 34 3" xfId="28922" xr:uid="{00000000-0005-0000-0000-00001E9A0000}"/>
    <cellStyle name="SAPBEXstdItem 35" xfId="28923" xr:uid="{00000000-0005-0000-0000-00001F9A0000}"/>
    <cellStyle name="SAPBEXstdItem 36" xfId="28924" xr:uid="{00000000-0005-0000-0000-0000209A0000}"/>
    <cellStyle name="SAPBEXstdItem 37" xfId="28925" xr:uid="{00000000-0005-0000-0000-0000219A0000}"/>
    <cellStyle name="SAPBEXstdItem 38" xfId="28926" xr:uid="{00000000-0005-0000-0000-0000229A0000}"/>
    <cellStyle name="SAPBEXstdItem 39" xfId="28927" xr:uid="{00000000-0005-0000-0000-0000239A0000}"/>
    <cellStyle name="SAPBEXstdItem 4" xfId="28928" xr:uid="{00000000-0005-0000-0000-0000249A0000}"/>
    <cellStyle name="SAPBEXstdItem 4 10" xfId="28929" xr:uid="{00000000-0005-0000-0000-0000259A0000}"/>
    <cellStyle name="SAPBEXstdItem 4 11" xfId="28930" xr:uid="{00000000-0005-0000-0000-0000269A0000}"/>
    <cellStyle name="SAPBEXstdItem 4 2" xfId="28931" xr:uid="{00000000-0005-0000-0000-0000279A0000}"/>
    <cellStyle name="SAPBEXstdItem 4 2 2" xfId="28932" xr:uid="{00000000-0005-0000-0000-0000289A0000}"/>
    <cellStyle name="SAPBEXstdItem 4 2 2 2" xfId="28933" xr:uid="{00000000-0005-0000-0000-0000299A0000}"/>
    <cellStyle name="SAPBEXstdItem 4 2 2 2 2" xfId="28934" xr:uid="{00000000-0005-0000-0000-00002A9A0000}"/>
    <cellStyle name="SAPBEXstdItem 4 2 2 2 3" xfId="28935" xr:uid="{00000000-0005-0000-0000-00002B9A0000}"/>
    <cellStyle name="SAPBEXstdItem 4 2 2 3" xfId="28936" xr:uid="{00000000-0005-0000-0000-00002C9A0000}"/>
    <cellStyle name="SAPBEXstdItem 4 2 2 4" xfId="28937" xr:uid="{00000000-0005-0000-0000-00002D9A0000}"/>
    <cellStyle name="SAPBEXstdItem 4 2 2 5" xfId="28938" xr:uid="{00000000-0005-0000-0000-00002E9A0000}"/>
    <cellStyle name="SAPBEXstdItem 4 2 3" xfId="28939" xr:uid="{00000000-0005-0000-0000-00002F9A0000}"/>
    <cellStyle name="SAPBEXstdItem 4 2 3 2" xfId="28940" xr:uid="{00000000-0005-0000-0000-0000309A0000}"/>
    <cellStyle name="SAPBEXstdItem 4 2 3 3" xfId="28941" xr:uid="{00000000-0005-0000-0000-0000319A0000}"/>
    <cellStyle name="SAPBEXstdItem 4 2 4" xfId="28942" xr:uid="{00000000-0005-0000-0000-0000329A0000}"/>
    <cellStyle name="SAPBEXstdItem 4 2 5" xfId="28943" xr:uid="{00000000-0005-0000-0000-0000339A0000}"/>
    <cellStyle name="SAPBEXstdItem 4 2 6" xfId="28944" xr:uid="{00000000-0005-0000-0000-0000349A0000}"/>
    <cellStyle name="SAPBEXstdItem 4 3" xfId="28945" xr:uid="{00000000-0005-0000-0000-0000359A0000}"/>
    <cellStyle name="SAPBEXstdItem 4 3 2" xfId="28946" xr:uid="{00000000-0005-0000-0000-0000369A0000}"/>
    <cellStyle name="SAPBEXstdItem 4 3 2 2" xfId="28947" xr:uid="{00000000-0005-0000-0000-0000379A0000}"/>
    <cellStyle name="SAPBEXstdItem 4 3 3" xfId="28948" xr:uid="{00000000-0005-0000-0000-0000389A0000}"/>
    <cellStyle name="SAPBEXstdItem 4 3 4" xfId="28949" xr:uid="{00000000-0005-0000-0000-0000399A0000}"/>
    <cellStyle name="SAPBEXstdItem 4 4" xfId="28950" xr:uid="{00000000-0005-0000-0000-00003A9A0000}"/>
    <cellStyle name="SAPBEXstdItem 4 4 2" xfId="28951" xr:uid="{00000000-0005-0000-0000-00003B9A0000}"/>
    <cellStyle name="SAPBEXstdItem 4 4 3" xfId="28952" xr:uid="{00000000-0005-0000-0000-00003C9A0000}"/>
    <cellStyle name="SAPBEXstdItem 4 5" xfId="28953" xr:uid="{00000000-0005-0000-0000-00003D9A0000}"/>
    <cellStyle name="SAPBEXstdItem 4 6" xfId="28954" xr:uid="{00000000-0005-0000-0000-00003E9A0000}"/>
    <cellStyle name="SAPBEXstdItem 4 6 2" xfId="28955" xr:uid="{00000000-0005-0000-0000-00003F9A0000}"/>
    <cellStyle name="SAPBEXstdItem 4 6 3" xfId="28956" xr:uid="{00000000-0005-0000-0000-0000409A0000}"/>
    <cellStyle name="SAPBEXstdItem 4 7" xfId="28957" xr:uid="{00000000-0005-0000-0000-0000419A0000}"/>
    <cellStyle name="SAPBEXstdItem 4 8" xfId="28958" xr:uid="{00000000-0005-0000-0000-0000429A0000}"/>
    <cellStyle name="SAPBEXstdItem 4 9" xfId="28959" xr:uid="{00000000-0005-0000-0000-0000439A0000}"/>
    <cellStyle name="SAPBEXstdItem 5" xfId="28960" xr:uid="{00000000-0005-0000-0000-0000449A0000}"/>
    <cellStyle name="SAPBEXstdItem 5 10" xfId="28961" xr:uid="{00000000-0005-0000-0000-0000459A0000}"/>
    <cellStyle name="SAPBEXstdItem 5 2" xfId="28962" xr:uid="{00000000-0005-0000-0000-0000469A0000}"/>
    <cellStyle name="SAPBEXstdItem 5 2 2" xfId="28963" xr:uid="{00000000-0005-0000-0000-0000479A0000}"/>
    <cellStyle name="SAPBEXstdItem 5 2 2 2" xfId="28964" xr:uid="{00000000-0005-0000-0000-0000489A0000}"/>
    <cellStyle name="SAPBEXstdItem 5 2 2 2 2" xfId="28965" xr:uid="{00000000-0005-0000-0000-0000499A0000}"/>
    <cellStyle name="SAPBEXstdItem 5 2 2 2 3" xfId="28966" xr:uid="{00000000-0005-0000-0000-00004A9A0000}"/>
    <cellStyle name="SAPBEXstdItem 5 2 2 3" xfId="28967" xr:uid="{00000000-0005-0000-0000-00004B9A0000}"/>
    <cellStyle name="SAPBEXstdItem 5 2 2 4" xfId="28968" xr:uid="{00000000-0005-0000-0000-00004C9A0000}"/>
    <cellStyle name="SAPBEXstdItem 5 2 2 5" xfId="28969" xr:uid="{00000000-0005-0000-0000-00004D9A0000}"/>
    <cellStyle name="SAPBEXstdItem 5 2 3" xfId="28970" xr:uid="{00000000-0005-0000-0000-00004E9A0000}"/>
    <cellStyle name="SAPBEXstdItem 5 2 3 2" xfId="28971" xr:uid="{00000000-0005-0000-0000-00004F9A0000}"/>
    <cellStyle name="SAPBEXstdItem 5 2 4" xfId="28972" xr:uid="{00000000-0005-0000-0000-0000509A0000}"/>
    <cellStyle name="SAPBEXstdItem 5 2 5" xfId="28973" xr:uid="{00000000-0005-0000-0000-0000519A0000}"/>
    <cellStyle name="SAPBEXstdItem 5 3" xfId="28974" xr:uid="{00000000-0005-0000-0000-0000529A0000}"/>
    <cellStyle name="SAPBEXstdItem 5 3 2" xfId="28975" xr:uid="{00000000-0005-0000-0000-0000539A0000}"/>
    <cellStyle name="SAPBEXstdItem 5 3 2 2" xfId="28976" xr:uid="{00000000-0005-0000-0000-0000549A0000}"/>
    <cellStyle name="SAPBEXstdItem 5 3 3" xfId="28977" xr:uid="{00000000-0005-0000-0000-0000559A0000}"/>
    <cellStyle name="SAPBEXstdItem 5 3 4" xfId="28978" xr:uid="{00000000-0005-0000-0000-0000569A0000}"/>
    <cellStyle name="SAPBEXstdItem 5 4" xfId="28979" xr:uid="{00000000-0005-0000-0000-0000579A0000}"/>
    <cellStyle name="SAPBEXstdItem 5 4 2" xfId="28980" xr:uid="{00000000-0005-0000-0000-0000589A0000}"/>
    <cellStyle name="SAPBEXstdItem 5 4 3" xfId="28981" xr:uid="{00000000-0005-0000-0000-0000599A0000}"/>
    <cellStyle name="SAPBEXstdItem 5 5" xfId="28982" xr:uid="{00000000-0005-0000-0000-00005A9A0000}"/>
    <cellStyle name="SAPBEXstdItem 5 5 2" xfId="28983" xr:uid="{00000000-0005-0000-0000-00005B9A0000}"/>
    <cellStyle name="SAPBEXstdItem 5 5 3" xfId="28984" xr:uid="{00000000-0005-0000-0000-00005C9A0000}"/>
    <cellStyle name="SAPBEXstdItem 5 6" xfId="28985" xr:uid="{00000000-0005-0000-0000-00005D9A0000}"/>
    <cellStyle name="SAPBEXstdItem 5 7" xfId="28986" xr:uid="{00000000-0005-0000-0000-00005E9A0000}"/>
    <cellStyle name="SAPBEXstdItem 5 8" xfId="28987" xr:uid="{00000000-0005-0000-0000-00005F9A0000}"/>
    <cellStyle name="SAPBEXstdItem 5 9" xfId="28988" xr:uid="{00000000-0005-0000-0000-0000609A0000}"/>
    <cellStyle name="SAPBEXstdItem 6" xfId="28989" xr:uid="{00000000-0005-0000-0000-0000619A0000}"/>
    <cellStyle name="SAPBEXstdItem 6 2" xfId="28990" xr:uid="{00000000-0005-0000-0000-0000629A0000}"/>
    <cellStyle name="SAPBEXstdItem 6 2 2" xfId="28991" xr:uid="{00000000-0005-0000-0000-0000639A0000}"/>
    <cellStyle name="SAPBEXstdItem 6 2 2 2" xfId="28992" xr:uid="{00000000-0005-0000-0000-0000649A0000}"/>
    <cellStyle name="SAPBEXstdItem 6 2 2 2 2" xfId="28993" xr:uid="{00000000-0005-0000-0000-0000659A0000}"/>
    <cellStyle name="SAPBEXstdItem 6 2 2 2 3" xfId="28994" xr:uid="{00000000-0005-0000-0000-0000669A0000}"/>
    <cellStyle name="SAPBEXstdItem 6 2 2 3" xfId="28995" xr:uid="{00000000-0005-0000-0000-0000679A0000}"/>
    <cellStyle name="SAPBEXstdItem 6 2 2 4" xfId="28996" xr:uid="{00000000-0005-0000-0000-0000689A0000}"/>
    <cellStyle name="SAPBEXstdItem 6 2 2 5" xfId="28997" xr:uid="{00000000-0005-0000-0000-0000699A0000}"/>
    <cellStyle name="SAPBEXstdItem 6 2 3" xfId="28998" xr:uid="{00000000-0005-0000-0000-00006A9A0000}"/>
    <cellStyle name="SAPBEXstdItem 6 2 3 2" xfId="28999" xr:uid="{00000000-0005-0000-0000-00006B9A0000}"/>
    <cellStyle name="SAPBEXstdItem 6 2 3 3" xfId="29000" xr:uid="{00000000-0005-0000-0000-00006C9A0000}"/>
    <cellStyle name="SAPBEXstdItem 6 2 4" xfId="29001" xr:uid="{00000000-0005-0000-0000-00006D9A0000}"/>
    <cellStyle name="SAPBEXstdItem 6 2 5" xfId="29002" xr:uid="{00000000-0005-0000-0000-00006E9A0000}"/>
    <cellStyle name="SAPBEXstdItem 6 2 6" xfId="29003" xr:uid="{00000000-0005-0000-0000-00006F9A0000}"/>
    <cellStyle name="SAPBEXstdItem 6 3" xfId="29004" xr:uid="{00000000-0005-0000-0000-0000709A0000}"/>
    <cellStyle name="SAPBEXstdItem 6 3 2" xfId="29005" xr:uid="{00000000-0005-0000-0000-0000719A0000}"/>
    <cellStyle name="SAPBEXstdItem 6 3 2 2" xfId="29006" xr:uid="{00000000-0005-0000-0000-0000729A0000}"/>
    <cellStyle name="SAPBEXstdItem 6 3 2 3" xfId="29007" xr:uid="{00000000-0005-0000-0000-0000739A0000}"/>
    <cellStyle name="SAPBEXstdItem 6 3 3" xfId="29008" xr:uid="{00000000-0005-0000-0000-0000749A0000}"/>
    <cellStyle name="SAPBEXstdItem 6 3 4" xfId="29009" xr:uid="{00000000-0005-0000-0000-0000759A0000}"/>
    <cellStyle name="SAPBEXstdItem 6 3 5" xfId="29010" xr:uid="{00000000-0005-0000-0000-0000769A0000}"/>
    <cellStyle name="SAPBEXstdItem 6 4" xfId="29011" xr:uid="{00000000-0005-0000-0000-0000779A0000}"/>
    <cellStyle name="SAPBEXstdItem 6 4 2" xfId="29012" xr:uid="{00000000-0005-0000-0000-0000789A0000}"/>
    <cellStyle name="SAPBEXstdItem 6 4 3" xfId="29013" xr:uid="{00000000-0005-0000-0000-0000799A0000}"/>
    <cellStyle name="SAPBEXstdItem 6 4 4" xfId="29014" xr:uid="{00000000-0005-0000-0000-00007A9A0000}"/>
    <cellStyle name="SAPBEXstdItem 6 4 5" xfId="29015" xr:uid="{00000000-0005-0000-0000-00007B9A0000}"/>
    <cellStyle name="SAPBEXstdItem 6 5" xfId="29016" xr:uid="{00000000-0005-0000-0000-00007C9A0000}"/>
    <cellStyle name="SAPBEXstdItem 6 6" xfId="29017" xr:uid="{00000000-0005-0000-0000-00007D9A0000}"/>
    <cellStyle name="SAPBEXstdItem 6 7" xfId="29018" xr:uid="{00000000-0005-0000-0000-00007E9A0000}"/>
    <cellStyle name="SAPBEXstdItem 6 8" xfId="29019" xr:uid="{00000000-0005-0000-0000-00007F9A0000}"/>
    <cellStyle name="SAPBEXstdItem 6 9" xfId="29020" xr:uid="{00000000-0005-0000-0000-0000809A0000}"/>
    <cellStyle name="SAPBEXstdItem 7" xfId="29021" xr:uid="{00000000-0005-0000-0000-0000819A0000}"/>
    <cellStyle name="SAPBEXstdItem 7 2" xfId="29022" xr:uid="{00000000-0005-0000-0000-0000829A0000}"/>
    <cellStyle name="SAPBEXstdItem 7 2 2" xfId="29023" xr:uid="{00000000-0005-0000-0000-0000839A0000}"/>
    <cellStyle name="SAPBEXstdItem 7 2 2 2" xfId="29024" xr:uid="{00000000-0005-0000-0000-0000849A0000}"/>
    <cellStyle name="SAPBEXstdItem 7 2 2 2 2" xfId="29025" xr:uid="{00000000-0005-0000-0000-0000859A0000}"/>
    <cellStyle name="SAPBEXstdItem 7 2 2 2 3" xfId="29026" xr:uid="{00000000-0005-0000-0000-0000869A0000}"/>
    <cellStyle name="SAPBEXstdItem 7 2 2 3" xfId="29027" xr:uid="{00000000-0005-0000-0000-0000879A0000}"/>
    <cellStyle name="SAPBEXstdItem 7 2 2 4" xfId="29028" xr:uid="{00000000-0005-0000-0000-0000889A0000}"/>
    <cellStyle name="SAPBEXstdItem 7 2 2 5" xfId="29029" xr:uid="{00000000-0005-0000-0000-0000899A0000}"/>
    <cellStyle name="SAPBEXstdItem 7 2 3" xfId="29030" xr:uid="{00000000-0005-0000-0000-00008A9A0000}"/>
    <cellStyle name="SAPBEXstdItem 7 2 3 2" xfId="29031" xr:uid="{00000000-0005-0000-0000-00008B9A0000}"/>
    <cellStyle name="SAPBEXstdItem 7 2 3 3" xfId="29032" xr:uid="{00000000-0005-0000-0000-00008C9A0000}"/>
    <cellStyle name="SAPBEXstdItem 7 2 4" xfId="29033" xr:uid="{00000000-0005-0000-0000-00008D9A0000}"/>
    <cellStyle name="SAPBEXstdItem 7 2 5" xfId="29034" xr:uid="{00000000-0005-0000-0000-00008E9A0000}"/>
    <cellStyle name="SAPBEXstdItem 7 2 6" xfId="29035" xr:uid="{00000000-0005-0000-0000-00008F9A0000}"/>
    <cellStyle name="SAPBEXstdItem 7 3" xfId="29036" xr:uid="{00000000-0005-0000-0000-0000909A0000}"/>
    <cellStyle name="SAPBEXstdItem 7 3 2" xfId="29037" xr:uid="{00000000-0005-0000-0000-0000919A0000}"/>
    <cellStyle name="SAPBEXstdItem 7 3 2 2" xfId="29038" xr:uid="{00000000-0005-0000-0000-0000929A0000}"/>
    <cellStyle name="SAPBEXstdItem 7 3 2 3" xfId="29039" xr:uid="{00000000-0005-0000-0000-0000939A0000}"/>
    <cellStyle name="SAPBEXstdItem 7 3 3" xfId="29040" xr:uid="{00000000-0005-0000-0000-0000949A0000}"/>
    <cellStyle name="SAPBEXstdItem 7 3 4" xfId="29041" xr:uid="{00000000-0005-0000-0000-0000959A0000}"/>
    <cellStyle name="SAPBEXstdItem 7 3 5" xfId="29042" xr:uid="{00000000-0005-0000-0000-0000969A0000}"/>
    <cellStyle name="SAPBEXstdItem 7 4" xfId="29043" xr:uid="{00000000-0005-0000-0000-0000979A0000}"/>
    <cellStyle name="SAPBEXstdItem 7 4 2" xfId="29044" xr:uid="{00000000-0005-0000-0000-0000989A0000}"/>
    <cellStyle name="SAPBEXstdItem 7 4 3" xfId="29045" xr:uid="{00000000-0005-0000-0000-0000999A0000}"/>
    <cellStyle name="SAPBEXstdItem 7 4 4" xfId="29046" xr:uid="{00000000-0005-0000-0000-00009A9A0000}"/>
    <cellStyle name="SAPBEXstdItem 7 4 5" xfId="29047" xr:uid="{00000000-0005-0000-0000-00009B9A0000}"/>
    <cellStyle name="SAPBEXstdItem 7 5" xfId="29048" xr:uid="{00000000-0005-0000-0000-00009C9A0000}"/>
    <cellStyle name="SAPBEXstdItem 7 6" xfId="29049" xr:uid="{00000000-0005-0000-0000-00009D9A0000}"/>
    <cellStyle name="SAPBEXstdItem 7 7" xfId="29050" xr:uid="{00000000-0005-0000-0000-00009E9A0000}"/>
    <cellStyle name="SAPBEXstdItem 7 8" xfId="29051" xr:uid="{00000000-0005-0000-0000-00009F9A0000}"/>
    <cellStyle name="SAPBEXstdItem 7 9" xfId="29052" xr:uid="{00000000-0005-0000-0000-0000A09A0000}"/>
    <cellStyle name="SAPBEXstdItem 8" xfId="29053" xr:uid="{00000000-0005-0000-0000-0000A19A0000}"/>
    <cellStyle name="SAPBEXstdItem 8 2" xfId="29054" xr:uid="{00000000-0005-0000-0000-0000A29A0000}"/>
    <cellStyle name="SAPBEXstdItem 8 2 2" xfId="29055" xr:uid="{00000000-0005-0000-0000-0000A39A0000}"/>
    <cellStyle name="SAPBEXstdItem 8 2 2 2" xfId="29056" xr:uid="{00000000-0005-0000-0000-0000A49A0000}"/>
    <cellStyle name="SAPBEXstdItem 8 2 2 2 2" xfId="29057" xr:uid="{00000000-0005-0000-0000-0000A59A0000}"/>
    <cellStyle name="SAPBEXstdItem 8 2 2 2 3" xfId="29058" xr:uid="{00000000-0005-0000-0000-0000A69A0000}"/>
    <cellStyle name="SAPBEXstdItem 8 2 2 3" xfId="29059" xr:uid="{00000000-0005-0000-0000-0000A79A0000}"/>
    <cellStyle name="SAPBEXstdItem 8 2 2 4" xfId="29060" xr:uid="{00000000-0005-0000-0000-0000A89A0000}"/>
    <cellStyle name="SAPBEXstdItem 8 2 2 5" xfId="29061" xr:uid="{00000000-0005-0000-0000-0000A99A0000}"/>
    <cellStyle name="SAPBEXstdItem 8 2 3" xfId="29062" xr:uid="{00000000-0005-0000-0000-0000AA9A0000}"/>
    <cellStyle name="SAPBEXstdItem 8 2 3 2" xfId="29063" xr:uid="{00000000-0005-0000-0000-0000AB9A0000}"/>
    <cellStyle name="SAPBEXstdItem 8 2 3 3" xfId="29064" xr:uid="{00000000-0005-0000-0000-0000AC9A0000}"/>
    <cellStyle name="SAPBEXstdItem 8 2 4" xfId="29065" xr:uid="{00000000-0005-0000-0000-0000AD9A0000}"/>
    <cellStyle name="SAPBEXstdItem 8 2 5" xfId="29066" xr:uid="{00000000-0005-0000-0000-0000AE9A0000}"/>
    <cellStyle name="SAPBEXstdItem 8 2 6" xfId="29067" xr:uid="{00000000-0005-0000-0000-0000AF9A0000}"/>
    <cellStyle name="SAPBEXstdItem 8 3" xfId="29068" xr:uid="{00000000-0005-0000-0000-0000B09A0000}"/>
    <cellStyle name="SAPBEXstdItem 8 3 2" xfId="29069" xr:uid="{00000000-0005-0000-0000-0000B19A0000}"/>
    <cellStyle name="SAPBEXstdItem 8 3 2 2" xfId="29070" xr:uid="{00000000-0005-0000-0000-0000B29A0000}"/>
    <cellStyle name="SAPBEXstdItem 8 3 2 3" xfId="29071" xr:uid="{00000000-0005-0000-0000-0000B39A0000}"/>
    <cellStyle name="SAPBEXstdItem 8 3 3" xfId="29072" xr:uid="{00000000-0005-0000-0000-0000B49A0000}"/>
    <cellStyle name="SAPBEXstdItem 8 3 4" xfId="29073" xr:uid="{00000000-0005-0000-0000-0000B59A0000}"/>
    <cellStyle name="SAPBEXstdItem 8 3 5" xfId="29074" xr:uid="{00000000-0005-0000-0000-0000B69A0000}"/>
    <cellStyle name="SAPBEXstdItem 8 4" xfId="29075" xr:uid="{00000000-0005-0000-0000-0000B79A0000}"/>
    <cellStyle name="SAPBEXstdItem 8 4 2" xfId="29076" xr:uid="{00000000-0005-0000-0000-0000B89A0000}"/>
    <cellStyle name="SAPBEXstdItem 8 4 3" xfId="29077" xr:uid="{00000000-0005-0000-0000-0000B99A0000}"/>
    <cellStyle name="SAPBEXstdItem 8 4 4" xfId="29078" xr:uid="{00000000-0005-0000-0000-0000BA9A0000}"/>
    <cellStyle name="SAPBEXstdItem 8 4 5" xfId="29079" xr:uid="{00000000-0005-0000-0000-0000BB9A0000}"/>
    <cellStyle name="SAPBEXstdItem 8 5" xfId="29080" xr:uid="{00000000-0005-0000-0000-0000BC9A0000}"/>
    <cellStyle name="SAPBEXstdItem 8 6" xfId="29081" xr:uid="{00000000-0005-0000-0000-0000BD9A0000}"/>
    <cellStyle name="SAPBEXstdItem 8 7" xfId="29082" xr:uid="{00000000-0005-0000-0000-0000BE9A0000}"/>
    <cellStyle name="SAPBEXstdItem 8 8" xfId="29083" xr:uid="{00000000-0005-0000-0000-0000BF9A0000}"/>
    <cellStyle name="SAPBEXstdItem 8 9" xfId="29084" xr:uid="{00000000-0005-0000-0000-0000C09A0000}"/>
    <cellStyle name="SAPBEXstdItem 9" xfId="29085" xr:uid="{00000000-0005-0000-0000-0000C19A0000}"/>
    <cellStyle name="SAPBEXstdItem 9 2" xfId="29086" xr:uid="{00000000-0005-0000-0000-0000C29A0000}"/>
    <cellStyle name="SAPBEXstdItem 9 2 2" xfId="29087" xr:uid="{00000000-0005-0000-0000-0000C39A0000}"/>
    <cellStyle name="SAPBEXstdItem 9 2 2 2" xfId="29088" xr:uid="{00000000-0005-0000-0000-0000C49A0000}"/>
    <cellStyle name="SAPBEXstdItem 9 2 2 2 2" xfId="29089" xr:uid="{00000000-0005-0000-0000-0000C59A0000}"/>
    <cellStyle name="SAPBEXstdItem 9 2 2 2 3" xfId="29090" xr:uid="{00000000-0005-0000-0000-0000C69A0000}"/>
    <cellStyle name="SAPBEXstdItem 9 2 2 3" xfId="29091" xr:uid="{00000000-0005-0000-0000-0000C79A0000}"/>
    <cellStyle name="SAPBEXstdItem 9 2 2 4" xfId="29092" xr:uid="{00000000-0005-0000-0000-0000C89A0000}"/>
    <cellStyle name="SAPBEXstdItem 9 2 2 5" xfId="29093" xr:uid="{00000000-0005-0000-0000-0000C99A0000}"/>
    <cellStyle name="SAPBEXstdItem 9 2 3" xfId="29094" xr:uid="{00000000-0005-0000-0000-0000CA9A0000}"/>
    <cellStyle name="SAPBEXstdItem 9 2 3 2" xfId="29095" xr:uid="{00000000-0005-0000-0000-0000CB9A0000}"/>
    <cellStyle name="SAPBEXstdItem 9 2 3 3" xfId="29096" xr:uid="{00000000-0005-0000-0000-0000CC9A0000}"/>
    <cellStyle name="SAPBEXstdItem 9 2 4" xfId="29097" xr:uid="{00000000-0005-0000-0000-0000CD9A0000}"/>
    <cellStyle name="SAPBEXstdItem 9 2 5" xfId="29098" xr:uid="{00000000-0005-0000-0000-0000CE9A0000}"/>
    <cellStyle name="SAPBEXstdItem 9 2 6" xfId="29099" xr:uid="{00000000-0005-0000-0000-0000CF9A0000}"/>
    <cellStyle name="SAPBEXstdItem 9 3" xfId="29100" xr:uid="{00000000-0005-0000-0000-0000D09A0000}"/>
    <cellStyle name="SAPBEXstdItem 9 3 2" xfId="29101" xr:uid="{00000000-0005-0000-0000-0000D19A0000}"/>
    <cellStyle name="SAPBEXstdItem 9 3 2 2" xfId="29102" xr:uid="{00000000-0005-0000-0000-0000D29A0000}"/>
    <cellStyle name="SAPBEXstdItem 9 3 2 3" xfId="29103" xr:uid="{00000000-0005-0000-0000-0000D39A0000}"/>
    <cellStyle name="SAPBEXstdItem 9 3 3" xfId="29104" xr:uid="{00000000-0005-0000-0000-0000D49A0000}"/>
    <cellStyle name="SAPBEXstdItem 9 3 4" xfId="29105" xr:uid="{00000000-0005-0000-0000-0000D59A0000}"/>
    <cellStyle name="SAPBEXstdItem 9 3 5" xfId="29106" xr:uid="{00000000-0005-0000-0000-0000D69A0000}"/>
    <cellStyle name="SAPBEXstdItem 9 4" xfId="29107" xr:uid="{00000000-0005-0000-0000-0000D79A0000}"/>
    <cellStyle name="SAPBEXstdItem 9 4 2" xfId="29108" xr:uid="{00000000-0005-0000-0000-0000D89A0000}"/>
    <cellStyle name="SAPBEXstdItem 9 4 3" xfId="29109" xr:uid="{00000000-0005-0000-0000-0000D99A0000}"/>
    <cellStyle name="SAPBEXstdItem 9 4 4" xfId="29110" xr:uid="{00000000-0005-0000-0000-0000DA9A0000}"/>
    <cellStyle name="SAPBEXstdItem 9 4 5" xfId="29111" xr:uid="{00000000-0005-0000-0000-0000DB9A0000}"/>
    <cellStyle name="SAPBEXstdItem 9 5" xfId="29112" xr:uid="{00000000-0005-0000-0000-0000DC9A0000}"/>
    <cellStyle name="SAPBEXstdItem 9 6" xfId="29113" xr:uid="{00000000-0005-0000-0000-0000DD9A0000}"/>
    <cellStyle name="SAPBEXstdItem 9 7" xfId="29114" xr:uid="{00000000-0005-0000-0000-0000DE9A0000}"/>
    <cellStyle name="SAPBEXstdItem 9 8" xfId="29115" xr:uid="{00000000-0005-0000-0000-0000DF9A0000}"/>
    <cellStyle name="SAPBEXstdItem 9 9" xfId="29116" xr:uid="{00000000-0005-0000-0000-0000E09A0000}"/>
    <cellStyle name="SAPBEXstdItem_11-03.1 Pepco" xfId="29117" xr:uid="{00000000-0005-0000-0000-0000E19A0000}"/>
    <cellStyle name="SAPBEXstdItemX" xfId="160" xr:uid="{00000000-0005-0000-0000-0000E29A0000}"/>
    <cellStyle name="SAPBEXstdItemX 10" xfId="29118" xr:uid="{00000000-0005-0000-0000-0000E39A0000}"/>
    <cellStyle name="SAPBEXstdItemX 10 2" xfId="29119" xr:uid="{00000000-0005-0000-0000-0000E49A0000}"/>
    <cellStyle name="SAPBEXstdItemX 10 3" xfId="29120" xr:uid="{00000000-0005-0000-0000-0000E59A0000}"/>
    <cellStyle name="SAPBEXstdItemX 11" xfId="29121" xr:uid="{00000000-0005-0000-0000-0000E69A0000}"/>
    <cellStyle name="SAPBEXstdItemX 12" xfId="29122" xr:uid="{00000000-0005-0000-0000-0000E79A0000}"/>
    <cellStyle name="SAPBEXstdItemX 13" xfId="29123" xr:uid="{00000000-0005-0000-0000-0000E89A0000}"/>
    <cellStyle name="SAPBEXstdItemX 14" xfId="29124" xr:uid="{00000000-0005-0000-0000-0000E99A0000}"/>
    <cellStyle name="SAPBEXstdItemX 15" xfId="29125" xr:uid="{00000000-0005-0000-0000-0000EA9A0000}"/>
    <cellStyle name="SAPBEXstdItemX 2" xfId="29126" xr:uid="{00000000-0005-0000-0000-0000EB9A0000}"/>
    <cellStyle name="SAPBEXstdItemX 2 2" xfId="29127" xr:uid="{00000000-0005-0000-0000-0000EC9A0000}"/>
    <cellStyle name="SAPBEXstdItemX 2 2 2" xfId="29128" xr:uid="{00000000-0005-0000-0000-0000ED9A0000}"/>
    <cellStyle name="SAPBEXstdItemX 2 2 2 2" xfId="29129" xr:uid="{00000000-0005-0000-0000-0000EE9A0000}"/>
    <cellStyle name="SAPBEXstdItemX 2 2 3" xfId="29130" xr:uid="{00000000-0005-0000-0000-0000EF9A0000}"/>
    <cellStyle name="SAPBEXstdItemX 2 2 4" xfId="29131" xr:uid="{00000000-0005-0000-0000-0000F09A0000}"/>
    <cellStyle name="SAPBEXstdItemX 2 2 5" xfId="29132" xr:uid="{00000000-0005-0000-0000-0000F19A0000}"/>
    <cellStyle name="SAPBEXstdItemX 2 3" xfId="29133" xr:uid="{00000000-0005-0000-0000-0000F29A0000}"/>
    <cellStyle name="SAPBEXstdItemX 2 3 2" xfId="29134" xr:uid="{00000000-0005-0000-0000-0000F39A0000}"/>
    <cellStyle name="SAPBEXstdItemX 2 3 3" xfId="29135" xr:uid="{00000000-0005-0000-0000-0000F49A0000}"/>
    <cellStyle name="SAPBEXstdItemX 2 3 4" xfId="29136" xr:uid="{00000000-0005-0000-0000-0000F59A0000}"/>
    <cellStyle name="SAPBEXstdItemX 2 4" xfId="29137" xr:uid="{00000000-0005-0000-0000-0000F69A0000}"/>
    <cellStyle name="SAPBEXstdItemX 2 5" xfId="29138" xr:uid="{00000000-0005-0000-0000-0000F79A0000}"/>
    <cellStyle name="SAPBEXstdItemX 2 6" xfId="29139" xr:uid="{00000000-0005-0000-0000-0000F89A0000}"/>
    <cellStyle name="SAPBEXstdItemX 2 7" xfId="29140" xr:uid="{00000000-0005-0000-0000-0000F99A0000}"/>
    <cellStyle name="SAPBEXstdItemX 2 8" xfId="29141" xr:uid="{00000000-0005-0000-0000-0000FA9A0000}"/>
    <cellStyle name="SAPBEXstdItemX 3" xfId="29142" xr:uid="{00000000-0005-0000-0000-0000FB9A0000}"/>
    <cellStyle name="SAPBEXstdItemX 3 2" xfId="29143" xr:uid="{00000000-0005-0000-0000-0000FC9A0000}"/>
    <cellStyle name="SAPBEXstdItemX 3 2 2" xfId="29144" xr:uid="{00000000-0005-0000-0000-0000FD9A0000}"/>
    <cellStyle name="SAPBEXstdItemX 3 2 3" xfId="29145" xr:uid="{00000000-0005-0000-0000-0000FE9A0000}"/>
    <cellStyle name="SAPBEXstdItemX 3 3" xfId="29146" xr:uid="{00000000-0005-0000-0000-0000FF9A0000}"/>
    <cellStyle name="SAPBEXstdItemX 3 3 2" xfId="29147" xr:uid="{00000000-0005-0000-0000-0000009B0000}"/>
    <cellStyle name="SAPBEXstdItemX 3 3 3" xfId="29148" xr:uid="{00000000-0005-0000-0000-0000019B0000}"/>
    <cellStyle name="SAPBEXstdItemX 3 4" xfId="29149" xr:uid="{00000000-0005-0000-0000-0000029B0000}"/>
    <cellStyle name="SAPBEXstdItemX 3 5" xfId="29150" xr:uid="{00000000-0005-0000-0000-0000039B0000}"/>
    <cellStyle name="SAPBEXstdItemX 3 6" xfId="29151" xr:uid="{00000000-0005-0000-0000-0000049B0000}"/>
    <cellStyle name="SAPBEXstdItemX 3 7" xfId="29152" xr:uid="{00000000-0005-0000-0000-0000059B0000}"/>
    <cellStyle name="SAPBEXstdItemX 3 8" xfId="29153" xr:uid="{00000000-0005-0000-0000-0000069B0000}"/>
    <cellStyle name="SAPBEXstdItemX 4" xfId="29154" xr:uid="{00000000-0005-0000-0000-0000079B0000}"/>
    <cellStyle name="SAPBEXstdItemX 4 2" xfId="29155" xr:uid="{00000000-0005-0000-0000-0000089B0000}"/>
    <cellStyle name="SAPBEXstdItemX 4 2 2" xfId="29156" xr:uid="{00000000-0005-0000-0000-0000099B0000}"/>
    <cellStyle name="SAPBEXstdItemX 4 2 3" xfId="29157" xr:uid="{00000000-0005-0000-0000-00000A9B0000}"/>
    <cellStyle name="SAPBEXstdItemX 4 3" xfId="29158" xr:uid="{00000000-0005-0000-0000-00000B9B0000}"/>
    <cellStyle name="SAPBEXstdItemX 4 4" xfId="29159" xr:uid="{00000000-0005-0000-0000-00000C9B0000}"/>
    <cellStyle name="SAPBEXstdItemX 4 5" xfId="29160" xr:uid="{00000000-0005-0000-0000-00000D9B0000}"/>
    <cellStyle name="SAPBEXstdItemX 5" xfId="29161" xr:uid="{00000000-0005-0000-0000-00000E9B0000}"/>
    <cellStyle name="SAPBEXstdItemX 5 2" xfId="29162" xr:uid="{00000000-0005-0000-0000-00000F9B0000}"/>
    <cellStyle name="SAPBEXstdItemX 5 2 2" xfId="29163" xr:uid="{00000000-0005-0000-0000-0000109B0000}"/>
    <cellStyle name="SAPBEXstdItemX 5 2 3" xfId="29164" xr:uid="{00000000-0005-0000-0000-0000119B0000}"/>
    <cellStyle name="SAPBEXstdItemX 5 3" xfId="29165" xr:uid="{00000000-0005-0000-0000-0000129B0000}"/>
    <cellStyle name="SAPBEXstdItemX 5 4" xfId="29166" xr:uid="{00000000-0005-0000-0000-0000139B0000}"/>
    <cellStyle name="SAPBEXstdItemX 5 5" xfId="29167" xr:uid="{00000000-0005-0000-0000-0000149B0000}"/>
    <cellStyle name="SAPBEXstdItemX 6" xfId="29168" xr:uid="{00000000-0005-0000-0000-0000159B0000}"/>
    <cellStyle name="SAPBEXstdItemX 6 2" xfId="29169" xr:uid="{00000000-0005-0000-0000-0000169B0000}"/>
    <cellStyle name="SAPBEXstdItemX 6 2 2" xfId="29170" xr:uid="{00000000-0005-0000-0000-0000179B0000}"/>
    <cellStyle name="SAPBEXstdItemX 6 2 3" xfId="29171" xr:uid="{00000000-0005-0000-0000-0000189B0000}"/>
    <cellStyle name="SAPBEXstdItemX 6 3" xfId="29172" xr:uid="{00000000-0005-0000-0000-0000199B0000}"/>
    <cellStyle name="SAPBEXstdItemX 6 4" xfId="29173" xr:uid="{00000000-0005-0000-0000-00001A9B0000}"/>
    <cellStyle name="SAPBEXstdItemX 6 5" xfId="29174" xr:uid="{00000000-0005-0000-0000-00001B9B0000}"/>
    <cellStyle name="SAPBEXstdItemX 7" xfId="29175" xr:uid="{00000000-0005-0000-0000-00001C9B0000}"/>
    <cellStyle name="SAPBEXstdItemX 7 2" xfId="29176" xr:uid="{00000000-0005-0000-0000-00001D9B0000}"/>
    <cellStyle name="SAPBEXstdItemX 7 3" xfId="29177" xr:uid="{00000000-0005-0000-0000-00001E9B0000}"/>
    <cellStyle name="SAPBEXstdItemX 7 4" xfId="29178" xr:uid="{00000000-0005-0000-0000-00001F9B0000}"/>
    <cellStyle name="SAPBEXstdItemX 8" xfId="29179" xr:uid="{00000000-0005-0000-0000-0000209B0000}"/>
    <cellStyle name="SAPBEXstdItemX 8 2" xfId="29180" xr:uid="{00000000-0005-0000-0000-0000219B0000}"/>
    <cellStyle name="SAPBEXstdItemX 8 3" xfId="29181" xr:uid="{00000000-0005-0000-0000-0000229B0000}"/>
    <cellStyle name="SAPBEXstdItemX 8 4" xfId="29182" xr:uid="{00000000-0005-0000-0000-0000239B0000}"/>
    <cellStyle name="SAPBEXstdItemX 9" xfId="29183" xr:uid="{00000000-0005-0000-0000-0000249B0000}"/>
    <cellStyle name="SAPBEXstdItemX 9 2" xfId="29184" xr:uid="{00000000-0005-0000-0000-0000259B0000}"/>
    <cellStyle name="SAPBEXstdItemX 9 3" xfId="29185" xr:uid="{00000000-0005-0000-0000-0000269B0000}"/>
    <cellStyle name="SAPBEXtitle" xfId="161" xr:uid="{00000000-0005-0000-0000-0000279B0000}"/>
    <cellStyle name="SAPBEXtitle 10" xfId="43318" xr:uid="{00000000-0005-0000-0000-0000289B0000}"/>
    <cellStyle name="SAPBEXtitle 2" xfId="29186" xr:uid="{00000000-0005-0000-0000-0000299B0000}"/>
    <cellStyle name="SAPBEXtitle 2 2" xfId="29187" xr:uid="{00000000-0005-0000-0000-00002A9B0000}"/>
    <cellStyle name="SAPBEXtitle 2 3" xfId="29188" xr:uid="{00000000-0005-0000-0000-00002B9B0000}"/>
    <cellStyle name="SAPBEXtitle 3" xfId="29189" xr:uid="{00000000-0005-0000-0000-00002C9B0000}"/>
    <cellStyle name="SAPBEXtitle 3 2" xfId="29190" xr:uid="{00000000-0005-0000-0000-00002D9B0000}"/>
    <cellStyle name="SAPBEXtitle 4" xfId="29191" xr:uid="{00000000-0005-0000-0000-00002E9B0000}"/>
    <cellStyle name="SAPBEXtitle 5" xfId="43319" xr:uid="{00000000-0005-0000-0000-00002F9B0000}"/>
    <cellStyle name="SAPBEXtitle 6" xfId="43320" xr:uid="{00000000-0005-0000-0000-0000309B0000}"/>
    <cellStyle name="SAPBEXtitle 7" xfId="43321" xr:uid="{00000000-0005-0000-0000-0000319B0000}"/>
    <cellStyle name="SAPBEXtitle 8" xfId="43322" xr:uid="{00000000-0005-0000-0000-0000329B0000}"/>
    <cellStyle name="SAPBEXtitle 9" xfId="43323" xr:uid="{00000000-0005-0000-0000-0000339B0000}"/>
    <cellStyle name="SAPBEXunassignedItem" xfId="29192" xr:uid="{00000000-0005-0000-0000-0000349B0000}"/>
    <cellStyle name="SAPBEXunassignedItem 2" xfId="29193" xr:uid="{00000000-0005-0000-0000-0000359B0000}"/>
    <cellStyle name="SAPBEXunassignedItem 2 2" xfId="29194" xr:uid="{00000000-0005-0000-0000-0000369B0000}"/>
    <cellStyle name="SAPBEXunassignedItem 2 3" xfId="29195" xr:uid="{00000000-0005-0000-0000-0000379B0000}"/>
    <cellStyle name="SAPBEXunassignedItem 3" xfId="29196" xr:uid="{00000000-0005-0000-0000-0000389B0000}"/>
    <cellStyle name="SAPBEXunassignedItem 4" xfId="29197" xr:uid="{00000000-0005-0000-0000-0000399B0000}"/>
    <cellStyle name="SAPBEXunassignedItem 5" xfId="29198" xr:uid="{00000000-0005-0000-0000-00003A9B0000}"/>
    <cellStyle name="SAPBEXunassignedItem 6" xfId="29199" xr:uid="{00000000-0005-0000-0000-00003B9B0000}"/>
    <cellStyle name="SAPBEXundefined" xfId="162" xr:uid="{00000000-0005-0000-0000-00003C9B0000}"/>
    <cellStyle name="SAPBEXundefined 10" xfId="29200" xr:uid="{00000000-0005-0000-0000-00003D9B0000}"/>
    <cellStyle name="SAPBEXundefined 11" xfId="29201" xr:uid="{00000000-0005-0000-0000-00003E9B0000}"/>
    <cellStyle name="SAPBEXundefined 12" xfId="29202" xr:uid="{00000000-0005-0000-0000-00003F9B0000}"/>
    <cellStyle name="SAPBEXundefined 13" xfId="29203" xr:uid="{00000000-0005-0000-0000-0000409B0000}"/>
    <cellStyle name="SAPBEXundefined 2" xfId="29204" xr:uid="{00000000-0005-0000-0000-0000419B0000}"/>
    <cellStyle name="SAPBEXundefined 2 2" xfId="29205" xr:uid="{00000000-0005-0000-0000-0000429B0000}"/>
    <cellStyle name="SAPBEXundefined 2 2 2" xfId="29206" xr:uid="{00000000-0005-0000-0000-0000439B0000}"/>
    <cellStyle name="SAPBEXundefined 2 2 3" xfId="29207" xr:uid="{00000000-0005-0000-0000-0000449B0000}"/>
    <cellStyle name="SAPBEXundefined 2 3" xfId="29208" xr:uid="{00000000-0005-0000-0000-0000459B0000}"/>
    <cellStyle name="SAPBEXundefined 2 3 2" xfId="29209" xr:uid="{00000000-0005-0000-0000-0000469B0000}"/>
    <cellStyle name="SAPBEXundefined 2 3 3" xfId="29210" xr:uid="{00000000-0005-0000-0000-0000479B0000}"/>
    <cellStyle name="SAPBEXundefined 2 4" xfId="29211" xr:uid="{00000000-0005-0000-0000-0000489B0000}"/>
    <cellStyle name="SAPBEXundefined 2 5" xfId="29212" xr:uid="{00000000-0005-0000-0000-0000499B0000}"/>
    <cellStyle name="SAPBEXundefined 2 6" xfId="29213" xr:uid="{00000000-0005-0000-0000-00004A9B0000}"/>
    <cellStyle name="SAPBEXundefined 3" xfId="29214" xr:uid="{00000000-0005-0000-0000-00004B9B0000}"/>
    <cellStyle name="SAPBEXundefined 3 2" xfId="29215" xr:uid="{00000000-0005-0000-0000-00004C9B0000}"/>
    <cellStyle name="SAPBEXundefined 3 3" xfId="29216" xr:uid="{00000000-0005-0000-0000-00004D9B0000}"/>
    <cellStyle name="SAPBEXundefined 3 4" xfId="29217" xr:uid="{00000000-0005-0000-0000-00004E9B0000}"/>
    <cellStyle name="SAPBEXundefined 4" xfId="29218" xr:uid="{00000000-0005-0000-0000-00004F9B0000}"/>
    <cellStyle name="SAPBEXundefined 5" xfId="29219" xr:uid="{00000000-0005-0000-0000-0000509B0000}"/>
    <cellStyle name="SAPBEXundefined 6" xfId="29220" xr:uid="{00000000-0005-0000-0000-0000519B0000}"/>
    <cellStyle name="SAPBEXundefined 7" xfId="29221" xr:uid="{00000000-0005-0000-0000-0000529B0000}"/>
    <cellStyle name="SAPBEXundefined 8" xfId="29222" xr:uid="{00000000-0005-0000-0000-0000539B0000}"/>
    <cellStyle name="SAPBEXundefined 9" xfId="29223" xr:uid="{00000000-0005-0000-0000-0000549B0000}"/>
    <cellStyle name="Sheet Title" xfId="29224" xr:uid="{00000000-0005-0000-0000-0000559B0000}"/>
    <cellStyle name="Style 1" xfId="163" xr:uid="{00000000-0005-0000-0000-0000569B0000}"/>
    <cellStyle name="Style 1 10" xfId="29225" xr:uid="{00000000-0005-0000-0000-0000579B0000}"/>
    <cellStyle name="Style 1 10 10" xfId="29226" xr:uid="{00000000-0005-0000-0000-0000589B0000}"/>
    <cellStyle name="Style 1 10 11" xfId="29227" xr:uid="{00000000-0005-0000-0000-0000599B0000}"/>
    <cellStyle name="Style 1 10 12" xfId="29228" xr:uid="{00000000-0005-0000-0000-00005A9B0000}"/>
    <cellStyle name="Style 1 10 13" xfId="29229" xr:uid="{00000000-0005-0000-0000-00005B9B0000}"/>
    <cellStyle name="Style 1 10 14" xfId="29230" xr:uid="{00000000-0005-0000-0000-00005C9B0000}"/>
    <cellStyle name="Style 1 10 15" xfId="29231" xr:uid="{00000000-0005-0000-0000-00005D9B0000}"/>
    <cellStyle name="Style 1 10 16" xfId="29232" xr:uid="{00000000-0005-0000-0000-00005E9B0000}"/>
    <cellStyle name="Style 1 10 17" xfId="29233" xr:uid="{00000000-0005-0000-0000-00005F9B0000}"/>
    <cellStyle name="Style 1 10 18" xfId="29234" xr:uid="{00000000-0005-0000-0000-0000609B0000}"/>
    <cellStyle name="Style 1 10 19" xfId="29235" xr:uid="{00000000-0005-0000-0000-0000619B0000}"/>
    <cellStyle name="Style 1 10 2" xfId="29236" xr:uid="{00000000-0005-0000-0000-0000629B0000}"/>
    <cellStyle name="Style 1 10 20" xfId="29237" xr:uid="{00000000-0005-0000-0000-0000639B0000}"/>
    <cellStyle name="Style 1 10 21" xfId="29238" xr:uid="{00000000-0005-0000-0000-0000649B0000}"/>
    <cellStyle name="Style 1 10 22" xfId="29239" xr:uid="{00000000-0005-0000-0000-0000659B0000}"/>
    <cellStyle name="Style 1 10 23" xfId="29240" xr:uid="{00000000-0005-0000-0000-0000669B0000}"/>
    <cellStyle name="Style 1 10 3" xfId="29241" xr:uid="{00000000-0005-0000-0000-0000679B0000}"/>
    <cellStyle name="Style 1 10 4" xfId="29242" xr:uid="{00000000-0005-0000-0000-0000689B0000}"/>
    <cellStyle name="Style 1 10 5" xfId="29243" xr:uid="{00000000-0005-0000-0000-0000699B0000}"/>
    <cellStyle name="Style 1 10 6" xfId="29244" xr:uid="{00000000-0005-0000-0000-00006A9B0000}"/>
    <cellStyle name="Style 1 10 7" xfId="29245" xr:uid="{00000000-0005-0000-0000-00006B9B0000}"/>
    <cellStyle name="Style 1 10 8" xfId="29246" xr:uid="{00000000-0005-0000-0000-00006C9B0000}"/>
    <cellStyle name="Style 1 10 9" xfId="29247" xr:uid="{00000000-0005-0000-0000-00006D9B0000}"/>
    <cellStyle name="Style 1 11" xfId="29248" xr:uid="{00000000-0005-0000-0000-00006E9B0000}"/>
    <cellStyle name="Style 1 11 10" xfId="29249" xr:uid="{00000000-0005-0000-0000-00006F9B0000}"/>
    <cellStyle name="Style 1 11 11" xfId="29250" xr:uid="{00000000-0005-0000-0000-0000709B0000}"/>
    <cellStyle name="Style 1 11 12" xfId="29251" xr:uid="{00000000-0005-0000-0000-0000719B0000}"/>
    <cellStyle name="Style 1 11 13" xfId="29252" xr:uid="{00000000-0005-0000-0000-0000729B0000}"/>
    <cellStyle name="Style 1 11 14" xfId="29253" xr:uid="{00000000-0005-0000-0000-0000739B0000}"/>
    <cellStyle name="Style 1 11 15" xfId="29254" xr:uid="{00000000-0005-0000-0000-0000749B0000}"/>
    <cellStyle name="Style 1 11 16" xfId="29255" xr:uid="{00000000-0005-0000-0000-0000759B0000}"/>
    <cellStyle name="Style 1 11 17" xfId="29256" xr:uid="{00000000-0005-0000-0000-0000769B0000}"/>
    <cellStyle name="Style 1 11 18" xfId="29257" xr:uid="{00000000-0005-0000-0000-0000779B0000}"/>
    <cellStyle name="Style 1 11 19" xfId="29258" xr:uid="{00000000-0005-0000-0000-0000789B0000}"/>
    <cellStyle name="Style 1 11 2" xfId="29259" xr:uid="{00000000-0005-0000-0000-0000799B0000}"/>
    <cellStyle name="Style 1 11 20" xfId="29260" xr:uid="{00000000-0005-0000-0000-00007A9B0000}"/>
    <cellStyle name="Style 1 11 21" xfId="29261" xr:uid="{00000000-0005-0000-0000-00007B9B0000}"/>
    <cellStyle name="Style 1 11 22" xfId="29262" xr:uid="{00000000-0005-0000-0000-00007C9B0000}"/>
    <cellStyle name="Style 1 11 23" xfId="29263" xr:uid="{00000000-0005-0000-0000-00007D9B0000}"/>
    <cellStyle name="Style 1 11 3" xfId="29264" xr:uid="{00000000-0005-0000-0000-00007E9B0000}"/>
    <cellStyle name="Style 1 11 4" xfId="29265" xr:uid="{00000000-0005-0000-0000-00007F9B0000}"/>
    <cellStyle name="Style 1 11 5" xfId="29266" xr:uid="{00000000-0005-0000-0000-0000809B0000}"/>
    <cellStyle name="Style 1 11 6" xfId="29267" xr:uid="{00000000-0005-0000-0000-0000819B0000}"/>
    <cellStyle name="Style 1 11 7" xfId="29268" xr:uid="{00000000-0005-0000-0000-0000829B0000}"/>
    <cellStyle name="Style 1 11 8" xfId="29269" xr:uid="{00000000-0005-0000-0000-0000839B0000}"/>
    <cellStyle name="Style 1 11 9" xfId="29270" xr:uid="{00000000-0005-0000-0000-0000849B0000}"/>
    <cellStyle name="Style 1 12" xfId="29271" xr:uid="{00000000-0005-0000-0000-0000859B0000}"/>
    <cellStyle name="Style 1 12 2" xfId="29272" xr:uid="{00000000-0005-0000-0000-0000869B0000}"/>
    <cellStyle name="Style 1 12 3" xfId="29273" xr:uid="{00000000-0005-0000-0000-0000879B0000}"/>
    <cellStyle name="Style 1 12 4" xfId="29274" xr:uid="{00000000-0005-0000-0000-0000889B0000}"/>
    <cellStyle name="Style 1 2" xfId="29275" xr:uid="{00000000-0005-0000-0000-0000899B0000}"/>
    <cellStyle name="Style 1 2 10" xfId="29276" xr:uid="{00000000-0005-0000-0000-00008A9B0000}"/>
    <cellStyle name="Style 1 2 11" xfId="29277" xr:uid="{00000000-0005-0000-0000-00008B9B0000}"/>
    <cellStyle name="Style 1 2 12" xfId="29278" xr:uid="{00000000-0005-0000-0000-00008C9B0000}"/>
    <cellStyle name="Style 1 2 13" xfId="29279" xr:uid="{00000000-0005-0000-0000-00008D9B0000}"/>
    <cellStyle name="Style 1 2 14" xfId="29280" xr:uid="{00000000-0005-0000-0000-00008E9B0000}"/>
    <cellStyle name="Style 1 2 15" xfId="29281" xr:uid="{00000000-0005-0000-0000-00008F9B0000}"/>
    <cellStyle name="Style 1 2 16" xfId="29282" xr:uid="{00000000-0005-0000-0000-0000909B0000}"/>
    <cellStyle name="Style 1 2 17" xfId="29283" xr:uid="{00000000-0005-0000-0000-0000919B0000}"/>
    <cellStyle name="Style 1 2 18" xfId="29284" xr:uid="{00000000-0005-0000-0000-0000929B0000}"/>
    <cellStyle name="Style 1 2 19" xfId="29285" xr:uid="{00000000-0005-0000-0000-0000939B0000}"/>
    <cellStyle name="Style 1 2 2" xfId="29286" xr:uid="{00000000-0005-0000-0000-0000949B0000}"/>
    <cellStyle name="Style 1 2 2 10" xfId="29287" xr:uid="{00000000-0005-0000-0000-0000959B0000}"/>
    <cellStyle name="Style 1 2 2 11" xfId="29288" xr:uid="{00000000-0005-0000-0000-0000969B0000}"/>
    <cellStyle name="Style 1 2 2 12" xfId="29289" xr:uid="{00000000-0005-0000-0000-0000979B0000}"/>
    <cellStyle name="Style 1 2 2 13" xfId="29290" xr:uid="{00000000-0005-0000-0000-0000989B0000}"/>
    <cellStyle name="Style 1 2 2 14" xfId="29291" xr:uid="{00000000-0005-0000-0000-0000999B0000}"/>
    <cellStyle name="Style 1 2 2 15" xfId="29292" xr:uid="{00000000-0005-0000-0000-00009A9B0000}"/>
    <cellStyle name="Style 1 2 2 16" xfId="29293" xr:uid="{00000000-0005-0000-0000-00009B9B0000}"/>
    <cellStyle name="Style 1 2 2 17" xfId="29294" xr:uid="{00000000-0005-0000-0000-00009C9B0000}"/>
    <cellStyle name="Style 1 2 2 18" xfId="29295" xr:uid="{00000000-0005-0000-0000-00009D9B0000}"/>
    <cellStyle name="Style 1 2 2 19" xfId="29296" xr:uid="{00000000-0005-0000-0000-00009E9B0000}"/>
    <cellStyle name="Style 1 2 2 2" xfId="29297" xr:uid="{00000000-0005-0000-0000-00009F9B0000}"/>
    <cellStyle name="Style 1 2 2 2 2" xfId="43324" xr:uid="{00000000-0005-0000-0000-0000A09B0000}"/>
    <cellStyle name="Style 1 2 2 20" xfId="29298" xr:uid="{00000000-0005-0000-0000-0000A19B0000}"/>
    <cellStyle name="Style 1 2 2 21" xfId="29299" xr:uid="{00000000-0005-0000-0000-0000A29B0000}"/>
    <cellStyle name="Style 1 2 2 22" xfId="29300" xr:uid="{00000000-0005-0000-0000-0000A39B0000}"/>
    <cellStyle name="Style 1 2 2 23" xfId="29301" xr:uid="{00000000-0005-0000-0000-0000A49B0000}"/>
    <cellStyle name="Style 1 2 2 24" xfId="29302" xr:uid="{00000000-0005-0000-0000-0000A59B0000}"/>
    <cellStyle name="Style 1 2 2 25" xfId="43325" xr:uid="{00000000-0005-0000-0000-0000A69B0000}"/>
    <cellStyle name="Style 1 2 2 3" xfId="29303" xr:uid="{00000000-0005-0000-0000-0000A79B0000}"/>
    <cellStyle name="Style 1 2 2 4" xfId="29304" xr:uid="{00000000-0005-0000-0000-0000A89B0000}"/>
    <cellStyle name="Style 1 2 2 5" xfId="29305" xr:uid="{00000000-0005-0000-0000-0000A99B0000}"/>
    <cellStyle name="Style 1 2 2 6" xfId="29306" xr:uid="{00000000-0005-0000-0000-0000AA9B0000}"/>
    <cellStyle name="Style 1 2 2 7" xfId="29307" xr:uid="{00000000-0005-0000-0000-0000AB9B0000}"/>
    <cellStyle name="Style 1 2 2 8" xfId="29308" xr:uid="{00000000-0005-0000-0000-0000AC9B0000}"/>
    <cellStyle name="Style 1 2 2 9" xfId="29309" xr:uid="{00000000-0005-0000-0000-0000AD9B0000}"/>
    <cellStyle name="Style 1 2 20" xfId="29310" xr:uid="{00000000-0005-0000-0000-0000AE9B0000}"/>
    <cellStyle name="Style 1 2 21" xfId="29311" xr:uid="{00000000-0005-0000-0000-0000AF9B0000}"/>
    <cellStyle name="Style 1 2 22" xfId="29312" xr:uid="{00000000-0005-0000-0000-0000B09B0000}"/>
    <cellStyle name="Style 1 2 23" xfId="29313" xr:uid="{00000000-0005-0000-0000-0000B19B0000}"/>
    <cellStyle name="Style 1 2 24" xfId="29314" xr:uid="{00000000-0005-0000-0000-0000B29B0000}"/>
    <cellStyle name="Style 1 2 25" xfId="29315" xr:uid="{00000000-0005-0000-0000-0000B39B0000}"/>
    <cellStyle name="Style 1 2 26" xfId="29316" xr:uid="{00000000-0005-0000-0000-0000B49B0000}"/>
    <cellStyle name="Style 1 2 27" xfId="29317" xr:uid="{00000000-0005-0000-0000-0000B59B0000}"/>
    <cellStyle name="Style 1 2 28" xfId="43326" xr:uid="{00000000-0005-0000-0000-0000B69B0000}"/>
    <cellStyle name="Style 1 2 3" xfId="29318" xr:uid="{00000000-0005-0000-0000-0000B79B0000}"/>
    <cellStyle name="Style 1 2 3 10" xfId="29319" xr:uid="{00000000-0005-0000-0000-0000B89B0000}"/>
    <cellStyle name="Style 1 2 3 11" xfId="29320" xr:uid="{00000000-0005-0000-0000-0000B99B0000}"/>
    <cellStyle name="Style 1 2 3 12" xfId="29321" xr:uid="{00000000-0005-0000-0000-0000BA9B0000}"/>
    <cellStyle name="Style 1 2 3 13" xfId="29322" xr:uid="{00000000-0005-0000-0000-0000BB9B0000}"/>
    <cellStyle name="Style 1 2 3 14" xfId="29323" xr:uid="{00000000-0005-0000-0000-0000BC9B0000}"/>
    <cellStyle name="Style 1 2 3 15" xfId="29324" xr:uid="{00000000-0005-0000-0000-0000BD9B0000}"/>
    <cellStyle name="Style 1 2 3 16" xfId="29325" xr:uid="{00000000-0005-0000-0000-0000BE9B0000}"/>
    <cellStyle name="Style 1 2 3 17" xfId="29326" xr:uid="{00000000-0005-0000-0000-0000BF9B0000}"/>
    <cellStyle name="Style 1 2 3 18" xfId="29327" xr:uid="{00000000-0005-0000-0000-0000C09B0000}"/>
    <cellStyle name="Style 1 2 3 19" xfId="29328" xr:uid="{00000000-0005-0000-0000-0000C19B0000}"/>
    <cellStyle name="Style 1 2 3 2" xfId="29329" xr:uid="{00000000-0005-0000-0000-0000C29B0000}"/>
    <cellStyle name="Style 1 2 3 20" xfId="29330" xr:uid="{00000000-0005-0000-0000-0000C39B0000}"/>
    <cellStyle name="Style 1 2 3 21" xfId="29331" xr:uid="{00000000-0005-0000-0000-0000C49B0000}"/>
    <cellStyle name="Style 1 2 3 22" xfId="29332" xr:uid="{00000000-0005-0000-0000-0000C59B0000}"/>
    <cellStyle name="Style 1 2 3 23" xfId="29333" xr:uid="{00000000-0005-0000-0000-0000C69B0000}"/>
    <cellStyle name="Style 1 2 3 24" xfId="43327" xr:uid="{00000000-0005-0000-0000-0000C79B0000}"/>
    <cellStyle name="Style 1 2 3 3" xfId="29334" xr:uid="{00000000-0005-0000-0000-0000C89B0000}"/>
    <cellStyle name="Style 1 2 3 4" xfId="29335" xr:uid="{00000000-0005-0000-0000-0000C99B0000}"/>
    <cellStyle name="Style 1 2 3 5" xfId="29336" xr:uid="{00000000-0005-0000-0000-0000CA9B0000}"/>
    <cellStyle name="Style 1 2 3 6" xfId="29337" xr:uid="{00000000-0005-0000-0000-0000CB9B0000}"/>
    <cellStyle name="Style 1 2 3 7" xfId="29338" xr:uid="{00000000-0005-0000-0000-0000CC9B0000}"/>
    <cellStyle name="Style 1 2 3 8" xfId="29339" xr:uid="{00000000-0005-0000-0000-0000CD9B0000}"/>
    <cellStyle name="Style 1 2 3 9" xfId="29340" xr:uid="{00000000-0005-0000-0000-0000CE9B0000}"/>
    <cellStyle name="Style 1 2 4" xfId="29341" xr:uid="{00000000-0005-0000-0000-0000CF9B0000}"/>
    <cellStyle name="Style 1 2 4 10" xfId="29342" xr:uid="{00000000-0005-0000-0000-0000D09B0000}"/>
    <cellStyle name="Style 1 2 4 11" xfId="29343" xr:uid="{00000000-0005-0000-0000-0000D19B0000}"/>
    <cellStyle name="Style 1 2 4 12" xfId="29344" xr:uid="{00000000-0005-0000-0000-0000D29B0000}"/>
    <cellStyle name="Style 1 2 4 13" xfId="29345" xr:uid="{00000000-0005-0000-0000-0000D39B0000}"/>
    <cellStyle name="Style 1 2 4 14" xfId="29346" xr:uid="{00000000-0005-0000-0000-0000D49B0000}"/>
    <cellStyle name="Style 1 2 4 15" xfId="29347" xr:uid="{00000000-0005-0000-0000-0000D59B0000}"/>
    <cellStyle name="Style 1 2 4 16" xfId="29348" xr:uid="{00000000-0005-0000-0000-0000D69B0000}"/>
    <cellStyle name="Style 1 2 4 17" xfId="29349" xr:uid="{00000000-0005-0000-0000-0000D79B0000}"/>
    <cellStyle name="Style 1 2 4 18" xfId="29350" xr:uid="{00000000-0005-0000-0000-0000D89B0000}"/>
    <cellStyle name="Style 1 2 4 19" xfId="29351" xr:uid="{00000000-0005-0000-0000-0000D99B0000}"/>
    <cellStyle name="Style 1 2 4 2" xfId="29352" xr:uid="{00000000-0005-0000-0000-0000DA9B0000}"/>
    <cellStyle name="Style 1 2 4 20" xfId="29353" xr:uid="{00000000-0005-0000-0000-0000DB9B0000}"/>
    <cellStyle name="Style 1 2 4 21" xfId="29354" xr:uid="{00000000-0005-0000-0000-0000DC9B0000}"/>
    <cellStyle name="Style 1 2 4 22" xfId="29355" xr:uid="{00000000-0005-0000-0000-0000DD9B0000}"/>
    <cellStyle name="Style 1 2 4 23" xfId="29356" xr:uid="{00000000-0005-0000-0000-0000DE9B0000}"/>
    <cellStyle name="Style 1 2 4 3" xfId="29357" xr:uid="{00000000-0005-0000-0000-0000DF9B0000}"/>
    <cellStyle name="Style 1 2 4 4" xfId="29358" xr:uid="{00000000-0005-0000-0000-0000E09B0000}"/>
    <cellStyle name="Style 1 2 4 5" xfId="29359" xr:uid="{00000000-0005-0000-0000-0000E19B0000}"/>
    <cellStyle name="Style 1 2 4 6" xfId="29360" xr:uid="{00000000-0005-0000-0000-0000E29B0000}"/>
    <cellStyle name="Style 1 2 4 7" xfId="29361" xr:uid="{00000000-0005-0000-0000-0000E39B0000}"/>
    <cellStyle name="Style 1 2 4 8" xfId="29362" xr:uid="{00000000-0005-0000-0000-0000E49B0000}"/>
    <cellStyle name="Style 1 2 4 9" xfId="29363" xr:uid="{00000000-0005-0000-0000-0000E59B0000}"/>
    <cellStyle name="Style 1 2 5" xfId="29364" xr:uid="{00000000-0005-0000-0000-0000E69B0000}"/>
    <cellStyle name="Style 1 2 5 10" xfId="29365" xr:uid="{00000000-0005-0000-0000-0000E79B0000}"/>
    <cellStyle name="Style 1 2 5 11" xfId="29366" xr:uid="{00000000-0005-0000-0000-0000E89B0000}"/>
    <cellStyle name="Style 1 2 5 12" xfId="29367" xr:uid="{00000000-0005-0000-0000-0000E99B0000}"/>
    <cellStyle name="Style 1 2 5 13" xfId="29368" xr:uid="{00000000-0005-0000-0000-0000EA9B0000}"/>
    <cellStyle name="Style 1 2 5 14" xfId="29369" xr:uid="{00000000-0005-0000-0000-0000EB9B0000}"/>
    <cellStyle name="Style 1 2 5 15" xfId="29370" xr:uid="{00000000-0005-0000-0000-0000EC9B0000}"/>
    <cellStyle name="Style 1 2 5 16" xfId="29371" xr:uid="{00000000-0005-0000-0000-0000ED9B0000}"/>
    <cellStyle name="Style 1 2 5 17" xfId="29372" xr:uid="{00000000-0005-0000-0000-0000EE9B0000}"/>
    <cellStyle name="Style 1 2 5 18" xfId="29373" xr:uid="{00000000-0005-0000-0000-0000EF9B0000}"/>
    <cellStyle name="Style 1 2 5 19" xfId="29374" xr:uid="{00000000-0005-0000-0000-0000F09B0000}"/>
    <cellStyle name="Style 1 2 5 2" xfId="29375" xr:uid="{00000000-0005-0000-0000-0000F19B0000}"/>
    <cellStyle name="Style 1 2 5 20" xfId="29376" xr:uid="{00000000-0005-0000-0000-0000F29B0000}"/>
    <cellStyle name="Style 1 2 5 21" xfId="29377" xr:uid="{00000000-0005-0000-0000-0000F39B0000}"/>
    <cellStyle name="Style 1 2 5 22" xfId="29378" xr:uid="{00000000-0005-0000-0000-0000F49B0000}"/>
    <cellStyle name="Style 1 2 5 23" xfId="29379" xr:uid="{00000000-0005-0000-0000-0000F59B0000}"/>
    <cellStyle name="Style 1 2 5 3" xfId="29380" xr:uid="{00000000-0005-0000-0000-0000F69B0000}"/>
    <cellStyle name="Style 1 2 5 4" xfId="29381" xr:uid="{00000000-0005-0000-0000-0000F79B0000}"/>
    <cellStyle name="Style 1 2 5 5" xfId="29382" xr:uid="{00000000-0005-0000-0000-0000F89B0000}"/>
    <cellStyle name="Style 1 2 5 6" xfId="29383" xr:uid="{00000000-0005-0000-0000-0000F99B0000}"/>
    <cellStyle name="Style 1 2 5 7" xfId="29384" xr:uid="{00000000-0005-0000-0000-0000FA9B0000}"/>
    <cellStyle name="Style 1 2 5 8" xfId="29385" xr:uid="{00000000-0005-0000-0000-0000FB9B0000}"/>
    <cellStyle name="Style 1 2 5 9" xfId="29386" xr:uid="{00000000-0005-0000-0000-0000FC9B0000}"/>
    <cellStyle name="Style 1 2 6" xfId="29387" xr:uid="{00000000-0005-0000-0000-0000FD9B0000}"/>
    <cellStyle name="Style 1 2 7" xfId="29388" xr:uid="{00000000-0005-0000-0000-0000FE9B0000}"/>
    <cellStyle name="Style 1 2 8" xfId="29389" xr:uid="{00000000-0005-0000-0000-0000FF9B0000}"/>
    <cellStyle name="Style 1 2 9" xfId="29390" xr:uid="{00000000-0005-0000-0000-0000009C0000}"/>
    <cellStyle name="Style 1 3" xfId="29391" xr:uid="{00000000-0005-0000-0000-0000019C0000}"/>
    <cellStyle name="Style 1 3 10" xfId="29392" xr:uid="{00000000-0005-0000-0000-0000029C0000}"/>
    <cellStyle name="Style 1 3 11" xfId="29393" xr:uid="{00000000-0005-0000-0000-0000039C0000}"/>
    <cellStyle name="Style 1 3 12" xfId="29394" xr:uid="{00000000-0005-0000-0000-0000049C0000}"/>
    <cellStyle name="Style 1 3 13" xfId="29395" xr:uid="{00000000-0005-0000-0000-0000059C0000}"/>
    <cellStyle name="Style 1 3 14" xfId="29396" xr:uid="{00000000-0005-0000-0000-0000069C0000}"/>
    <cellStyle name="Style 1 3 15" xfId="29397" xr:uid="{00000000-0005-0000-0000-0000079C0000}"/>
    <cellStyle name="Style 1 3 16" xfId="29398" xr:uid="{00000000-0005-0000-0000-0000089C0000}"/>
    <cellStyle name="Style 1 3 17" xfId="29399" xr:uid="{00000000-0005-0000-0000-0000099C0000}"/>
    <cellStyle name="Style 1 3 18" xfId="29400" xr:uid="{00000000-0005-0000-0000-00000A9C0000}"/>
    <cellStyle name="Style 1 3 19" xfId="29401" xr:uid="{00000000-0005-0000-0000-00000B9C0000}"/>
    <cellStyle name="Style 1 3 2" xfId="29402" xr:uid="{00000000-0005-0000-0000-00000C9C0000}"/>
    <cellStyle name="Style 1 3 20" xfId="29403" xr:uid="{00000000-0005-0000-0000-00000D9C0000}"/>
    <cellStyle name="Style 1 3 21" xfId="29404" xr:uid="{00000000-0005-0000-0000-00000E9C0000}"/>
    <cellStyle name="Style 1 3 22" xfId="29405" xr:uid="{00000000-0005-0000-0000-00000F9C0000}"/>
    <cellStyle name="Style 1 3 23" xfId="29406" xr:uid="{00000000-0005-0000-0000-0000109C0000}"/>
    <cellStyle name="Style 1 3 24" xfId="29407" xr:uid="{00000000-0005-0000-0000-0000119C0000}"/>
    <cellStyle name="Style 1 3 25" xfId="43328" xr:uid="{00000000-0005-0000-0000-0000129C0000}"/>
    <cellStyle name="Style 1 3 3" xfId="29408" xr:uid="{00000000-0005-0000-0000-0000139C0000}"/>
    <cellStyle name="Style 1 3 4" xfId="29409" xr:uid="{00000000-0005-0000-0000-0000149C0000}"/>
    <cellStyle name="Style 1 3 5" xfId="29410" xr:uid="{00000000-0005-0000-0000-0000159C0000}"/>
    <cellStyle name="Style 1 3 6" xfId="29411" xr:uid="{00000000-0005-0000-0000-0000169C0000}"/>
    <cellStyle name="Style 1 3 7" xfId="29412" xr:uid="{00000000-0005-0000-0000-0000179C0000}"/>
    <cellStyle name="Style 1 3 8" xfId="29413" xr:uid="{00000000-0005-0000-0000-0000189C0000}"/>
    <cellStyle name="Style 1 3 9" xfId="29414" xr:uid="{00000000-0005-0000-0000-0000199C0000}"/>
    <cellStyle name="Style 1 4" xfId="29415" xr:uid="{00000000-0005-0000-0000-00001A9C0000}"/>
    <cellStyle name="Style 1 4 10" xfId="29416" xr:uid="{00000000-0005-0000-0000-00001B9C0000}"/>
    <cellStyle name="Style 1 4 11" xfId="29417" xr:uid="{00000000-0005-0000-0000-00001C9C0000}"/>
    <cellStyle name="Style 1 4 12" xfId="29418" xr:uid="{00000000-0005-0000-0000-00001D9C0000}"/>
    <cellStyle name="Style 1 4 13" xfId="29419" xr:uid="{00000000-0005-0000-0000-00001E9C0000}"/>
    <cellStyle name="Style 1 4 14" xfId="29420" xr:uid="{00000000-0005-0000-0000-00001F9C0000}"/>
    <cellStyle name="Style 1 4 15" xfId="29421" xr:uid="{00000000-0005-0000-0000-0000209C0000}"/>
    <cellStyle name="Style 1 4 16" xfId="29422" xr:uid="{00000000-0005-0000-0000-0000219C0000}"/>
    <cellStyle name="Style 1 4 17" xfId="29423" xr:uid="{00000000-0005-0000-0000-0000229C0000}"/>
    <cellStyle name="Style 1 4 18" xfId="29424" xr:uid="{00000000-0005-0000-0000-0000239C0000}"/>
    <cellStyle name="Style 1 4 19" xfId="29425" xr:uid="{00000000-0005-0000-0000-0000249C0000}"/>
    <cellStyle name="Style 1 4 2" xfId="29426" xr:uid="{00000000-0005-0000-0000-0000259C0000}"/>
    <cellStyle name="Style 1 4 20" xfId="29427" xr:uid="{00000000-0005-0000-0000-0000269C0000}"/>
    <cellStyle name="Style 1 4 21" xfId="29428" xr:uid="{00000000-0005-0000-0000-0000279C0000}"/>
    <cellStyle name="Style 1 4 22" xfId="29429" xr:uid="{00000000-0005-0000-0000-0000289C0000}"/>
    <cellStyle name="Style 1 4 23" xfId="29430" xr:uid="{00000000-0005-0000-0000-0000299C0000}"/>
    <cellStyle name="Style 1 4 3" xfId="29431" xr:uid="{00000000-0005-0000-0000-00002A9C0000}"/>
    <cellStyle name="Style 1 4 4" xfId="29432" xr:uid="{00000000-0005-0000-0000-00002B9C0000}"/>
    <cellStyle name="Style 1 4 5" xfId="29433" xr:uid="{00000000-0005-0000-0000-00002C9C0000}"/>
    <cellStyle name="Style 1 4 6" xfId="29434" xr:uid="{00000000-0005-0000-0000-00002D9C0000}"/>
    <cellStyle name="Style 1 4 7" xfId="29435" xr:uid="{00000000-0005-0000-0000-00002E9C0000}"/>
    <cellStyle name="Style 1 4 8" xfId="29436" xr:uid="{00000000-0005-0000-0000-00002F9C0000}"/>
    <cellStyle name="Style 1 4 9" xfId="29437" xr:uid="{00000000-0005-0000-0000-0000309C0000}"/>
    <cellStyle name="Style 1 5" xfId="29438" xr:uid="{00000000-0005-0000-0000-0000319C0000}"/>
    <cellStyle name="Style 1 5 10" xfId="29439" xr:uid="{00000000-0005-0000-0000-0000329C0000}"/>
    <cellStyle name="Style 1 5 11" xfId="29440" xr:uid="{00000000-0005-0000-0000-0000339C0000}"/>
    <cellStyle name="Style 1 5 12" xfId="29441" xr:uid="{00000000-0005-0000-0000-0000349C0000}"/>
    <cellStyle name="Style 1 5 13" xfId="29442" xr:uid="{00000000-0005-0000-0000-0000359C0000}"/>
    <cellStyle name="Style 1 5 14" xfId="29443" xr:uid="{00000000-0005-0000-0000-0000369C0000}"/>
    <cellStyle name="Style 1 5 15" xfId="29444" xr:uid="{00000000-0005-0000-0000-0000379C0000}"/>
    <cellStyle name="Style 1 5 16" xfId="29445" xr:uid="{00000000-0005-0000-0000-0000389C0000}"/>
    <cellStyle name="Style 1 5 17" xfId="29446" xr:uid="{00000000-0005-0000-0000-0000399C0000}"/>
    <cellStyle name="Style 1 5 18" xfId="29447" xr:uid="{00000000-0005-0000-0000-00003A9C0000}"/>
    <cellStyle name="Style 1 5 19" xfId="29448" xr:uid="{00000000-0005-0000-0000-00003B9C0000}"/>
    <cellStyle name="Style 1 5 2" xfId="29449" xr:uid="{00000000-0005-0000-0000-00003C9C0000}"/>
    <cellStyle name="Style 1 5 20" xfId="29450" xr:uid="{00000000-0005-0000-0000-00003D9C0000}"/>
    <cellStyle name="Style 1 5 21" xfId="29451" xr:uid="{00000000-0005-0000-0000-00003E9C0000}"/>
    <cellStyle name="Style 1 5 22" xfId="29452" xr:uid="{00000000-0005-0000-0000-00003F9C0000}"/>
    <cellStyle name="Style 1 5 23" xfId="29453" xr:uid="{00000000-0005-0000-0000-0000409C0000}"/>
    <cellStyle name="Style 1 5 3" xfId="29454" xr:uid="{00000000-0005-0000-0000-0000419C0000}"/>
    <cellStyle name="Style 1 5 4" xfId="29455" xr:uid="{00000000-0005-0000-0000-0000429C0000}"/>
    <cellStyle name="Style 1 5 5" xfId="29456" xr:uid="{00000000-0005-0000-0000-0000439C0000}"/>
    <cellStyle name="Style 1 5 6" xfId="29457" xr:uid="{00000000-0005-0000-0000-0000449C0000}"/>
    <cellStyle name="Style 1 5 7" xfId="29458" xr:uid="{00000000-0005-0000-0000-0000459C0000}"/>
    <cellStyle name="Style 1 5 8" xfId="29459" xr:uid="{00000000-0005-0000-0000-0000469C0000}"/>
    <cellStyle name="Style 1 5 9" xfId="29460" xr:uid="{00000000-0005-0000-0000-0000479C0000}"/>
    <cellStyle name="Style 1 6" xfId="29461" xr:uid="{00000000-0005-0000-0000-0000489C0000}"/>
    <cellStyle name="Style 1 6 10" xfId="29462" xr:uid="{00000000-0005-0000-0000-0000499C0000}"/>
    <cellStyle name="Style 1 6 11" xfId="29463" xr:uid="{00000000-0005-0000-0000-00004A9C0000}"/>
    <cellStyle name="Style 1 6 12" xfId="29464" xr:uid="{00000000-0005-0000-0000-00004B9C0000}"/>
    <cellStyle name="Style 1 6 13" xfId="29465" xr:uid="{00000000-0005-0000-0000-00004C9C0000}"/>
    <cellStyle name="Style 1 6 14" xfId="29466" xr:uid="{00000000-0005-0000-0000-00004D9C0000}"/>
    <cellStyle name="Style 1 6 15" xfId="29467" xr:uid="{00000000-0005-0000-0000-00004E9C0000}"/>
    <cellStyle name="Style 1 6 16" xfId="29468" xr:uid="{00000000-0005-0000-0000-00004F9C0000}"/>
    <cellStyle name="Style 1 6 17" xfId="29469" xr:uid="{00000000-0005-0000-0000-0000509C0000}"/>
    <cellStyle name="Style 1 6 18" xfId="29470" xr:uid="{00000000-0005-0000-0000-0000519C0000}"/>
    <cellStyle name="Style 1 6 19" xfId="29471" xr:uid="{00000000-0005-0000-0000-0000529C0000}"/>
    <cellStyle name="Style 1 6 2" xfId="29472" xr:uid="{00000000-0005-0000-0000-0000539C0000}"/>
    <cellStyle name="Style 1 6 20" xfId="29473" xr:uid="{00000000-0005-0000-0000-0000549C0000}"/>
    <cellStyle name="Style 1 6 21" xfId="29474" xr:uid="{00000000-0005-0000-0000-0000559C0000}"/>
    <cellStyle name="Style 1 6 22" xfId="29475" xr:uid="{00000000-0005-0000-0000-0000569C0000}"/>
    <cellStyle name="Style 1 6 23" xfId="29476" xr:uid="{00000000-0005-0000-0000-0000579C0000}"/>
    <cellStyle name="Style 1 6 3" xfId="29477" xr:uid="{00000000-0005-0000-0000-0000589C0000}"/>
    <cellStyle name="Style 1 6 4" xfId="29478" xr:uid="{00000000-0005-0000-0000-0000599C0000}"/>
    <cellStyle name="Style 1 6 5" xfId="29479" xr:uid="{00000000-0005-0000-0000-00005A9C0000}"/>
    <cellStyle name="Style 1 6 6" xfId="29480" xr:uid="{00000000-0005-0000-0000-00005B9C0000}"/>
    <cellStyle name="Style 1 6 7" xfId="29481" xr:uid="{00000000-0005-0000-0000-00005C9C0000}"/>
    <cellStyle name="Style 1 6 8" xfId="29482" xr:uid="{00000000-0005-0000-0000-00005D9C0000}"/>
    <cellStyle name="Style 1 6 9" xfId="29483" xr:uid="{00000000-0005-0000-0000-00005E9C0000}"/>
    <cellStyle name="Style 1 7" xfId="29484" xr:uid="{00000000-0005-0000-0000-00005F9C0000}"/>
    <cellStyle name="Style 1 7 10" xfId="29485" xr:uid="{00000000-0005-0000-0000-0000609C0000}"/>
    <cellStyle name="Style 1 7 11" xfId="29486" xr:uid="{00000000-0005-0000-0000-0000619C0000}"/>
    <cellStyle name="Style 1 7 12" xfId="29487" xr:uid="{00000000-0005-0000-0000-0000629C0000}"/>
    <cellStyle name="Style 1 7 13" xfId="29488" xr:uid="{00000000-0005-0000-0000-0000639C0000}"/>
    <cellStyle name="Style 1 7 14" xfId="29489" xr:uid="{00000000-0005-0000-0000-0000649C0000}"/>
    <cellStyle name="Style 1 7 15" xfId="29490" xr:uid="{00000000-0005-0000-0000-0000659C0000}"/>
    <cellStyle name="Style 1 7 16" xfId="29491" xr:uid="{00000000-0005-0000-0000-0000669C0000}"/>
    <cellStyle name="Style 1 7 17" xfId="29492" xr:uid="{00000000-0005-0000-0000-0000679C0000}"/>
    <cellStyle name="Style 1 7 18" xfId="29493" xr:uid="{00000000-0005-0000-0000-0000689C0000}"/>
    <cellStyle name="Style 1 7 19" xfId="29494" xr:uid="{00000000-0005-0000-0000-0000699C0000}"/>
    <cellStyle name="Style 1 7 2" xfId="29495" xr:uid="{00000000-0005-0000-0000-00006A9C0000}"/>
    <cellStyle name="Style 1 7 20" xfId="29496" xr:uid="{00000000-0005-0000-0000-00006B9C0000}"/>
    <cellStyle name="Style 1 7 21" xfId="29497" xr:uid="{00000000-0005-0000-0000-00006C9C0000}"/>
    <cellStyle name="Style 1 7 22" xfId="29498" xr:uid="{00000000-0005-0000-0000-00006D9C0000}"/>
    <cellStyle name="Style 1 7 23" xfId="29499" xr:uid="{00000000-0005-0000-0000-00006E9C0000}"/>
    <cellStyle name="Style 1 7 3" xfId="29500" xr:uid="{00000000-0005-0000-0000-00006F9C0000}"/>
    <cellStyle name="Style 1 7 4" xfId="29501" xr:uid="{00000000-0005-0000-0000-0000709C0000}"/>
    <cellStyle name="Style 1 7 5" xfId="29502" xr:uid="{00000000-0005-0000-0000-0000719C0000}"/>
    <cellStyle name="Style 1 7 6" xfId="29503" xr:uid="{00000000-0005-0000-0000-0000729C0000}"/>
    <cellStyle name="Style 1 7 7" xfId="29504" xr:uid="{00000000-0005-0000-0000-0000739C0000}"/>
    <cellStyle name="Style 1 7 8" xfId="29505" xr:uid="{00000000-0005-0000-0000-0000749C0000}"/>
    <cellStyle name="Style 1 7 9" xfId="29506" xr:uid="{00000000-0005-0000-0000-0000759C0000}"/>
    <cellStyle name="Style 1 8" xfId="29507" xr:uid="{00000000-0005-0000-0000-0000769C0000}"/>
    <cellStyle name="Style 1 8 10" xfId="29508" xr:uid="{00000000-0005-0000-0000-0000779C0000}"/>
    <cellStyle name="Style 1 8 11" xfId="29509" xr:uid="{00000000-0005-0000-0000-0000789C0000}"/>
    <cellStyle name="Style 1 8 12" xfId="29510" xr:uid="{00000000-0005-0000-0000-0000799C0000}"/>
    <cellStyle name="Style 1 8 13" xfId="29511" xr:uid="{00000000-0005-0000-0000-00007A9C0000}"/>
    <cellStyle name="Style 1 8 14" xfId="29512" xr:uid="{00000000-0005-0000-0000-00007B9C0000}"/>
    <cellStyle name="Style 1 8 15" xfId="29513" xr:uid="{00000000-0005-0000-0000-00007C9C0000}"/>
    <cellStyle name="Style 1 8 16" xfId="29514" xr:uid="{00000000-0005-0000-0000-00007D9C0000}"/>
    <cellStyle name="Style 1 8 17" xfId="29515" xr:uid="{00000000-0005-0000-0000-00007E9C0000}"/>
    <cellStyle name="Style 1 8 18" xfId="29516" xr:uid="{00000000-0005-0000-0000-00007F9C0000}"/>
    <cellStyle name="Style 1 8 19" xfId="29517" xr:uid="{00000000-0005-0000-0000-0000809C0000}"/>
    <cellStyle name="Style 1 8 2" xfId="29518" xr:uid="{00000000-0005-0000-0000-0000819C0000}"/>
    <cellStyle name="Style 1 8 20" xfId="29519" xr:uid="{00000000-0005-0000-0000-0000829C0000}"/>
    <cellStyle name="Style 1 8 21" xfId="29520" xr:uid="{00000000-0005-0000-0000-0000839C0000}"/>
    <cellStyle name="Style 1 8 22" xfId="29521" xr:uid="{00000000-0005-0000-0000-0000849C0000}"/>
    <cellStyle name="Style 1 8 23" xfId="29522" xr:uid="{00000000-0005-0000-0000-0000859C0000}"/>
    <cellStyle name="Style 1 8 3" xfId="29523" xr:uid="{00000000-0005-0000-0000-0000869C0000}"/>
    <cellStyle name="Style 1 8 4" xfId="29524" xr:uid="{00000000-0005-0000-0000-0000879C0000}"/>
    <cellStyle name="Style 1 8 5" xfId="29525" xr:uid="{00000000-0005-0000-0000-0000889C0000}"/>
    <cellStyle name="Style 1 8 6" xfId="29526" xr:uid="{00000000-0005-0000-0000-0000899C0000}"/>
    <cellStyle name="Style 1 8 7" xfId="29527" xr:uid="{00000000-0005-0000-0000-00008A9C0000}"/>
    <cellStyle name="Style 1 8 8" xfId="29528" xr:uid="{00000000-0005-0000-0000-00008B9C0000}"/>
    <cellStyle name="Style 1 8 9" xfId="29529" xr:uid="{00000000-0005-0000-0000-00008C9C0000}"/>
    <cellStyle name="Style 1 9" xfId="29530" xr:uid="{00000000-0005-0000-0000-00008D9C0000}"/>
    <cellStyle name="Style 1 9 10" xfId="29531" xr:uid="{00000000-0005-0000-0000-00008E9C0000}"/>
    <cellStyle name="Style 1 9 11" xfId="29532" xr:uid="{00000000-0005-0000-0000-00008F9C0000}"/>
    <cellStyle name="Style 1 9 12" xfId="29533" xr:uid="{00000000-0005-0000-0000-0000909C0000}"/>
    <cellStyle name="Style 1 9 13" xfId="29534" xr:uid="{00000000-0005-0000-0000-0000919C0000}"/>
    <cellStyle name="Style 1 9 14" xfId="29535" xr:uid="{00000000-0005-0000-0000-0000929C0000}"/>
    <cellStyle name="Style 1 9 15" xfId="29536" xr:uid="{00000000-0005-0000-0000-0000939C0000}"/>
    <cellStyle name="Style 1 9 16" xfId="29537" xr:uid="{00000000-0005-0000-0000-0000949C0000}"/>
    <cellStyle name="Style 1 9 17" xfId="29538" xr:uid="{00000000-0005-0000-0000-0000959C0000}"/>
    <cellStyle name="Style 1 9 18" xfId="29539" xr:uid="{00000000-0005-0000-0000-0000969C0000}"/>
    <cellStyle name="Style 1 9 19" xfId="29540" xr:uid="{00000000-0005-0000-0000-0000979C0000}"/>
    <cellStyle name="Style 1 9 2" xfId="29541" xr:uid="{00000000-0005-0000-0000-0000989C0000}"/>
    <cellStyle name="Style 1 9 20" xfId="29542" xr:uid="{00000000-0005-0000-0000-0000999C0000}"/>
    <cellStyle name="Style 1 9 21" xfId="29543" xr:uid="{00000000-0005-0000-0000-00009A9C0000}"/>
    <cellStyle name="Style 1 9 22" xfId="29544" xr:uid="{00000000-0005-0000-0000-00009B9C0000}"/>
    <cellStyle name="Style 1 9 23" xfId="29545" xr:uid="{00000000-0005-0000-0000-00009C9C0000}"/>
    <cellStyle name="Style 1 9 3" xfId="29546" xr:uid="{00000000-0005-0000-0000-00009D9C0000}"/>
    <cellStyle name="Style 1 9 4" xfId="29547" xr:uid="{00000000-0005-0000-0000-00009E9C0000}"/>
    <cellStyle name="Style 1 9 5" xfId="29548" xr:uid="{00000000-0005-0000-0000-00009F9C0000}"/>
    <cellStyle name="Style 1 9 6" xfId="29549" xr:uid="{00000000-0005-0000-0000-0000A09C0000}"/>
    <cellStyle name="Style 1 9 7" xfId="29550" xr:uid="{00000000-0005-0000-0000-0000A19C0000}"/>
    <cellStyle name="Style 1 9 8" xfId="29551" xr:uid="{00000000-0005-0000-0000-0000A29C0000}"/>
    <cellStyle name="Style 1 9 9" xfId="29552" xr:uid="{00000000-0005-0000-0000-0000A39C0000}"/>
    <cellStyle name="Style 1_12.31.09 TELP #27 TBBS" xfId="29553" xr:uid="{00000000-0005-0000-0000-0000A49C0000}"/>
    <cellStyle name="STYLE1" xfId="164" xr:uid="{00000000-0005-0000-0000-0000A59C0000}"/>
    <cellStyle name="STYLE1 10" xfId="29554" xr:uid="{00000000-0005-0000-0000-0000A69C0000}"/>
    <cellStyle name="STYLE1 10 2" xfId="29555" xr:uid="{00000000-0005-0000-0000-0000A79C0000}"/>
    <cellStyle name="STYLE1 10 2 2" xfId="29556" xr:uid="{00000000-0005-0000-0000-0000A89C0000}"/>
    <cellStyle name="STYLE1 10 2 2 2" xfId="29557" xr:uid="{00000000-0005-0000-0000-0000A99C0000}"/>
    <cellStyle name="STYLE1 10 2 2 2 2" xfId="29558" xr:uid="{00000000-0005-0000-0000-0000AA9C0000}"/>
    <cellStyle name="STYLE1 10 2 2 3" xfId="29559" xr:uid="{00000000-0005-0000-0000-0000AB9C0000}"/>
    <cellStyle name="STYLE1 10 2 3" xfId="29560" xr:uid="{00000000-0005-0000-0000-0000AC9C0000}"/>
    <cellStyle name="STYLE1 10 2 3 2" xfId="29561" xr:uid="{00000000-0005-0000-0000-0000AD9C0000}"/>
    <cellStyle name="STYLE1 10 2 4" xfId="29562" xr:uid="{00000000-0005-0000-0000-0000AE9C0000}"/>
    <cellStyle name="STYLE1 10 2 4 2" xfId="29563" xr:uid="{00000000-0005-0000-0000-0000AF9C0000}"/>
    <cellStyle name="STYLE1 10 2 4 3" xfId="29564" xr:uid="{00000000-0005-0000-0000-0000B09C0000}"/>
    <cellStyle name="STYLE1 10 2 5" xfId="29565" xr:uid="{00000000-0005-0000-0000-0000B19C0000}"/>
    <cellStyle name="STYLE1 10 3" xfId="29566" xr:uid="{00000000-0005-0000-0000-0000B29C0000}"/>
    <cellStyle name="STYLE1 10 3 2" xfId="29567" xr:uid="{00000000-0005-0000-0000-0000B39C0000}"/>
    <cellStyle name="STYLE1 10 3 2 2" xfId="29568" xr:uid="{00000000-0005-0000-0000-0000B49C0000}"/>
    <cellStyle name="STYLE1 10 3 2 2 2" xfId="29569" xr:uid="{00000000-0005-0000-0000-0000B59C0000}"/>
    <cellStyle name="STYLE1 10 3 2 3" xfId="29570" xr:uid="{00000000-0005-0000-0000-0000B69C0000}"/>
    <cellStyle name="STYLE1 10 3 3" xfId="29571" xr:uid="{00000000-0005-0000-0000-0000B79C0000}"/>
    <cellStyle name="STYLE1 10 3 3 2" xfId="29572" xr:uid="{00000000-0005-0000-0000-0000B89C0000}"/>
    <cellStyle name="STYLE1 10 3 4" xfId="29573" xr:uid="{00000000-0005-0000-0000-0000B99C0000}"/>
    <cellStyle name="STYLE1 10 3 4 2" xfId="29574" xr:uid="{00000000-0005-0000-0000-0000BA9C0000}"/>
    <cellStyle name="STYLE1 10 3 4 3" xfId="29575" xr:uid="{00000000-0005-0000-0000-0000BB9C0000}"/>
    <cellStyle name="STYLE1 10 3 5" xfId="29576" xr:uid="{00000000-0005-0000-0000-0000BC9C0000}"/>
    <cellStyle name="STYLE1 10 3 6" xfId="29577" xr:uid="{00000000-0005-0000-0000-0000BD9C0000}"/>
    <cellStyle name="STYLE1 10 4" xfId="29578" xr:uid="{00000000-0005-0000-0000-0000BE9C0000}"/>
    <cellStyle name="STYLE1 10 4 2" xfId="29579" xr:uid="{00000000-0005-0000-0000-0000BF9C0000}"/>
    <cellStyle name="STYLE1 10 4 2 2" xfId="29580" xr:uid="{00000000-0005-0000-0000-0000C09C0000}"/>
    <cellStyle name="STYLE1 10 4 2 2 2" xfId="29581" xr:uid="{00000000-0005-0000-0000-0000C19C0000}"/>
    <cellStyle name="STYLE1 10 4 2 3" xfId="29582" xr:uid="{00000000-0005-0000-0000-0000C29C0000}"/>
    <cellStyle name="STYLE1 10 4 3" xfId="29583" xr:uid="{00000000-0005-0000-0000-0000C39C0000}"/>
    <cellStyle name="STYLE1 10 4 3 2" xfId="29584" xr:uid="{00000000-0005-0000-0000-0000C49C0000}"/>
    <cellStyle name="STYLE1 10 4 4" xfId="29585" xr:uid="{00000000-0005-0000-0000-0000C59C0000}"/>
    <cellStyle name="STYLE1 10 4 4 2" xfId="29586" xr:uid="{00000000-0005-0000-0000-0000C69C0000}"/>
    <cellStyle name="STYLE1 10 4 4 3" xfId="29587" xr:uid="{00000000-0005-0000-0000-0000C79C0000}"/>
    <cellStyle name="STYLE1 10 4 5" xfId="29588" xr:uid="{00000000-0005-0000-0000-0000C89C0000}"/>
    <cellStyle name="STYLE1 10 5" xfId="29589" xr:uid="{00000000-0005-0000-0000-0000C99C0000}"/>
    <cellStyle name="STYLE1 10 5 2" xfId="29590" xr:uid="{00000000-0005-0000-0000-0000CA9C0000}"/>
    <cellStyle name="STYLE1 10 5 2 2" xfId="29591" xr:uid="{00000000-0005-0000-0000-0000CB9C0000}"/>
    <cellStyle name="STYLE1 10 5 2 2 2" xfId="29592" xr:uid="{00000000-0005-0000-0000-0000CC9C0000}"/>
    <cellStyle name="STYLE1 10 5 2 3" xfId="29593" xr:uid="{00000000-0005-0000-0000-0000CD9C0000}"/>
    <cellStyle name="STYLE1 10 5 3" xfId="29594" xr:uid="{00000000-0005-0000-0000-0000CE9C0000}"/>
    <cellStyle name="STYLE1 10 5 3 2" xfId="29595" xr:uid="{00000000-0005-0000-0000-0000CF9C0000}"/>
    <cellStyle name="STYLE1 10 5 4" xfId="29596" xr:uid="{00000000-0005-0000-0000-0000D09C0000}"/>
    <cellStyle name="STYLE1 10 5 4 2" xfId="29597" xr:uid="{00000000-0005-0000-0000-0000D19C0000}"/>
    <cellStyle name="STYLE1 10 5 4 3" xfId="29598" xr:uid="{00000000-0005-0000-0000-0000D29C0000}"/>
    <cellStyle name="STYLE1 10 5 5" xfId="29599" xr:uid="{00000000-0005-0000-0000-0000D39C0000}"/>
    <cellStyle name="STYLE1 10 6" xfId="29600" xr:uid="{00000000-0005-0000-0000-0000D49C0000}"/>
    <cellStyle name="STYLE1 10 6 2" xfId="29601" xr:uid="{00000000-0005-0000-0000-0000D59C0000}"/>
    <cellStyle name="STYLE1 10 6 2 2" xfId="29602" xr:uid="{00000000-0005-0000-0000-0000D69C0000}"/>
    <cellStyle name="STYLE1 10 6 3" xfId="29603" xr:uid="{00000000-0005-0000-0000-0000D79C0000}"/>
    <cellStyle name="STYLE1 10 7" xfId="29604" xr:uid="{00000000-0005-0000-0000-0000D89C0000}"/>
    <cellStyle name="STYLE1 10 7 2" xfId="29605" xr:uid="{00000000-0005-0000-0000-0000D99C0000}"/>
    <cellStyle name="STYLE1 10 8" xfId="29606" xr:uid="{00000000-0005-0000-0000-0000DA9C0000}"/>
    <cellStyle name="STYLE1 10 8 2" xfId="29607" xr:uid="{00000000-0005-0000-0000-0000DB9C0000}"/>
    <cellStyle name="STYLE1 10 8 3" xfId="29608" xr:uid="{00000000-0005-0000-0000-0000DC9C0000}"/>
    <cellStyle name="STYLE1 10 9" xfId="29609" xr:uid="{00000000-0005-0000-0000-0000DD9C0000}"/>
    <cellStyle name="STYLE1 11" xfId="29610" xr:uid="{00000000-0005-0000-0000-0000DE9C0000}"/>
    <cellStyle name="STYLE1 11 10" xfId="29611" xr:uid="{00000000-0005-0000-0000-0000DF9C0000}"/>
    <cellStyle name="STYLE1 11 2" xfId="29612" xr:uid="{00000000-0005-0000-0000-0000E09C0000}"/>
    <cellStyle name="STYLE1 11 2 2" xfId="29613" xr:uid="{00000000-0005-0000-0000-0000E19C0000}"/>
    <cellStyle name="STYLE1 11 2 2 2" xfId="29614" xr:uid="{00000000-0005-0000-0000-0000E29C0000}"/>
    <cellStyle name="STYLE1 11 2 2 2 2" xfId="29615" xr:uid="{00000000-0005-0000-0000-0000E39C0000}"/>
    <cellStyle name="STYLE1 11 2 2 3" xfId="29616" xr:uid="{00000000-0005-0000-0000-0000E49C0000}"/>
    <cellStyle name="STYLE1 11 2 3" xfId="29617" xr:uid="{00000000-0005-0000-0000-0000E59C0000}"/>
    <cellStyle name="STYLE1 11 2 3 2" xfId="29618" xr:uid="{00000000-0005-0000-0000-0000E69C0000}"/>
    <cellStyle name="STYLE1 11 2 4" xfId="29619" xr:uid="{00000000-0005-0000-0000-0000E79C0000}"/>
    <cellStyle name="STYLE1 11 2 4 2" xfId="29620" xr:uid="{00000000-0005-0000-0000-0000E89C0000}"/>
    <cellStyle name="STYLE1 11 2 4 3" xfId="29621" xr:uid="{00000000-0005-0000-0000-0000E99C0000}"/>
    <cellStyle name="STYLE1 11 2 5" xfId="29622" xr:uid="{00000000-0005-0000-0000-0000EA9C0000}"/>
    <cellStyle name="STYLE1 11 3" xfId="29623" xr:uid="{00000000-0005-0000-0000-0000EB9C0000}"/>
    <cellStyle name="STYLE1 11 3 2" xfId="29624" xr:uid="{00000000-0005-0000-0000-0000EC9C0000}"/>
    <cellStyle name="STYLE1 11 3 2 2" xfId="29625" xr:uid="{00000000-0005-0000-0000-0000ED9C0000}"/>
    <cellStyle name="STYLE1 11 3 2 2 2" xfId="29626" xr:uid="{00000000-0005-0000-0000-0000EE9C0000}"/>
    <cellStyle name="STYLE1 11 3 2 3" xfId="29627" xr:uid="{00000000-0005-0000-0000-0000EF9C0000}"/>
    <cellStyle name="STYLE1 11 3 3" xfId="29628" xr:uid="{00000000-0005-0000-0000-0000F09C0000}"/>
    <cellStyle name="STYLE1 11 3 3 2" xfId="29629" xr:uid="{00000000-0005-0000-0000-0000F19C0000}"/>
    <cellStyle name="STYLE1 11 3 4" xfId="29630" xr:uid="{00000000-0005-0000-0000-0000F29C0000}"/>
    <cellStyle name="STYLE1 11 3 4 2" xfId="29631" xr:uid="{00000000-0005-0000-0000-0000F39C0000}"/>
    <cellStyle name="STYLE1 11 3 4 3" xfId="29632" xr:uid="{00000000-0005-0000-0000-0000F49C0000}"/>
    <cellStyle name="STYLE1 11 3 5" xfId="29633" xr:uid="{00000000-0005-0000-0000-0000F59C0000}"/>
    <cellStyle name="STYLE1 11 3 6" xfId="29634" xr:uid="{00000000-0005-0000-0000-0000F69C0000}"/>
    <cellStyle name="STYLE1 11 4" xfId="29635" xr:uid="{00000000-0005-0000-0000-0000F79C0000}"/>
    <cellStyle name="STYLE1 11 4 2" xfId="29636" xr:uid="{00000000-0005-0000-0000-0000F89C0000}"/>
    <cellStyle name="STYLE1 11 4 2 2" xfId="29637" xr:uid="{00000000-0005-0000-0000-0000F99C0000}"/>
    <cellStyle name="STYLE1 11 4 2 2 2" xfId="29638" xr:uid="{00000000-0005-0000-0000-0000FA9C0000}"/>
    <cellStyle name="STYLE1 11 4 2 3" xfId="29639" xr:uid="{00000000-0005-0000-0000-0000FB9C0000}"/>
    <cellStyle name="STYLE1 11 4 3" xfId="29640" xr:uid="{00000000-0005-0000-0000-0000FC9C0000}"/>
    <cellStyle name="STYLE1 11 4 3 2" xfId="29641" xr:uid="{00000000-0005-0000-0000-0000FD9C0000}"/>
    <cellStyle name="STYLE1 11 4 4" xfId="29642" xr:uid="{00000000-0005-0000-0000-0000FE9C0000}"/>
    <cellStyle name="STYLE1 11 4 4 2" xfId="29643" xr:uid="{00000000-0005-0000-0000-0000FF9C0000}"/>
    <cellStyle name="STYLE1 11 4 4 3" xfId="29644" xr:uid="{00000000-0005-0000-0000-0000009D0000}"/>
    <cellStyle name="STYLE1 11 4 5" xfId="29645" xr:uid="{00000000-0005-0000-0000-0000019D0000}"/>
    <cellStyle name="STYLE1 11 5" xfId="29646" xr:uid="{00000000-0005-0000-0000-0000029D0000}"/>
    <cellStyle name="STYLE1 11 5 2" xfId="29647" xr:uid="{00000000-0005-0000-0000-0000039D0000}"/>
    <cellStyle name="STYLE1 11 5 2 2" xfId="29648" xr:uid="{00000000-0005-0000-0000-0000049D0000}"/>
    <cellStyle name="STYLE1 11 5 2 2 2" xfId="29649" xr:uid="{00000000-0005-0000-0000-0000059D0000}"/>
    <cellStyle name="STYLE1 11 5 2 3" xfId="29650" xr:uid="{00000000-0005-0000-0000-0000069D0000}"/>
    <cellStyle name="STYLE1 11 5 3" xfId="29651" xr:uid="{00000000-0005-0000-0000-0000079D0000}"/>
    <cellStyle name="STYLE1 11 5 3 2" xfId="29652" xr:uid="{00000000-0005-0000-0000-0000089D0000}"/>
    <cellStyle name="STYLE1 11 5 4" xfId="29653" xr:uid="{00000000-0005-0000-0000-0000099D0000}"/>
    <cellStyle name="STYLE1 11 5 4 2" xfId="29654" xr:uid="{00000000-0005-0000-0000-00000A9D0000}"/>
    <cellStyle name="STYLE1 11 5 4 3" xfId="29655" xr:uid="{00000000-0005-0000-0000-00000B9D0000}"/>
    <cellStyle name="STYLE1 11 5 5" xfId="29656" xr:uid="{00000000-0005-0000-0000-00000C9D0000}"/>
    <cellStyle name="STYLE1 11 6" xfId="29657" xr:uid="{00000000-0005-0000-0000-00000D9D0000}"/>
    <cellStyle name="STYLE1 11 6 2" xfId="29658" xr:uid="{00000000-0005-0000-0000-00000E9D0000}"/>
    <cellStyle name="STYLE1 11 6 2 2" xfId="29659" xr:uid="{00000000-0005-0000-0000-00000F9D0000}"/>
    <cellStyle name="STYLE1 11 6 3" xfId="29660" xr:uid="{00000000-0005-0000-0000-0000109D0000}"/>
    <cellStyle name="STYLE1 11 7" xfId="29661" xr:uid="{00000000-0005-0000-0000-0000119D0000}"/>
    <cellStyle name="STYLE1 11 7 2" xfId="29662" xr:uid="{00000000-0005-0000-0000-0000129D0000}"/>
    <cellStyle name="STYLE1 11 8" xfId="29663" xr:uid="{00000000-0005-0000-0000-0000139D0000}"/>
    <cellStyle name="STYLE1 11 8 2" xfId="29664" xr:uid="{00000000-0005-0000-0000-0000149D0000}"/>
    <cellStyle name="STYLE1 11 8 3" xfId="29665" xr:uid="{00000000-0005-0000-0000-0000159D0000}"/>
    <cellStyle name="STYLE1 11 9" xfId="29666" xr:uid="{00000000-0005-0000-0000-0000169D0000}"/>
    <cellStyle name="STYLE1 12" xfId="29667" xr:uid="{00000000-0005-0000-0000-0000179D0000}"/>
    <cellStyle name="STYLE1 12 10" xfId="29668" xr:uid="{00000000-0005-0000-0000-0000189D0000}"/>
    <cellStyle name="STYLE1 12 2" xfId="29669" xr:uid="{00000000-0005-0000-0000-0000199D0000}"/>
    <cellStyle name="STYLE1 12 2 2" xfId="29670" xr:uid="{00000000-0005-0000-0000-00001A9D0000}"/>
    <cellStyle name="STYLE1 12 2 2 2" xfId="29671" xr:uid="{00000000-0005-0000-0000-00001B9D0000}"/>
    <cellStyle name="STYLE1 12 2 2 2 2" xfId="29672" xr:uid="{00000000-0005-0000-0000-00001C9D0000}"/>
    <cellStyle name="STYLE1 12 2 2 3" xfId="29673" xr:uid="{00000000-0005-0000-0000-00001D9D0000}"/>
    <cellStyle name="STYLE1 12 2 3" xfId="29674" xr:uid="{00000000-0005-0000-0000-00001E9D0000}"/>
    <cellStyle name="STYLE1 12 2 3 2" xfId="29675" xr:uid="{00000000-0005-0000-0000-00001F9D0000}"/>
    <cellStyle name="STYLE1 12 2 4" xfId="29676" xr:uid="{00000000-0005-0000-0000-0000209D0000}"/>
    <cellStyle name="STYLE1 12 2 4 2" xfId="29677" xr:uid="{00000000-0005-0000-0000-0000219D0000}"/>
    <cellStyle name="STYLE1 12 2 4 3" xfId="29678" xr:uid="{00000000-0005-0000-0000-0000229D0000}"/>
    <cellStyle name="STYLE1 12 2 5" xfId="29679" xr:uid="{00000000-0005-0000-0000-0000239D0000}"/>
    <cellStyle name="STYLE1 12 3" xfId="29680" xr:uid="{00000000-0005-0000-0000-0000249D0000}"/>
    <cellStyle name="STYLE1 12 3 2" xfId="29681" xr:uid="{00000000-0005-0000-0000-0000259D0000}"/>
    <cellStyle name="STYLE1 12 3 2 2" xfId="29682" xr:uid="{00000000-0005-0000-0000-0000269D0000}"/>
    <cellStyle name="STYLE1 12 3 2 2 2" xfId="29683" xr:uid="{00000000-0005-0000-0000-0000279D0000}"/>
    <cellStyle name="STYLE1 12 3 2 3" xfId="29684" xr:uid="{00000000-0005-0000-0000-0000289D0000}"/>
    <cellStyle name="STYLE1 12 3 3" xfId="29685" xr:uid="{00000000-0005-0000-0000-0000299D0000}"/>
    <cellStyle name="STYLE1 12 3 3 2" xfId="29686" xr:uid="{00000000-0005-0000-0000-00002A9D0000}"/>
    <cellStyle name="STYLE1 12 3 4" xfId="29687" xr:uid="{00000000-0005-0000-0000-00002B9D0000}"/>
    <cellStyle name="STYLE1 12 3 4 2" xfId="29688" xr:uid="{00000000-0005-0000-0000-00002C9D0000}"/>
    <cellStyle name="STYLE1 12 3 4 3" xfId="29689" xr:uid="{00000000-0005-0000-0000-00002D9D0000}"/>
    <cellStyle name="STYLE1 12 3 5" xfId="29690" xr:uid="{00000000-0005-0000-0000-00002E9D0000}"/>
    <cellStyle name="STYLE1 12 3 6" xfId="29691" xr:uid="{00000000-0005-0000-0000-00002F9D0000}"/>
    <cellStyle name="STYLE1 12 4" xfId="29692" xr:uid="{00000000-0005-0000-0000-0000309D0000}"/>
    <cellStyle name="STYLE1 12 4 2" xfId="29693" xr:uid="{00000000-0005-0000-0000-0000319D0000}"/>
    <cellStyle name="STYLE1 12 4 2 2" xfId="29694" xr:uid="{00000000-0005-0000-0000-0000329D0000}"/>
    <cellStyle name="STYLE1 12 4 2 2 2" xfId="29695" xr:uid="{00000000-0005-0000-0000-0000339D0000}"/>
    <cellStyle name="STYLE1 12 4 2 3" xfId="29696" xr:uid="{00000000-0005-0000-0000-0000349D0000}"/>
    <cellStyle name="STYLE1 12 4 3" xfId="29697" xr:uid="{00000000-0005-0000-0000-0000359D0000}"/>
    <cellStyle name="STYLE1 12 4 3 2" xfId="29698" xr:uid="{00000000-0005-0000-0000-0000369D0000}"/>
    <cellStyle name="STYLE1 12 4 4" xfId="29699" xr:uid="{00000000-0005-0000-0000-0000379D0000}"/>
    <cellStyle name="STYLE1 12 4 4 2" xfId="29700" xr:uid="{00000000-0005-0000-0000-0000389D0000}"/>
    <cellStyle name="STYLE1 12 4 4 3" xfId="29701" xr:uid="{00000000-0005-0000-0000-0000399D0000}"/>
    <cellStyle name="STYLE1 12 4 5" xfId="29702" xr:uid="{00000000-0005-0000-0000-00003A9D0000}"/>
    <cellStyle name="STYLE1 12 5" xfId="29703" xr:uid="{00000000-0005-0000-0000-00003B9D0000}"/>
    <cellStyle name="STYLE1 12 5 2" xfId="29704" xr:uid="{00000000-0005-0000-0000-00003C9D0000}"/>
    <cellStyle name="STYLE1 12 5 2 2" xfId="29705" xr:uid="{00000000-0005-0000-0000-00003D9D0000}"/>
    <cellStyle name="STYLE1 12 5 2 2 2" xfId="29706" xr:uid="{00000000-0005-0000-0000-00003E9D0000}"/>
    <cellStyle name="STYLE1 12 5 2 3" xfId="29707" xr:uid="{00000000-0005-0000-0000-00003F9D0000}"/>
    <cellStyle name="STYLE1 12 5 3" xfId="29708" xr:uid="{00000000-0005-0000-0000-0000409D0000}"/>
    <cellStyle name="STYLE1 12 5 3 2" xfId="29709" xr:uid="{00000000-0005-0000-0000-0000419D0000}"/>
    <cellStyle name="STYLE1 12 5 4" xfId="29710" xr:uid="{00000000-0005-0000-0000-0000429D0000}"/>
    <cellStyle name="STYLE1 12 5 4 2" xfId="29711" xr:uid="{00000000-0005-0000-0000-0000439D0000}"/>
    <cellStyle name="STYLE1 12 5 4 3" xfId="29712" xr:uid="{00000000-0005-0000-0000-0000449D0000}"/>
    <cellStyle name="STYLE1 12 5 5" xfId="29713" xr:uid="{00000000-0005-0000-0000-0000459D0000}"/>
    <cellStyle name="STYLE1 12 6" xfId="29714" xr:uid="{00000000-0005-0000-0000-0000469D0000}"/>
    <cellStyle name="STYLE1 12 6 2" xfId="29715" xr:uid="{00000000-0005-0000-0000-0000479D0000}"/>
    <cellStyle name="STYLE1 12 6 2 2" xfId="29716" xr:uid="{00000000-0005-0000-0000-0000489D0000}"/>
    <cellStyle name="STYLE1 12 6 3" xfId="29717" xr:uid="{00000000-0005-0000-0000-0000499D0000}"/>
    <cellStyle name="STYLE1 12 7" xfId="29718" xr:uid="{00000000-0005-0000-0000-00004A9D0000}"/>
    <cellStyle name="STYLE1 12 7 2" xfId="29719" xr:uid="{00000000-0005-0000-0000-00004B9D0000}"/>
    <cellStyle name="STYLE1 12 8" xfId="29720" xr:uid="{00000000-0005-0000-0000-00004C9D0000}"/>
    <cellStyle name="STYLE1 12 8 2" xfId="29721" xr:uid="{00000000-0005-0000-0000-00004D9D0000}"/>
    <cellStyle name="STYLE1 12 8 3" xfId="29722" xr:uid="{00000000-0005-0000-0000-00004E9D0000}"/>
    <cellStyle name="STYLE1 12 9" xfId="29723" xr:uid="{00000000-0005-0000-0000-00004F9D0000}"/>
    <cellStyle name="STYLE1 13" xfId="29724" xr:uid="{00000000-0005-0000-0000-0000509D0000}"/>
    <cellStyle name="STYLE1 13 2" xfId="29725" xr:uid="{00000000-0005-0000-0000-0000519D0000}"/>
    <cellStyle name="STYLE1 13 2 2" xfId="29726" xr:uid="{00000000-0005-0000-0000-0000529D0000}"/>
    <cellStyle name="STYLE1 13 2 2 2" xfId="29727" xr:uid="{00000000-0005-0000-0000-0000539D0000}"/>
    <cellStyle name="STYLE1 13 2 2 2 2" xfId="29728" xr:uid="{00000000-0005-0000-0000-0000549D0000}"/>
    <cellStyle name="STYLE1 13 2 2 3" xfId="29729" xr:uid="{00000000-0005-0000-0000-0000559D0000}"/>
    <cellStyle name="STYLE1 13 2 3" xfId="29730" xr:uid="{00000000-0005-0000-0000-0000569D0000}"/>
    <cellStyle name="STYLE1 13 2 3 2" xfId="29731" xr:uid="{00000000-0005-0000-0000-0000579D0000}"/>
    <cellStyle name="STYLE1 13 2 4" xfId="29732" xr:uid="{00000000-0005-0000-0000-0000589D0000}"/>
    <cellStyle name="STYLE1 13 2 4 2" xfId="29733" xr:uid="{00000000-0005-0000-0000-0000599D0000}"/>
    <cellStyle name="STYLE1 13 2 4 3" xfId="29734" xr:uid="{00000000-0005-0000-0000-00005A9D0000}"/>
    <cellStyle name="STYLE1 13 2 5" xfId="29735" xr:uid="{00000000-0005-0000-0000-00005B9D0000}"/>
    <cellStyle name="STYLE1 13 3" xfId="29736" xr:uid="{00000000-0005-0000-0000-00005C9D0000}"/>
    <cellStyle name="STYLE1 13 3 2" xfId="29737" xr:uid="{00000000-0005-0000-0000-00005D9D0000}"/>
    <cellStyle name="STYLE1 13 3 2 2" xfId="29738" xr:uid="{00000000-0005-0000-0000-00005E9D0000}"/>
    <cellStyle name="STYLE1 13 3 2 2 2" xfId="29739" xr:uid="{00000000-0005-0000-0000-00005F9D0000}"/>
    <cellStyle name="STYLE1 13 3 2 3" xfId="29740" xr:uid="{00000000-0005-0000-0000-0000609D0000}"/>
    <cellStyle name="STYLE1 13 3 3" xfId="29741" xr:uid="{00000000-0005-0000-0000-0000619D0000}"/>
    <cellStyle name="STYLE1 13 3 3 2" xfId="29742" xr:uid="{00000000-0005-0000-0000-0000629D0000}"/>
    <cellStyle name="STYLE1 13 3 4" xfId="29743" xr:uid="{00000000-0005-0000-0000-0000639D0000}"/>
    <cellStyle name="STYLE1 13 3 4 2" xfId="29744" xr:uid="{00000000-0005-0000-0000-0000649D0000}"/>
    <cellStyle name="STYLE1 13 3 4 3" xfId="29745" xr:uid="{00000000-0005-0000-0000-0000659D0000}"/>
    <cellStyle name="STYLE1 13 3 5" xfId="29746" xr:uid="{00000000-0005-0000-0000-0000669D0000}"/>
    <cellStyle name="STYLE1 13 3 6" xfId="29747" xr:uid="{00000000-0005-0000-0000-0000679D0000}"/>
    <cellStyle name="STYLE1 13 4" xfId="29748" xr:uid="{00000000-0005-0000-0000-0000689D0000}"/>
    <cellStyle name="STYLE1 13 4 2" xfId="29749" xr:uid="{00000000-0005-0000-0000-0000699D0000}"/>
    <cellStyle name="STYLE1 13 4 2 2" xfId="29750" xr:uid="{00000000-0005-0000-0000-00006A9D0000}"/>
    <cellStyle name="STYLE1 13 4 2 2 2" xfId="29751" xr:uid="{00000000-0005-0000-0000-00006B9D0000}"/>
    <cellStyle name="STYLE1 13 4 2 3" xfId="29752" xr:uid="{00000000-0005-0000-0000-00006C9D0000}"/>
    <cellStyle name="STYLE1 13 4 3" xfId="29753" xr:uid="{00000000-0005-0000-0000-00006D9D0000}"/>
    <cellStyle name="STYLE1 13 4 3 2" xfId="29754" xr:uid="{00000000-0005-0000-0000-00006E9D0000}"/>
    <cellStyle name="STYLE1 13 4 4" xfId="29755" xr:uid="{00000000-0005-0000-0000-00006F9D0000}"/>
    <cellStyle name="STYLE1 13 4 4 2" xfId="29756" xr:uid="{00000000-0005-0000-0000-0000709D0000}"/>
    <cellStyle name="STYLE1 13 4 4 3" xfId="29757" xr:uid="{00000000-0005-0000-0000-0000719D0000}"/>
    <cellStyle name="STYLE1 13 4 5" xfId="29758" xr:uid="{00000000-0005-0000-0000-0000729D0000}"/>
    <cellStyle name="STYLE1 13 5" xfId="29759" xr:uid="{00000000-0005-0000-0000-0000739D0000}"/>
    <cellStyle name="STYLE1 13 5 2" xfId="29760" xr:uid="{00000000-0005-0000-0000-0000749D0000}"/>
    <cellStyle name="STYLE1 13 5 2 2" xfId="29761" xr:uid="{00000000-0005-0000-0000-0000759D0000}"/>
    <cellStyle name="STYLE1 13 5 2 2 2" xfId="29762" xr:uid="{00000000-0005-0000-0000-0000769D0000}"/>
    <cellStyle name="STYLE1 13 5 2 3" xfId="29763" xr:uid="{00000000-0005-0000-0000-0000779D0000}"/>
    <cellStyle name="STYLE1 13 5 3" xfId="29764" xr:uid="{00000000-0005-0000-0000-0000789D0000}"/>
    <cellStyle name="STYLE1 13 5 3 2" xfId="29765" xr:uid="{00000000-0005-0000-0000-0000799D0000}"/>
    <cellStyle name="STYLE1 13 5 4" xfId="29766" xr:uid="{00000000-0005-0000-0000-00007A9D0000}"/>
    <cellStyle name="STYLE1 13 5 4 2" xfId="29767" xr:uid="{00000000-0005-0000-0000-00007B9D0000}"/>
    <cellStyle name="STYLE1 13 5 4 3" xfId="29768" xr:uid="{00000000-0005-0000-0000-00007C9D0000}"/>
    <cellStyle name="STYLE1 13 5 5" xfId="29769" xr:uid="{00000000-0005-0000-0000-00007D9D0000}"/>
    <cellStyle name="STYLE1 13 6" xfId="29770" xr:uid="{00000000-0005-0000-0000-00007E9D0000}"/>
    <cellStyle name="STYLE1 13 6 2" xfId="29771" xr:uid="{00000000-0005-0000-0000-00007F9D0000}"/>
    <cellStyle name="STYLE1 13 6 2 2" xfId="29772" xr:uid="{00000000-0005-0000-0000-0000809D0000}"/>
    <cellStyle name="STYLE1 13 6 3" xfId="29773" xr:uid="{00000000-0005-0000-0000-0000819D0000}"/>
    <cellStyle name="STYLE1 13 7" xfId="29774" xr:uid="{00000000-0005-0000-0000-0000829D0000}"/>
    <cellStyle name="STYLE1 13 7 2" xfId="29775" xr:uid="{00000000-0005-0000-0000-0000839D0000}"/>
    <cellStyle name="STYLE1 13 8" xfId="29776" xr:uid="{00000000-0005-0000-0000-0000849D0000}"/>
    <cellStyle name="STYLE1 13 8 2" xfId="29777" xr:uid="{00000000-0005-0000-0000-0000859D0000}"/>
    <cellStyle name="STYLE1 13 8 3" xfId="29778" xr:uid="{00000000-0005-0000-0000-0000869D0000}"/>
    <cellStyle name="STYLE1 13 9" xfId="29779" xr:uid="{00000000-0005-0000-0000-0000879D0000}"/>
    <cellStyle name="STYLE1 14" xfId="29780" xr:uid="{00000000-0005-0000-0000-0000889D0000}"/>
    <cellStyle name="STYLE1 14 2" xfId="29781" xr:uid="{00000000-0005-0000-0000-0000899D0000}"/>
    <cellStyle name="STYLE1 14 2 2" xfId="29782" xr:uid="{00000000-0005-0000-0000-00008A9D0000}"/>
    <cellStyle name="STYLE1 14 2 2 2" xfId="29783" xr:uid="{00000000-0005-0000-0000-00008B9D0000}"/>
    <cellStyle name="STYLE1 14 2 2 2 2" xfId="29784" xr:uid="{00000000-0005-0000-0000-00008C9D0000}"/>
    <cellStyle name="STYLE1 14 2 2 3" xfId="29785" xr:uid="{00000000-0005-0000-0000-00008D9D0000}"/>
    <cellStyle name="STYLE1 14 2 3" xfId="29786" xr:uid="{00000000-0005-0000-0000-00008E9D0000}"/>
    <cellStyle name="STYLE1 14 2 3 2" xfId="29787" xr:uid="{00000000-0005-0000-0000-00008F9D0000}"/>
    <cellStyle name="STYLE1 14 2 4" xfId="29788" xr:uid="{00000000-0005-0000-0000-0000909D0000}"/>
    <cellStyle name="STYLE1 14 2 4 2" xfId="29789" xr:uid="{00000000-0005-0000-0000-0000919D0000}"/>
    <cellStyle name="STYLE1 14 2 4 3" xfId="29790" xr:uid="{00000000-0005-0000-0000-0000929D0000}"/>
    <cellStyle name="STYLE1 14 2 5" xfId="29791" xr:uid="{00000000-0005-0000-0000-0000939D0000}"/>
    <cellStyle name="STYLE1 14 3" xfId="29792" xr:uid="{00000000-0005-0000-0000-0000949D0000}"/>
    <cellStyle name="STYLE1 14 3 2" xfId="29793" xr:uid="{00000000-0005-0000-0000-0000959D0000}"/>
    <cellStyle name="STYLE1 14 3 2 2" xfId="29794" xr:uid="{00000000-0005-0000-0000-0000969D0000}"/>
    <cellStyle name="STYLE1 14 3 2 2 2" xfId="29795" xr:uid="{00000000-0005-0000-0000-0000979D0000}"/>
    <cellStyle name="STYLE1 14 3 2 3" xfId="29796" xr:uid="{00000000-0005-0000-0000-0000989D0000}"/>
    <cellStyle name="STYLE1 14 3 3" xfId="29797" xr:uid="{00000000-0005-0000-0000-0000999D0000}"/>
    <cellStyle name="STYLE1 14 3 3 2" xfId="29798" xr:uid="{00000000-0005-0000-0000-00009A9D0000}"/>
    <cellStyle name="STYLE1 14 3 4" xfId="29799" xr:uid="{00000000-0005-0000-0000-00009B9D0000}"/>
    <cellStyle name="STYLE1 14 3 4 2" xfId="29800" xr:uid="{00000000-0005-0000-0000-00009C9D0000}"/>
    <cellStyle name="STYLE1 14 3 4 3" xfId="29801" xr:uid="{00000000-0005-0000-0000-00009D9D0000}"/>
    <cellStyle name="STYLE1 14 3 5" xfId="29802" xr:uid="{00000000-0005-0000-0000-00009E9D0000}"/>
    <cellStyle name="STYLE1 14 4" xfId="29803" xr:uid="{00000000-0005-0000-0000-00009F9D0000}"/>
    <cellStyle name="STYLE1 14 4 2" xfId="29804" xr:uid="{00000000-0005-0000-0000-0000A09D0000}"/>
    <cellStyle name="STYLE1 14 4 2 2" xfId="29805" xr:uid="{00000000-0005-0000-0000-0000A19D0000}"/>
    <cellStyle name="STYLE1 14 4 2 2 2" xfId="29806" xr:uid="{00000000-0005-0000-0000-0000A29D0000}"/>
    <cellStyle name="STYLE1 14 4 2 3" xfId="29807" xr:uid="{00000000-0005-0000-0000-0000A39D0000}"/>
    <cellStyle name="STYLE1 14 4 3" xfId="29808" xr:uid="{00000000-0005-0000-0000-0000A49D0000}"/>
    <cellStyle name="STYLE1 14 4 3 2" xfId="29809" xr:uid="{00000000-0005-0000-0000-0000A59D0000}"/>
    <cellStyle name="STYLE1 14 4 4" xfId="29810" xr:uid="{00000000-0005-0000-0000-0000A69D0000}"/>
    <cellStyle name="STYLE1 14 4 4 2" xfId="29811" xr:uid="{00000000-0005-0000-0000-0000A79D0000}"/>
    <cellStyle name="STYLE1 14 4 4 3" xfId="29812" xr:uid="{00000000-0005-0000-0000-0000A89D0000}"/>
    <cellStyle name="STYLE1 14 4 5" xfId="29813" xr:uid="{00000000-0005-0000-0000-0000A99D0000}"/>
    <cellStyle name="STYLE1 14 5" xfId="29814" xr:uid="{00000000-0005-0000-0000-0000AA9D0000}"/>
    <cellStyle name="STYLE1 14 5 2" xfId="29815" xr:uid="{00000000-0005-0000-0000-0000AB9D0000}"/>
    <cellStyle name="STYLE1 14 5 2 2" xfId="29816" xr:uid="{00000000-0005-0000-0000-0000AC9D0000}"/>
    <cellStyle name="STYLE1 14 5 2 2 2" xfId="29817" xr:uid="{00000000-0005-0000-0000-0000AD9D0000}"/>
    <cellStyle name="STYLE1 14 5 2 3" xfId="29818" xr:uid="{00000000-0005-0000-0000-0000AE9D0000}"/>
    <cellStyle name="STYLE1 14 5 3" xfId="29819" xr:uid="{00000000-0005-0000-0000-0000AF9D0000}"/>
    <cellStyle name="STYLE1 14 5 3 2" xfId="29820" xr:uid="{00000000-0005-0000-0000-0000B09D0000}"/>
    <cellStyle name="STYLE1 14 5 4" xfId="29821" xr:uid="{00000000-0005-0000-0000-0000B19D0000}"/>
    <cellStyle name="STYLE1 14 5 4 2" xfId="29822" xr:uid="{00000000-0005-0000-0000-0000B29D0000}"/>
    <cellStyle name="STYLE1 14 5 4 3" xfId="29823" xr:uid="{00000000-0005-0000-0000-0000B39D0000}"/>
    <cellStyle name="STYLE1 14 5 5" xfId="29824" xr:uid="{00000000-0005-0000-0000-0000B49D0000}"/>
    <cellStyle name="STYLE1 14 6" xfId="29825" xr:uid="{00000000-0005-0000-0000-0000B59D0000}"/>
    <cellStyle name="STYLE1 14 6 2" xfId="29826" xr:uid="{00000000-0005-0000-0000-0000B69D0000}"/>
    <cellStyle name="STYLE1 14 6 2 2" xfId="29827" xr:uid="{00000000-0005-0000-0000-0000B79D0000}"/>
    <cellStyle name="STYLE1 14 6 3" xfId="29828" xr:uid="{00000000-0005-0000-0000-0000B89D0000}"/>
    <cellStyle name="STYLE1 14 7" xfId="29829" xr:uid="{00000000-0005-0000-0000-0000B99D0000}"/>
    <cellStyle name="STYLE1 14 7 2" xfId="29830" xr:uid="{00000000-0005-0000-0000-0000BA9D0000}"/>
    <cellStyle name="STYLE1 14 8" xfId="29831" xr:uid="{00000000-0005-0000-0000-0000BB9D0000}"/>
    <cellStyle name="STYLE1 14 8 2" xfId="29832" xr:uid="{00000000-0005-0000-0000-0000BC9D0000}"/>
    <cellStyle name="STYLE1 14 8 3" xfId="29833" xr:uid="{00000000-0005-0000-0000-0000BD9D0000}"/>
    <cellStyle name="STYLE1 14 9" xfId="29834" xr:uid="{00000000-0005-0000-0000-0000BE9D0000}"/>
    <cellStyle name="STYLE1 15" xfId="29835" xr:uid="{00000000-0005-0000-0000-0000BF9D0000}"/>
    <cellStyle name="STYLE1 15 2" xfId="29836" xr:uid="{00000000-0005-0000-0000-0000C09D0000}"/>
    <cellStyle name="STYLE1 15 2 2" xfId="29837" xr:uid="{00000000-0005-0000-0000-0000C19D0000}"/>
    <cellStyle name="STYLE1 15 2 2 2" xfId="29838" xr:uid="{00000000-0005-0000-0000-0000C29D0000}"/>
    <cellStyle name="STYLE1 15 2 2 2 2" xfId="29839" xr:uid="{00000000-0005-0000-0000-0000C39D0000}"/>
    <cellStyle name="STYLE1 15 2 2 3" xfId="29840" xr:uid="{00000000-0005-0000-0000-0000C49D0000}"/>
    <cellStyle name="STYLE1 15 2 3" xfId="29841" xr:uid="{00000000-0005-0000-0000-0000C59D0000}"/>
    <cellStyle name="STYLE1 15 2 3 2" xfId="29842" xr:uid="{00000000-0005-0000-0000-0000C69D0000}"/>
    <cellStyle name="STYLE1 15 2 4" xfId="29843" xr:uid="{00000000-0005-0000-0000-0000C79D0000}"/>
    <cellStyle name="STYLE1 15 2 4 2" xfId="29844" xr:uid="{00000000-0005-0000-0000-0000C89D0000}"/>
    <cellStyle name="STYLE1 15 2 4 3" xfId="29845" xr:uid="{00000000-0005-0000-0000-0000C99D0000}"/>
    <cellStyle name="STYLE1 15 2 5" xfId="29846" xr:uid="{00000000-0005-0000-0000-0000CA9D0000}"/>
    <cellStyle name="STYLE1 15 3" xfId="29847" xr:uid="{00000000-0005-0000-0000-0000CB9D0000}"/>
    <cellStyle name="STYLE1 15 3 2" xfId="29848" xr:uid="{00000000-0005-0000-0000-0000CC9D0000}"/>
    <cellStyle name="STYLE1 15 3 2 2" xfId="29849" xr:uid="{00000000-0005-0000-0000-0000CD9D0000}"/>
    <cellStyle name="STYLE1 15 3 2 2 2" xfId="29850" xr:uid="{00000000-0005-0000-0000-0000CE9D0000}"/>
    <cellStyle name="STYLE1 15 3 2 3" xfId="29851" xr:uid="{00000000-0005-0000-0000-0000CF9D0000}"/>
    <cellStyle name="STYLE1 15 3 3" xfId="29852" xr:uid="{00000000-0005-0000-0000-0000D09D0000}"/>
    <cellStyle name="STYLE1 15 3 3 2" xfId="29853" xr:uid="{00000000-0005-0000-0000-0000D19D0000}"/>
    <cellStyle name="STYLE1 15 3 4" xfId="29854" xr:uid="{00000000-0005-0000-0000-0000D29D0000}"/>
    <cellStyle name="STYLE1 15 3 4 2" xfId="29855" xr:uid="{00000000-0005-0000-0000-0000D39D0000}"/>
    <cellStyle name="STYLE1 15 3 4 3" xfId="29856" xr:uid="{00000000-0005-0000-0000-0000D49D0000}"/>
    <cellStyle name="STYLE1 15 3 5" xfId="29857" xr:uid="{00000000-0005-0000-0000-0000D59D0000}"/>
    <cellStyle name="STYLE1 15 4" xfId="29858" xr:uid="{00000000-0005-0000-0000-0000D69D0000}"/>
    <cellStyle name="STYLE1 15 4 2" xfId="29859" xr:uid="{00000000-0005-0000-0000-0000D79D0000}"/>
    <cellStyle name="STYLE1 15 4 2 2" xfId="29860" xr:uid="{00000000-0005-0000-0000-0000D89D0000}"/>
    <cellStyle name="STYLE1 15 4 2 2 2" xfId="29861" xr:uid="{00000000-0005-0000-0000-0000D99D0000}"/>
    <cellStyle name="STYLE1 15 4 2 3" xfId="29862" xr:uid="{00000000-0005-0000-0000-0000DA9D0000}"/>
    <cellStyle name="STYLE1 15 4 3" xfId="29863" xr:uid="{00000000-0005-0000-0000-0000DB9D0000}"/>
    <cellStyle name="STYLE1 15 4 3 2" xfId="29864" xr:uid="{00000000-0005-0000-0000-0000DC9D0000}"/>
    <cellStyle name="STYLE1 15 4 4" xfId="29865" xr:uid="{00000000-0005-0000-0000-0000DD9D0000}"/>
    <cellStyle name="STYLE1 15 4 4 2" xfId="29866" xr:uid="{00000000-0005-0000-0000-0000DE9D0000}"/>
    <cellStyle name="STYLE1 15 4 4 3" xfId="29867" xr:uid="{00000000-0005-0000-0000-0000DF9D0000}"/>
    <cellStyle name="STYLE1 15 4 5" xfId="29868" xr:uid="{00000000-0005-0000-0000-0000E09D0000}"/>
    <cellStyle name="STYLE1 15 5" xfId="29869" xr:uid="{00000000-0005-0000-0000-0000E19D0000}"/>
    <cellStyle name="STYLE1 15 5 2" xfId="29870" xr:uid="{00000000-0005-0000-0000-0000E29D0000}"/>
    <cellStyle name="STYLE1 15 5 2 2" xfId="29871" xr:uid="{00000000-0005-0000-0000-0000E39D0000}"/>
    <cellStyle name="STYLE1 15 5 2 2 2" xfId="29872" xr:uid="{00000000-0005-0000-0000-0000E49D0000}"/>
    <cellStyle name="STYLE1 15 5 2 3" xfId="29873" xr:uid="{00000000-0005-0000-0000-0000E59D0000}"/>
    <cellStyle name="STYLE1 15 5 3" xfId="29874" xr:uid="{00000000-0005-0000-0000-0000E69D0000}"/>
    <cellStyle name="STYLE1 15 5 3 2" xfId="29875" xr:uid="{00000000-0005-0000-0000-0000E79D0000}"/>
    <cellStyle name="STYLE1 15 5 4" xfId="29876" xr:uid="{00000000-0005-0000-0000-0000E89D0000}"/>
    <cellStyle name="STYLE1 15 5 4 2" xfId="29877" xr:uid="{00000000-0005-0000-0000-0000E99D0000}"/>
    <cellStyle name="STYLE1 15 5 4 3" xfId="29878" xr:uid="{00000000-0005-0000-0000-0000EA9D0000}"/>
    <cellStyle name="STYLE1 15 5 5" xfId="29879" xr:uid="{00000000-0005-0000-0000-0000EB9D0000}"/>
    <cellStyle name="STYLE1 15 6" xfId="29880" xr:uid="{00000000-0005-0000-0000-0000EC9D0000}"/>
    <cellStyle name="STYLE1 15 6 2" xfId="29881" xr:uid="{00000000-0005-0000-0000-0000ED9D0000}"/>
    <cellStyle name="STYLE1 15 6 2 2" xfId="29882" xr:uid="{00000000-0005-0000-0000-0000EE9D0000}"/>
    <cellStyle name="STYLE1 15 6 3" xfId="29883" xr:uid="{00000000-0005-0000-0000-0000EF9D0000}"/>
    <cellStyle name="STYLE1 15 7" xfId="29884" xr:uid="{00000000-0005-0000-0000-0000F09D0000}"/>
    <cellStyle name="STYLE1 15 7 2" xfId="29885" xr:uid="{00000000-0005-0000-0000-0000F19D0000}"/>
    <cellStyle name="STYLE1 15 8" xfId="29886" xr:uid="{00000000-0005-0000-0000-0000F29D0000}"/>
    <cellStyle name="STYLE1 15 8 2" xfId="29887" xr:uid="{00000000-0005-0000-0000-0000F39D0000}"/>
    <cellStyle name="STYLE1 15 8 3" xfId="29888" xr:uid="{00000000-0005-0000-0000-0000F49D0000}"/>
    <cellStyle name="STYLE1 15 9" xfId="29889" xr:uid="{00000000-0005-0000-0000-0000F59D0000}"/>
    <cellStyle name="STYLE1 16" xfId="29890" xr:uid="{00000000-0005-0000-0000-0000F69D0000}"/>
    <cellStyle name="STYLE1 16 2" xfId="29891" xr:uid="{00000000-0005-0000-0000-0000F79D0000}"/>
    <cellStyle name="STYLE1 16 2 2" xfId="29892" xr:uid="{00000000-0005-0000-0000-0000F89D0000}"/>
    <cellStyle name="STYLE1 16 2 2 2" xfId="29893" xr:uid="{00000000-0005-0000-0000-0000F99D0000}"/>
    <cellStyle name="STYLE1 16 2 2 2 2" xfId="29894" xr:uid="{00000000-0005-0000-0000-0000FA9D0000}"/>
    <cellStyle name="STYLE1 16 2 2 3" xfId="29895" xr:uid="{00000000-0005-0000-0000-0000FB9D0000}"/>
    <cellStyle name="STYLE1 16 2 3" xfId="29896" xr:uid="{00000000-0005-0000-0000-0000FC9D0000}"/>
    <cellStyle name="STYLE1 16 2 3 2" xfId="29897" xr:uid="{00000000-0005-0000-0000-0000FD9D0000}"/>
    <cellStyle name="STYLE1 16 2 4" xfId="29898" xr:uid="{00000000-0005-0000-0000-0000FE9D0000}"/>
    <cellStyle name="STYLE1 16 2 4 2" xfId="29899" xr:uid="{00000000-0005-0000-0000-0000FF9D0000}"/>
    <cellStyle name="STYLE1 16 2 4 3" xfId="29900" xr:uid="{00000000-0005-0000-0000-0000009E0000}"/>
    <cellStyle name="STYLE1 16 2 5" xfId="29901" xr:uid="{00000000-0005-0000-0000-0000019E0000}"/>
    <cellStyle name="STYLE1 16 3" xfId="29902" xr:uid="{00000000-0005-0000-0000-0000029E0000}"/>
    <cellStyle name="STYLE1 16 3 2" xfId="29903" xr:uid="{00000000-0005-0000-0000-0000039E0000}"/>
    <cellStyle name="STYLE1 16 3 2 2" xfId="29904" xr:uid="{00000000-0005-0000-0000-0000049E0000}"/>
    <cellStyle name="STYLE1 16 3 2 2 2" xfId="29905" xr:uid="{00000000-0005-0000-0000-0000059E0000}"/>
    <cellStyle name="STYLE1 16 3 2 3" xfId="29906" xr:uid="{00000000-0005-0000-0000-0000069E0000}"/>
    <cellStyle name="STYLE1 16 3 3" xfId="29907" xr:uid="{00000000-0005-0000-0000-0000079E0000}"/>
    <cellStyle name="STYLE1 16 3 3 2" xfId="29908" xr:uid="{00000000-0005-0000-0000-0000089E0000}"/>
    <cellStyle name="STYLE1 16 3 4" xfId="29909" xr:uid="{00000000-0005-0000-0000-0000099E0000}"/>
    <cellStyle name="STYLE1 16 3 4 2" xfId="29910" xr:uid="{00000000-0005-0000-0000-00000A9E0000}"/>
    <cellStyle name="STYLE1 16 3 4 3" xfId="29911" xr:uid="{00000000-0005-0000-0000-00000B9E0000}"/>
    <cellStyle name="STYLE1 16 3 5" xfId="29912" xr:uid="{00000000-0005-0000-0000-00000C9E0000}"/>
    <cellStyle name="STYLE1 16 4" xfId="29913" xr:uid="{00000000-0005-0000-0000-00000D9E0000}"/>
    <cellStyle name="STYLE1 16 4 2" xfId="29914" xr:uid="{00000000-0005-0000-0000-00000E9E0000}"/>
    <cellStyle name="STYLE1 16 4 2 2" xfId="29915" xr:uid="{00000000-0005-0000-0000-00000F9E0000}"/>
    <cellStyle name="STYLE1 16 4 2 2 2" xfId="29916" xr:uid="{00000000-0005-0000-0000-0000109E0000}"/>
    <cellStyle name="STYLE1 16 4 2 3" xfId="29917" xr:uid="{00000000-0005-0000-0000-0000119E0000}"/>
    <cellStyle name="STYLE1 16 4 3" xfId="29918" xr:uid="{00000000-0005-0000-0000-0000129E0000}"/>
    <cellStyle name="STYLE1 16 4 3 2" xfId="29919" xr:uid="{00000000-0005-0000-0000-0000139E0000}"/>
    <cellStyle name="STYLE1 16 4 4" xfId="29920" xr:uid="{00000000-0005-0000-0000-0000149E0000}"/>
    <cellStyle name="STYLE1 16 4 4 2" xfId="29921" xr:uid="{00000000-0005-0000-0000-0000159E0000}"/>
    <cellStyle name="STYLE1 16 4 4 3" xfId="29922" xr:uid="{00000000-0005-0000-0000-0000169E0000}"/>
    <cellStyle name="STYLE1 16 4 5" xfId="29923" xr:uid="{00000000-0005-0000-0000-0000179E0000}"/>
    <cellStyle name="STYLE1 16 5" xfId="29924" xr:uid="{00000000-0005-0000-0000-0000189E0000}"/>
    <cellStyle name="STYLE1 16 5 2" xfId="29925" xr:uid="{00000000-0005-0000-0000-0000199E0000}"/>
    <cellStyle name="STYLE1 16 5 2 2" xfId="29926" xr:uid="{00000000-0005-0000-0000-00001A9E0000}"/>
    <cellStyle name="STYLE1 16 5 2 2 2" xfId="29927" xr:uid="{00000000-0005-0000-0000-00001B9E0000}"/>
    <cellStyle name="STYLE1 16 5 2 3" xfId="29928" xr:uid="{00000000-0005-0000-0000-00001C9E0000}"/>
    <cellStyle name="STYLE1 16 5 3" xfId="29929" xr:uid="{00000000-0005-0000-0000-00001D9E0000}"/>
    <cellStyle name="STYLE1 16 5 3 2" xfId="29930" xr:uid="{00000000-0005-0000-0000-00001E9E0000}"/>
    <cellStyle name="STYLE1 16 5 4" xfId="29931" xr:uid="{00000000-0005-0000-0000-00001F9E0000}"/>
    <cellStyle name="STYLE1 16 5 4 2" xfId="29932" xr:uid="{00000000-0005-0000-0000-0000209E0000}"/>
    <cellStyle name="STYLE1 16 5 4 3" xfId="29933" xr:uid="{00000000-0005-0000-0000-0000219E0000}"/>
    <cellStyle name="STYLE1 16 5 5" xfId="29934" xr:uid="{00000000-0005-0000-0000-0000229E0000}"/>
    <cellStyle name="STYLE1 16 6" xfId="29935" xr:uid="{00000000-0005-0000-0000-0000239E0000}"/>
    <cellStyle name="STYLE1 16 6 2" xfId="29936" xr:uid="{00000000-0005-0000-0000-0000249E0000}"/>
    <cellStyle name="STYLE1 16 6 2 2" xfId="29937" xr:uid="{00000000-0005-0000-0000-0000259E0000}"/>
    <cellStyle name="STYLE1 16 6 3" xfId="29938" xr:uid="{00000000-0005-0000-0000-0000269E0000}"/>
    <cellStyle name="STYLE1 16 7" xfId="29939" xr:uid="{00000000-0005-0000-0000-0000279E0000}"/>
    <cellStyle name="STYLE1 16 7 2" xfId="29940" xr:uid="{00000000-0005-0000-0000-0000289E0000}"/>
    <cellStyle name="STYLE1 16 8" xfId="29941" xr:uid="{00000000-0005-0000-0000-0000299E0000}"/>
    <cellStyle name="STYLE1 16 8 2" xfId="29942" xr:uid="{00000000-0005-0000-0000-00002A9E0000}"/>
    <cellStyle name="STYLE1 16 8 3" xfId="29943" xr:uid="{00000000-0005-0000-0000-00002B9E0000}"/>
    <cellStyle name="STYLE1 16 9" xfId="29944" xr:uid="{00000000-0005-0000-0000-00002C9E0000}"/>
    <cellStyle name="STYLE1 17" xfId="29945" xr:uid="{00000000-0005-0000-0000-00002D9E0000}"/>
    <cellStyle name="STYLE1 17 2" xfId="29946" xr:uid="{00000000-0005-0000-0000-00002E9E0000}"/>
    <cellStyle name="STYLE1 17 2 2" xfId="29947" xr:uid="{00000000-0005-0000-0000-00002F9E0000}"/>
    <cellStyle name="STYLE1 17 2 2 2" xfId="29948" xr:uid="{00000000-0005-0000-0000-0000309E0000}"/>
    <cellStyle name="STYLE1 17 2 2 2 2" xfId="29949" xr:uid="{00000000-0005-0000-0000-0000319E0000}"/>
    <cellStyle name="STYLE1 17 2 2 3" xfId="29950" xr:uid="{00000000-0005-0000-0000-0000329E0000}"/>
    <cellStyle name="STYLE1 17 2 3" xfId="29951" xr:uid="{00000000-0005-0000-0000-0000339E0000}"/>
    <cellStyle name="STYLE1 17 2 3 2" xfId="29952" xr:uid="{00000000-0005-0000-0000-0000349E0000}"/>
    <cellStyle name="STYLE1 17 2 4" xfId="29953" xr:uid="{00000000-0005-0000-0000-0000359E0000}"/>
    <cellStyle name="STYLE1 17 2 4 2" xfId="29954" xr:uid="{00000000-0005-0000-0000-0000369E0000}"/>
    <cellStyle name="STYLE1 17 2 4 3" xfId="29955" xr:uid="{00000000-0005-0000-0000-0000379E0000}"/>
    <cellStyle name="STYLE1 17 2 5" xfId="29956" xr:uid="{00000000-0005-0000-0000-0000389E0000}"/>
    <cellStyle name="STYLE1 17 3" xfId="29957" xr:uid="{00000000-0005-0000-0000-0000399E0000}"/>
    <cellStyle name="STYLE1 17 3 2" xfId="29958" xr:uid="{00000000-0005-0000-0000-00003A9E0000}"/>
    <cellStyle name="STYLE1 17 3 2 2" xfId="29959" xr:uid="{00000000-0005-0000-0000-00003B9E0000}"/>
    <cellStyle name="STYLE1 17 3 2 2 2" xfId="29960" xr:uid="{00000000-0005-0000-0000-00003C9E0000}"/>
    <cellStyle name="STYLE1 17 3 2 3" xfId="29961" xr:uid="{00000000-0005-0000-0000-00003D9E0000}"/>
    <cellStyle name="STYLE1 17 3 3" xfId="29962" xr:uid="{00000000-0005-0000-0000-00003E9E0000}"/>
    <cellStyle name="STYLE1 17 3 3 2" xfId="29963" xr:uid="{00000000-0005-0000-0000-00003F9E0000}"/>
    <cellStyle name="STYLE1 17 3 4" xfId="29964" xr:uid="{00000000-0005-0000-0000-0000409E0000}"/>
    <cellStyle name="STYLE1 17 3 4 2" xfId="29965" xr:uid="{00000000-0005-0000-0000-0000419E0000}"/>
    <cellStyle name="STYLE1 17 3 4 3" xfId="29966" xr:uid="{00000000-0005-0000-0000-0000429E0000}"/>
    <cellStyle name="STYLE1 17 3 5" xfId="29967" xr:uid="{00000000-0005-0000-0000-0000439E0000}"/>
    <cellStyle name="STYLE1 17 4" xfId="29968" xr:uid="{00000000-0005-0000-0000-0000449E0000}"/>
    <cellStyle name="STYLE1 17 4 2" xfId="29969" xr:uid="{00000000-0005-0000-0000-0000459E0000}"/>
    <cellStyle name="STYLE1 17 4 2 2" xfId="29970" xr:uid="{00000000-0005-0000-0000-0000469E0000}"/>
    <cellStyle name="STYLE1 17 4 2 2 2" xfId="29971" xr:uid="{00000000-0005-0000-0000-0000479E0000}"/>
    <cellStyle name="STYLE1 17 4 2 3" xfId="29972" xr:uid="{00000000-0005-0000-0000-0000489E0000}"/>
    <cellStyle name="STYLE1 17 4 3" xfId="29973" xr:uid="{00000000-0005-0000-0000-0000499E0000}"/>
    <cellStyle name="STYLE1 17 4 3 2" xfId="29974" xr:uid="{00000000-0005-0000-0000-00004A9E0000}"/>
    <cellStyle name="STYLE1 17 4 4" xfId="29975" xr:uid="{00000000-0005-0000-0000-00004B9E0000}"/>
    <cellStyle name="STYLE1 17 4 4 2" xfId="29976" xr:uid="{00000000-0005-0000-0000-00004C9E0000}"/>
    <cellStyle name="STYLE1 17 4 4 3" xfId="29977" xr:uid="{00000000-0005-0000-0000-00004D9E0000}"/>
    <cellStyle name="STYLE1 17 4 5" xfId="29978" xr:uid="{00000000-0005-0000-0000-00004E9E0000}"/>
    <cellStyle name="STYLE1 17 5" xfId="29979" xr:uid="{00000000-0005-0000-0000-00004F9E0000}"/>
    <cellStyle name="STYLE1 17 5 2" xfId="29980" xr:uid="{00000000-0005-0000-0000-0000509E0000}"/>
    <cellStyle name="STYLE1 17 5 2 2" xfId="29981" xr:uid="{00000000-0005-0000-0000-0000519E0000}"/>
    <cellStyle name="STYLE1 17 5 2 2 2" xfId="29982" xr:uid="{00000000-0005-0000-0000-0000529E0000}"/>
    <cellStyle name="STYLE1 17 5 2 3" xfId="29983" xr:uid="{00000000-0005-0000-0000-0000539E0000}"/>
    <cellStyle name="STYLE1 17 5 3" xfId="29984" xr:uid="{00000000-0005-0000-0000-0000549E0000}"/>
    <cellStyle name="STYLE1 17 5 3 2" xfId="29985" xr:uid="{00000000-0005-0000-0000-0000559E0000}"/>
    <cellStyle name="STYLE1 17 5 4" xfId="29986" xr:uid="{00000000-0005-0000-0000-0000569E0000}"/>
    <cellStyle name="STYLE1 17 5 4 2" xfId="29987" xr:uid="{00000000-0005-0000-0000-0000579E0000}"/>
    <cellStyle name="STYLE1 17 5 4 3" xfId="29988" xr:uid="{00000000-0005-0000-0000-0000589E0000}"/>
    <cellStyle name="STYLE1 17 5 5" xfId="29989" xr:uid="{00000000-0005-0000-0000-0000599E0000}"/>
    <cellStyle name="STYLE1 17 6" xfId="29990" xr:uid="{00000000-0005-0000-0000-00005A9E0000}"/>
    <cellStyle name="STYLE1 17 6 2" xfId="29991" xr:uid="{00000000-0005-0000-0000-00005B9E0000}"/>
    <cellStyle name="STYLE1 17 6 2 2" xfId="29992" xr:uid="{00000000-0005-0000-0000-00005C9E0000}"/>
    <cellStyle name="STYLE1 17 6 3" xfId="29993" xr:uid="{00000000-0005-0000-0000-00005D9E0000}"/>
    <cellStyle name="STYLE1 17 7" xfId="29994" xr:uid="{00000000-0005-0000-0000-00005E9E0000}"/>
    <cellStyle name="STYLE1 17 7 2" xfId="29995" xr:uid="{00000000-0005-0000-0000-00005F9E0000}"/>
    <cellStyle name="STYLE1 17 8" xfId="29996" xr:uid="{00000000-0005-0000-0000-0000609E0000}"/>
    <cellStyle name="STYLE1 17 8 2" xfId="29997" xr:uid="{00000000-0005-0000-0000-0000619E0000}"/>
    <cellStyle name="STYLE1 17 8 3" xfId="29998" xr:uid="{00000000-0005-0000-0000-0000629E0000}"/>
    <cellStyle name="STYLE1 17 9" xfId="29999" xr:uid="{00000000-0005-0000-0000-0000639E0000}"/>
    <cellStyle name="STYLE1 18" xfId="30000" xr:uid="{00000000-0005-0000-0000-0000649E0000}"/>
    <cellStyle name="STYLE1 18 10" xfId="30001" xr:uid="{00000000-0005-0000-0000-0000659E0000}"/>
    <cellStyle name="STYLE1 18 2" xfId="30002" xr:uid="{00000000-0005-0000-0000-0000669E0000}"/>
    <cellStyle name="STYLE1 18 2 2" xfId="30003" xr:uid="{00000000-0005-0000-0000-0000679E0000}"/>
    <cellStyle name="STYLE1 18 2 2 2" xfId="30004" xr:uid="{00000000-0005-0000-0000-0000689E0000}"/>
    <cellStyle name="STYLE1 18 2 2 2 2" xfId="30005" xr:uid="{00000000-0005-0000-0000-0000699E0000}"/>
    <cellStyle name="STYLE1 18 2 2 3" xfId="30006" xr:uid="{00000000-0005-0000-0000-00006A9E0000}"/>
    <cellStyle name="STYLE1 18 2 3" xfId="30007" xr:uid="{00000000-0005-0000-0000-00006B9E0000}"/>
    <cellStyle name="STYLE1 18 2 3 2" xfId="30008" xr:uid="{00000000-0005-0000-0000-00006C9E0000}"/>
    <cellStyle name="STYLE1 18 2 4" xfId="30009" xr:uid="{00000000-0005-0000-0000-00006D9E0000}"/>
    <cellStyle name="STYLE1 18 2 4 2" xfId="30010" xr:uid="{00000000-0005-0000-0000-00006E9E0000}"/>
    <cellStyle name="STYLE1 18 2 4 3" xfId="30011" xr:uid="{00000000-0005-0000-0000-00006F9E0000}"/>
    <cellStyle name="STYLE1 18 2 5" xfId="30012" xr:uid="{00000000-0005-0000-0000-0000709E0000}"/>
    <cellStyle name="STYLE1 18 3" xfId="30013" xr:uid="{00000000-0005-0000-0000-0000719E0000}"/>
    <cellStyle name="STYLE1 18 3 2" xfId="30014" xr:uid="{00000000-0005-0000-0000-0000729E0000}"/>
    <cellStyle name="STYLE1 18 3 2 2" xfId="30015" xr:uid="{00000000-0005-0000-0000-0000739E0000}"/>
    <cellStyle name="STYLE1 18 3 2 2 2" xfId="30016" xr:uid="{00000000-0005-0000-0000-0000749E0000}"/>
    <cellStyle name="STYLE1 18 3 2 3" xfId="30017" xr:uid="{00000000-0005-0000-0000-0000759E0000}"/>
    <cellStyle name="STYLE1 18 3 3" xfId="30018" xr:uid="{00000000-0005-0000-0000-0000769E0000}"/>
    <cellStyle name="STYLE1 18 3 3 2" xfId="30019" xr:uid="{00000000-0005-0000-0000-0000779E0000}"/>
    <cellStyle name="STYLE1 18 3 4" xfId="30020" xr:uid="{00000000-0005-0000-0000-0000789E0000}"/>
    <cellStyle name="STYLE1 18 3 4 2" xfId="30021" xr:uid="{00000000-0005-0000-0000-0000799E0000}"/>
    <cellStyle name="STYLE1 18 3 4 3" xfId="30022" xr:uid="{00000000-0005-0000-0000-00007A9E0000}"/>
    <cellStyle name="STYLE1 18 3 5" xfId="30023" xr:uid="{00000000-0005-0000-0000-00007B9E0000}"/>
    <cellStyle name="STYLE1 18 3 6" xfId="30024" xr:uid="{00000000-0005-0000-0000-00007C9E0000}"/>
    <cellStyle name="STYLE1 18 4" xfId="30025" xr:uid="{00000000-0005-0000-0000-00007D9E0000}"/>
    <cellStyle name="STYLE1 18 4 2" xfId="30026" xr:uid="{00000000-0005-0000-0000-00007E9E0000}"/>
    <cellStyle name="STYLE1 18 4 2 2" xfId="30027" xr:uid="{00000000-0005-0000-0000-00007F9E0000}"/>
    <cellStyle name="STYLE1 18 4 2 2 2" xfId="30028" xr:uid="{00000000-0005-0000-0000-0000809E0000}"/>
    <cellStyle name="STYLE1 18 4 2 3" xfId="30029" xr:uid="{00000000-0005-0000-0000-0000819E0000}"/>
    <cellStyle name="STYLE1 18 4 3" xfId="30030" xr:uid="{00000000-0005-0000-0000-0000829E0000}"/>
    <cellStyle name="STYLE1 18 4 3 2" xfId="30031" xr:uid="{00000000-0005-0000-0000-0000839E0000}"/>
    <cellStyle name="STYLE1 18 4 4" xfId="30032" xr:uid="{00000000-0005-0000-0000-0000849E0000}"/>
    <cellStyle name="STYLE1 18 4 4 2" xfId="30033" xr:uid="{00000000-0005-0000-0000-0000859E0000}"/>
    <cellStyle name="STYLE1 18 4 4 3" xfId="30034" xr:uid="{00000000-0005-0000-0000-0000869E0000}"/>
    <cellStyle name="STYLE1 18 4 5" xfId="30035" xr:uid="{00000000-0005-0000-0000-0000879E0000}"/>
    <cellStyle name="STYLE1 18 5" xfId="30036" xr:uid="{00000000-0005-0000-0000-0000889E0000}"/>
    <cellStyle name="STYLE1 18 5 2" xfId="30037" xr:uid="{00000000-0005-0000-0000-0000899E0000}"/>
    <cellStyle name="STYLE1 18 5 2 2" xfId="30038" xr:uid="{00000000-0005-0000-0000-00008A9E0000}"/>
    <cellStyle name="STYLE1 18 5 2 2 2" xfId="30039" xr:uid="{00000000-0005-0000-0000-00008B9E0000}"/>
    <cellStyle name="STYLE1 18 5 2 3" xfId="30040" xr:uid="{00000000-0005-0000-0000-00008C9E0000}"/>
    <cellStyle name="STYLE1 18 5 3" xfId="30041" xr:uid="{00000000-0005-0000-0000-00008D9E0000}"/>
    <cellStyle name="STYLE1 18 5 3 2" xfId="30042" xr:uid="{00000000-0005-0000-0000-00008E9E0000}"/>
    <cellStyle name="STYLE1 18 5 4" xfId="30043" xr:uid="{00000000-0005-0000-0000-00008F9E0000}"/>
    <cellStyle name="STYLE1 18 5 4 2" xfId="30044" xr:uid="{00000000-0005-0000-0000-0000909E0000}"/>
    <cellStyle name="STYLE1 18 5 4 3" xfId="30045" xr:uid="{00000000-0005-0000-0000-0000919E0000}"/>
    <cellStyle name="STYLE1 18 5 5" xfId="30046" xr:uid="{00000000-0005-0000-0000-0000929E0000}"/>
    <cellStyle name="STYLE1 18 6" xfId="30047" xr:uid="{00000000-0005-0000-0000-0000939E0000}"/>
    <cellStyle name="STYLE1 18 6 2" xfId="30048" xr:uid="{00000000-0005-0000-0000-0000949E0000}"/>
    <cellStyle name="STYLE1 18 6 2 2" xfId="30049" xr:uid="{00000000-0005-0000-0000-0000959E0000}"/>
    <cellStyle name="STYLE1 18 6 3" xfId="30050" xr:uid="{00000000-0005-0000-0000-0000969E0000}"/>
    <cellStyle name="STYLE1 18 7" xfId="30051" xr:uid="{00000000-0005-0000-0000-0000979E0000}"/>
    <cellStyle name="STYLE1 18 7 2" xfId="30052" xr:uid="{00000000-0005-0000-0000-0000989E0000}"/>
    <cellStyle name="STYLE1 18 8" xfId="30053" xr:uid="{00000000-0005-0000-0000-0000999E0000}"/>
    <cellStyle name="STYLE1 18 8 2" xfId="30054" xr:uid="{00000000-0005-0000-0000-00009A9E0000}"/>
    <cellStyle name="STYLE1 18 8 3" xfId="30055" xr:uid="{00000000-0005-0000-0000-00009B9E0000}"/>
    <cellStyle name="STYLE1 18 9" xfId="30056" xr:uid="{00000000-0005-0000-0000-00009C9E0000}"/>
    <cellStyle name="STYLE1 19" xfId="30057" xr:uid="{00000000-0005-0000-0000-00009D9E0000}"/>
    <cellStyle name="STYLE1 19 10" xfId="30058" xr:uid="{00000000-0005-0000-0000-00009E9E0000}"/>
    <cellStyle name="STYLE1 19 2" xfId="30059" xr:uid="{00000000-0005-0000-0000-00009F9E0000}"/>
    <cellStyle name="STYLE1 19 2 2" xfId="30060" xr:uid="{00000000-0005-0000-0000-0000A09E0000}"/>
    <cellStyle name="STYLE1 19 2 2 2" xfId="30061" xr:uid="{00000000-0005-0000-0000-0000A19E0000}"/>
    <cellStyle name="STYLE1 19 2 2 2 2" xfId="30062" xr:uid="{00000000-0005-0000-0000-0000A29E0000}"/>
    <cellStyle name="STYLE1 19 2 2 3" xfId="30063" xr:uid="{00000000-0005-0000-0000-0000A39E0000}"/>
    <cellStyle name="STYLE1 19 2 3" xfId="30064" xr:uid="{00000000-0005-0000-0000-0000A49E0000}"/>
    <cellStyle name="STYLE1 19 2 3 2" xfId="30065" xr:uid="{00000000-0005-0000-0000-0000A59E0000}"/>
    <cellStyle name="STYLE1 19 2 4" xfId="30066" xr:uid="{00000000-0005-0000-0000-0000A69E0000}"/>
    <cellStyle name="STYLE1 19 2 4 2" xfId="30067" xr:uid="{00000000-0005-0000-0000-0000A79E0000}"/>
    <cellStyle name="STYLE1 19 2 4 3" xfId="30068" xr:uid="{00000000-0005-0000-0000-0000A89E0000}"/>
    <cellStyle name="STYLE1 19 2 5" xfId="30069" xr:uid="{00000000-0005-0000-0000-0000A99E0000}"/>
    <cellStyle name="STYLE1 19 3" xfId="30070" xr:uid="{00000000-0005-0000-0000-0000AA9E0000}"/>
    <cellStyle name="STYLE1 19 3 2" xfId="30071" xr:uid="{00000000-0005-0000-0000-0000AB9E0000}"/>
    <cellStyle name="STYLE1 19 3 2 2" xfId="30072" xr:uid="{00000000-0005-0000-0000-0000AC9E0000}"/>
    <cellStyle name="STYLE1 19 3 2 2 2" xfId="30073" xr:uid="{00000000-0005-0000-0000-0000AD9E0000}"/>
    <cellStyle name="STYLE1 19 3 2 3" xfId="30074" xr:uid="{00000000-0005-0000-0000-0000AE9E0000}"/>
    <cellStyle name="STYLE1 19 3 3" xfId="30075" xr:uid="{00000000-0005-0000-0000-0000AF9E0000}"/>
    <cellStyle name="STYLE1 19 3 3 2" xfId="30076" xr:uid="{00000000-0005-0000-0000-0000B09E0000}"/>
    <cellStyle name="STYLE1 19 3 4" xfId="30077" xr:uid="{00000000-0005-0000-0000-0000B19E0000}"/>
    <cellStyle name="STYLE1 19 3 4 2" xfId="30078" xr:uid="{00000000-0005-0000-0000-0000B29E0000}"/>
    <cellStyle name="STYLE1 19 3 4 3" xfId="30079" xr:uid="{00000000-0005-0000-0000-0000B39E0000}"/>
    <cellStyle name="STYLE1 19 3 5" xfId="30080" xr:uid="{00000000-0005-0000-0000-0000B49E0000}"/>
    <cellStyle name="STYLE1 19 3 6" xfId="30081" xr:uid="{00000000-0005-0000-0000-0000B59E0000}"/>
    <cellStyle name="STYLE1 19 4" xfId="30082" xr:uid="{00000000-0005-0000-0000-0000B69E0000}"/>
    <cellStyle name="STYLE1 19 4 2" xfId="30083" xr:uid="{00000000-0005-0000-0000-0000B79E0000}"/>
    <cellStyle name="STYLE1 19 4 2 2" xfId="30084" xr:uid="{00000000-0005-0000-0000-0000B89E0000}"/>
    <cellStyle name="STYLE1 19 4 2 2 2" xfId="30085" xr:uid="{00000000-0005-0000-0000-0000B99E0000}"/>
    <cellStyle name="STYLE1 19 4 2 3" xfId="30086" xr:uid="{00000000-0005-0000-0000-0000BA9E0000}"/>
    <cellStyle name="STYLE1 19 4 3" xfId="30087" xr:uid="{00000000-0005-0000-0000-0000BB9E0000}"/>
    <cellStyle name="STYLE1 19 4 3 2" xfId="30088" xr:uid="{00000000-0005-0000-0000-0000BC9E0000}"/>
    <cellStyle name="STYLE1 19 4 4" xfId="30089" xr:uid="{00000000-0005-0000-0000-0000BD9E0000}"/>
    <cellStyle name="STYLE1 19 4 4 2" xfId="30090" xr:uid="{00000000-0005-0000-0000-0000BE9E0000}"/>
    <cellStyle name="STYLE1 19 4 4 3" xfId="30091" xr:uid="{00000000-0005-0000-0000-0000BF9E0000}"/>
    <cellStyle name="STYLE1 19 4 5" xfId="30092" xr:uid="{00000000-0005-0000-0000-0000C09E0000}"/>
    <cellStyle name="STYLE1 19 5" xfId="30093" xr:uid="{00000000-0005-0000-0000-0000C19E0000}"/>
    <cellStyle name="STYLE1 19 5 2" xfId="30094" xr:uid="{00000000-0005-0000-0000-0000C29E0000}"/>
    <cellStyle name="STYLE1 19 5 2 2" xfId="30095" xr:uid="{00000000-0005-0000-0000-0000C39E0000}"/>
    <cellStyle name="STYLE1 19 5 2 2 2" xfId="30096" xr:uid="{00000000-0005-0000-0000-0000C49E0000}"/>
    <cellStyle name="STYLE1 19 5 2 3" xfId="30097" xr:uid="{00000000-0005-0000-0000-0000C59E0000}"/>
    <cellStyle name="STYLE1 19 5 3" xfId="30098" xr:uid="{00000000-0005-0000-0000-0000C69E0000}"/>
    <cellStyle name="STYLE1 19 5 3 2" xfId="30099" xr:uid="{00000000-0005-0000-0000-0000C79E0000}"/>
    <cellStyle name="STYLE1 19 5 4" xfId="30100" xr:uid="{00000000-0005-0000-0000-0000C89E0000}"/>
    <cellStyle name="STYLE1 19 5 4 2" xfId="30101" xr:uid="{00000000-0005-0000-0000-0000C99E0000}"/>
    <cellStyle name="STYLE1 19 5 4 3" xfId="30102" xr:uid="{00000000-0005-0000-0000-0000CA9E0000}"/>
    <cellStyle name="STYLE1 19 5 5" xfId="30103" xr:uid="{00000000-0005-0000-0000-0000CB9E0000}"/>
    <cellStyle name="STYLE1 19 6" xfId="30104" xr:uid="{00000000-0005-0000-0000-0000CC9E0000}"/>
    <cellStyle name="STYLE1 19 6 2" xfId="30105" xr:uid="{00000000-0005-0000-0000-0000CD9E0000}"/>
    <cellStyle name="STYLE1 19 6 2 2" xfId="30106" xr:uid="{00000000-0005-0000-0000-0000CE9E0000}"/>
    <cellStyle name="STYLE1 19 6 3" xfId="30107" xr:uid="{00000000-0005-0000-0000-0000CF9E0000}"/>
    <cellStyle name="STYLE1 19 7" xfId="30108" xr:uid="{00000000-0005-0000-0000-0000D09E0000}"/>
    <cellStyle name="STYLE1 19 7 2" xfId="30109" xr:uid="{00000000-0005-0000-0000-0000D19E0000}"/>
    <cellStyle name="STYLE1 19 8" xfId="30110" xr:uid="{00000000-0005-0000-0000-0000D29E0000}"/>
    <cellStyle name="STYLE1 19 8 2" xfId="30111" xr:uid="{00000000-0005-0000-0000-0000D39E0000}"/>
    <cellStyle name="STYLE1 19 8 3" xfId="30112" xr:uid="{00000000-0005-0000-0000-0000D49E0000}"/>
    <cellStyle name="STYLE1 19 9" xfId="30113" xr:uid="{00000000-0005-0000-0000-0000D59E0000}"/>
    <cellStyle name="STYLE1 2" xfId="30114" xr:uid="{00000000-0005-0000-0000-0000D69E0000}"/>
    <cellStyle name="STYLE1 2 10" xfId="30115" xr:uid="{00000000-0005-0000-0000-0000D79E0000}"/>
    <cellStyle name="STYLE1 2 11" xfId="30116" xr:uid="{00000000-0005-0000-0000-0000D89E0000}"/>
    <cellStyle name="STYLE1 2 12" xfId="30117" xr:uid="{00000000-0005-0000-0000-0000D99E0000}"/>
    <cellStyle name="STYLE1 2 13" xfId="30118" xr:uid="{00000000-0005-0000-0000-0000DA9E0000}"/>
    <cellStyle name="STYLE1 2 14" xfId="30119" xr:uid="{00000000-0005-0000-0000-0000DB9E0000}"/>
    <cellStyle name="STYLE1 2 15" xfId="30120" xr:uid="{00000000-0005-0000-0000-0000DC9E0000}"/>
    <cellStyle name="STYLE1 2 16" xfId="30121" xr:uid="{00000000-0005-0000-0000-0000DD9E0000}"/>
    <cellStyle name="STYLE1 2 17" xfId="30122" xr:uid="{00000000-0005-0000-0000-0000DE9E0000}"/>
    <cellStyle name="STYLE1 2 18" xfId="30123" xr:uid="{00000000-0005-0000-0000-0000DF9E0000}"/>
    <cellStyle name="STYLE1 2 19" xfId="30124" xr:uid="{00000000-0005-0000-0000-0000E09E0000}"/>
    <cellStyle name="STYLE1 2 2" xfId="30125" xr:uid="{00000000-0005-0000-0000-0000E19E0000}"/>
    <cellStyle name="STYLE1 2 2 2" xfId="30126" xr:uid="{00000000-0005-0000-0000-0000E29E0000}"/>
    <cellStyle name="STYLE1 2 2 2 2" xfId="30127" xr:uid="{00000000-0005-0000-0000-0000E39E0000}"/>
    <cellStyle name="STYLE1 2 2 2 2 2" xfId="30128" xr:uid="{00000000-0005-0000-0000-0000E49E0000}"/>
    <cellStyle name="STYLE1 2 2 2 3" xfId="30129" xr:uid="{00000000-0005-0000-0000-0000E59E0000}"/>
    <cellStyle name="STYLE1 2 2 2 4" xfId="30130" xr:uid="{00000000-0005-0000-0000-0000E69E0000}"/>
    <cellStyle name="STYLE1 2 2 3" xfId="30131" xr:uid="{00000000-0005-0000-0000-0000E79E0000}"/>
    <cellStyle name="STYLE1 2 2 3 2" xfId="30132" xr:uid="{00000000-0005-0000-0000-0000E89E0000}"/>
    <cellStyle name="STYLE1 2 2 3 3" xfId="30133" xr:uid="{00000000-0005-0000-0000-0000E99E0000}"/>
    <cellStyle name="STYLE1 2 2 4" xfId="30134" xr:uid="{00000000-0005-0000-0000-0000EA9E0000}"/>
    <cellStyle name="STYLE1 2 2 4 2" xfId="30135" xr:uid="{00000000-0005-0000-0000-0000EB9E0000}"/>
    <cellStyle name="STYLE1 2 20" xfId="30136" xr:uid="{00000000-0005-0000-0000-0000EC9E0000}"/>
    <cellStyle name="STYLE1 2 21" xfId="30137" xr:uid="{00000000-0005-0000-0000-0000ED9E0000}"/>
    <cellStyle name="STYLE1 2 22" xfId="30138" xr:uid="{00000000-0005-0000-0000-0000EE9E0000}"/>
    <cellStyle name="STYLE1 2 23" xfId="30139" xr:uid="{00000000-0005-0000-0000-0000EF9E0000}"/>
    <cellStyle name="STYLE1 2 24" xfId="30140" xr:uid="{00000000-0005-0000-0000-0000F09E0000}"/>
    <cellStyle name="STYLE1 2 25" xfId="30141" xr:uid="{00000000-0005-0000-0000-0000F19E0000}"/>
    <cellStyle name="STYLE1 2 26" xfId="30142" xr:uid="{00000000-0005-0000-0000-0000F29E0000}"/>
    <cellStyle name="STYLE1 2 27" xfId="30143" xr:uid="{00000000-0005-0000-0000-0000F39E0000}"/>
    <cellStyle name="STYLE1 2 28" xfId="30144" xr:uid="{00000000-0005-0000-0000-0000F49E0000}"/>
    <cellStyle name="STYLE1 2 3" xfId="30145" xr:uid="{00000000-0005-0000-0000-0000F59E0000}"/>
    <cellStyle name="STYLE1 2 3 2" xfId="30146" xr:uid="{00000000-0005-0000-0000-0000F69E0000}"/>
    <cellStyle name="STYLE1 2 3 2 2" xfId="30147" xr:uid="{00000000-0005-0000-0000-0000F79E0000}"/>
    <cellStyle name="STYLE1 2 3 2 3" xfId="30148" xr:uid="{00000000-0005-0000-0000-0000F89E0000}"/>
    <cellStyle name="STYLE1 2 3 3" xfId="30149" xr:uid="{00000000-0005-0000-0000-0000F99E0000}"/>
    <cellStyle name="STYLE1 2 3 3 2" xfId="30150" xr:uid="{00000000-0005-0000-0000-0000FA9E0000}"/>
    <cellStyle name="STYLE1 2 3 4" xfId="30151" xr:uid="{00000000-0005-0000-0000-0000FB9E0000}"/>
    <cellStyle name="STYLE1 2 4" xfId="30152" xr:uid="{00000000-0005-0000-0000-0000FC9E0000}"/>
    <cellStyle name="STYLE1 2 4 2" xfId="30153" xr:uid="{00000000-0005-0000-0000-0000FD9E0000}"/>
    <cellStyle name="STYLE1 2 4 2 2" xfId="30154" xr:uid="{00000000-0005-0000-0000-0000FE9E0000}"/>
    <cellStyle name="STYLE1 2 4 3" xfId="30155" xr:uid="{00000000-0005-0000-0000-0000FF9E0000}"/>
    <cellStyle name="STYLE1 2 4 4" xfId="30156" xr:uid="{00000000-0005-0000-0000-0000009F0000}"/>
    <cellStyle name="STYLE1 2 4 5" xfId="30157" xr:uid="{00000000-0005-0000-0000-0000019F0000}"/>
    <cellStyle name="STYLE1 2 5" xfId="30158" xr:uid="{00000000-0005-0000-0000-0000029F0000}"/>
    <cellStyle name="STYLE1 2 5 2" xfId="30159" xr:uid="{00000000-0005-0000-0000-0000039F0000}"/>
    <cellStyle name="STYLE1 2 5 2 2" xfId="30160" xr:uid="{00000000-0005-0000-0000-0000049F0000}"/>
    <cellStyle name="STYLE1 2 5 3" xfId="30161" xr:uid="{00000000-0005-0000-0000-0000059F0000}"/>
    <cellStyle name="STYLE1 2 5 3 2" xfId="30162" xr:uid="{00000000-0005-0000-0000-0000069F0000}"/>
    <cellStyle name="STYLE1 2 5 4" xfId="30163" xr:uid="{00000000-0005-0000-0000-0000079F0000}"/>
    <cellStyle name="STYLE1 2 5 5" xfId="30164" xr:uid="{00000000-0005-0000-0000-0000089F0000}"/>
    <cellStyle name="STYLE1 2 6" xfId="30165" xr:uid="{00000000-0005-0000-0000-0000099F0000}"/>
    <cellStyle name="STYLE1 2 6 2" xfId="30166" xr:uid="{00000000-0005-0000-0000-00000A9F0000}"/>
    <cellStyle name="STYLE1 2 7" xfId="30167" xr:uid="{00000000-0005-0000-0000-00000B9F0000}"/>
    <cellStyle name="STYLE1 2 8" xfId="30168" xr:uid="{00000000-0005-0000-0000-00000C9F0000}"/>
    <cellStyle name="STYLE1 2 9" xfId="30169" xr:uid="{00000000-0005-0000-0000-00000D9F0000}"/>
    <cellStyle name="STYLE1 2_11-03 - PHI Consolidated - Summary of FIN 48 Related To DC Q4 2010" xfId="30170" xr:uid="{00000000-0005-0000-0000-00000E9F0000}"/>
    <cellStyle name="STYLE1 20" xfId="30171" xr:uid="{00000000-0005-0000-0000-00000F9F0000}"/>
    <cellStyle name="STYLE1 20 2" xfId="30172" xr:uid="{00000000-0005-0000-0000-0000109F0000}"/>
    <cellStyle name="STYLE1 20 2 2" xfId="30173" xr:uid="{00000000-0005-0000-0000-0000119F0000}"/>
    <cellStyle name="STYLE1 20 2 2 2" xfId="30174" xr:uid="{00000000-0005-0000-0000-0000129F0000}"/>
    <cellStyle name="STYLE1 20 2 3" xfId="30175" xr:uid="{00000000-0005-0000-0000-0000139F0000}"/>
    <cellStyle name="STYLE1 20 3" xfId="30176" xr:uid="{00000000-0005-0000-0000-0000149F0000}"/>
    <cellStyle name="STYLE1 20 3 2" xfId="30177" xr:uid="{00000000-0005-0000-0000-0000159F0000}"/>
    <cellStyle name="STYLE1 20 3 3" xfId="30178" xr:uid="{00000000-0005-0000-0000-0000169F0000}"/>
    <cellStyle name="STYLE1 20 4" xfId="30179" xr:uid="{00000000-0005-0000-0000-0000179F0000}"/>
    <cellStyle name="STYLE1 20 4 2" xfId="30180" xr:uid="{00000000-0005-0000-0000-0000189F0000}"/>
    <cellStyle name="STYLE1 20 4 3" xfId="30181" xr:uid="{00000000-0005-0000-0000-0000199F0000}"/>
    <cellStyle name="STYLE1 20 5" xfId="30182" xr:uid="{00000000-0005-0000-0000-00001A9F0000}"/>
    <cellStyle name="STYLE1 20 6" xfId="30183" xr:uid="{00000000-0005-0000-0000-00001B9F0000}"/>
    <cellStyle name="STYLE1 21" xfId="30184" xr:uid="{00000000-0005-0000-0000-00001C9F0000}"/>
    <cellStyle name="STYLE1 21 2" xfId="30185" xr:uid="{00000000-0005-0000-0000-00001D9F0000}"/>
    <cellStyle name="STYLE1 21 2 2" xfId="30186" xr:uid="{00000000-0005-0000-0000-00001E9F0000}"/>
    <cellStyle name="STYLE1 21 2 2 2" xfId="30187" xr:uid="{00000000-0005-0000-0000-00001F9F0000}"/>
    <cellStyle name="STYLE1 21 2 3" xfId="30188" xr:uid="{00000000-0005-0000-0000-0000209F0000}"/>
    <cellStyle name="STYLE1 21 3" xfId="30189" xr:uid="{00000000-0005-0000-0000-0000219F0000}"/>
    <cellStyle name="STYLE1 21 3 2" xfId="30190" xr:uid="{00000000-0005-0000-0000-0000229F0000}"/>
    <cellStyle name="STYLE1 21 3 3" xfId="30191" xr:uid="{00000000-0005-0000-0000-0000239F0000}"/>
    <cellStyle name="STYLE1 21 4" xfId="30192" xr:uid="{00000000-0005-0000-0000-0000249F0000}"/>
    <cellStyle name="STYLE1 21 4 2" xfId="30193" xr:uid="{00000000-0005-0000-0000-0000259F0000}"/>
    <cellStyle name="STYLE1 21 4 3" xfId="30194" xr:uid="{00000000-0005-0000-0000-0000269F0000}"/>
    <cellStyle name="STYLE1 21 5" xfId="30195" xr:uid="{00000000-0005-0000-0000-0000279F0000}"/>
    <cellStyle name="STYLE1 21 6" xfId="30196" xr:uid="{00000000-0005-0000-0000-0000289F0000}"/>
    <cellStyle name="STYLE1 22" xfId="30197" xr:uid="{00000000-0005-0000-0000-0000299F0000}"/>
    <cellStyle name="STYLE1 22 2" xfId="30198" xr:uid="{00000000-0005-0000-0000-00002A9F0000}"/>
    <cellStyle name="STYLE1 22 2 2" xfId="30199" xr:uid="{00000000-0005-0000-0000-00002B9F0000}"/>
    <cellStyle name="STYLE1 22 2 2 2" xfId="30200" xr:uid="{00000000-0005-0000-0000-00002C9F0000}"/>
    <cellStyle name="STYLE1 22 2 3" xfId="30201" xr:uid="{00000000-0005-0000-0000-00002D9F0000}"/>
    <cellStyle name="STYLE1 22 3" xfId="30202" xr:uid="{00000000-0005-0000-0000-00002E9F0000}"/>
    <cellStyle name="STYLE1 22 3 2" xfId="30203" xr:uid="{00000000-0005-0000-0000-00002F9F0000}"/>
    <cellStyle name="STYLE1 22 3 3" xfId="30204" xr:uid="{00000000-0005-0000-0000-0000309F0000}"/>
    <cellStyle name="STYLE1 22 4" xfId="30205" xr:uid="{00000000-0005-0000-0000-0000319F0000}"/>
    <cellStyle name="STYLE1 22 4 2" xfId="30206" xr:uid="{00000000-0005-0000-0000-0000329F0000}"/>
    <cellStyle name="STYLE1 22 4 3" xfId="30207" xr:uid="{00000000-0005-0000-0000-0000339F0000}"/>
    <cellStyle name="STYLE1 22 5" xfId="30208" xr:uid="{00000000-0005-0000-0000-0000349F0000}"/>
    <cellStyle name="STYLE1 22 6" xfId="30209" xr:uid="{00000000-0005-0000-0000-0000359F0000}"/>
    <cellStyle name="STYLE1 23" xfId="30210" xr:uid="{00000000-0005-0000-0000-0000369F0000}"/>
    <cellStyle name="STYLE1 23 2" xfId="30211" xr:uid="{00000000-0005-0000-0000-0000379F0000}"/>
    <cellStyle name="STYLE1 23 2 2" xfId="30212" xr:uid="{00000000-0005-0000-0000-0000389F0000}"/>
    <cellStyle name="STYLE1 23 2 2 2" xfId="30213" xr:uid="{00000000-0005-0000-0000-0000399F0000}"/>
    <cellStyle name="STYLE1 23 2 3" xfId="30214" xr:uid="{00000000-0005-0000-0000-00003A9F0000}"/>
    <cellStyle name="STYLE1 23 3" xfId="30215" xr:uid="{00000000-0005-0000-0000-00003B9F0000}"/>
    <cellStyle name="STYLE1 23 3 2" xfId="30216" xr:uid="{00000000-0005-0000-0000-00003C9F0000}"/>
    <cellStyle name="STYLE1 23 3 3" xfId="30217" xr:uid="{00000000-0005-0000-0000-00003D9F0000}"/>
    <cellStyle name="STYLE1 23 4" xfId="30218" xr:uid="{00000000-0005-0000-0000-00003E9F0000}"/>
    <cellStyle name="STYLE1 23 4 2" xfId="30219" xr:uid="{00000000-0005-0000-0000-00003F9F0000}"/>
    <cellStyle name="STYLE1 23 4 3" xfId="30220" xr:uid="{00000000-0005-0000-0000-0000409F0000}"/>
    <cellStyle name="STYLE1 23 5" xfId="30221" xr:uid="{00000000-0005-0000-0000-0000419F0000}"/>
    <cellStyle name="STYLE1 23 6" xfId="30222" xr:uid="{00000000-0005-0000-0000-0000429F0000}"/>
    <cellStyle name="STYLE1 24" xfId="30223" xr:uid="{00000000-0005-0000-0000-0000439F0000}"/>
    <cellStyle name="STYLE1 24 2" xfId="30224" xr:uid="{00000000-0005-0000-0000-0000449F0000}"/>
    <cellStyle name="STYLE1 24 2 2" xfId="30225" xr:uid="{00000000-0005-0000-0000-0000459F0000}"/>
    <cellStyle name="STYLE1 24 2 2 2" xfId="30226" xr:uid="{00000000-0005-0000-0000-0000469F0000}"/>
    <cellStyle name="STYLE1 24 2 3" xfId="30227" xr:uid="{00000000-0005-0000-0000-0000479F0000}"/>
    <cellStyle name="STYLE1 24 3" xfId="30228" xr:uid="{00000000-0005-0000-0000-0000489F0000}"/>
    <cellStyle name="STYLE1 24 3 2" xfId="30229" xr:uid="{00000000-0005-0000-0000-0000499F0000}"/>
    <cellStyle name="STYLE1 24 3 3" xfId="30230" xr:uid="{00000000-0005-0000-0000-00004A9F0000}"/>
    <cellStyle name="STYLE1 24 4" xfId="30231" xr:uid="{00000000-0005-0000-0000-00004B9F0000}"/>
    <cellStyle name="STYLE1 24 4 2" xfId="30232" xr:uid="{00000000-0005-0000-0000-00004C9F0000}"/>
    <cellStyle name="STYLE1 24 4 3" xfId="30233" xr:uid="{00000000-0005-0000-0000-00004D9F0000}"/>
    <cellStyle name="STYLE1 24 5" xfId="30234" xr:uid="{00000000-0005-0000-0000-00004E9F0000}"/>
    <cellStyle name="STYLE1 24 6" xfId="30235" xr:uid="{00000000-0005-0000-0000-00004F9F0000}"/>
    <cellStyle name="STYLE1 25" xfId="30236" xr:uid="{00000000-0005-0000-0000-0000509F0000}"/>
    <cellStyle name="STYLE1 25 2" xfId="30237" xr:uid="{00000000-0005-0000-0000-0000519F0000}"/>
    <cellStyle name="STYLE1 25 2 2" xfId="30238" xr:uid="{00000000-0005-0000-0000-0000529F0000}"/>
    <cellStyle name="STYLE1 25 2 2 2" xfId="30239" xr:uid="{00000000-0005-0000-0000-0000539F0000}"/>
    <cellStyle name="STYLE1 25 2 3" xfId="30240" xr:uid="{00000000-0005-0000-0000-0000549F0000}"/>
    <cellStyle name="STYLE1 25 3" xfId="30241" xr:uid="{00000000-0005-0000-0000-0000559F0000}"/>
    <cellStyle name="STYLE1 25 3 2" xfId="30242" xr:uid="{00000000-0005-0000-0000-0000569F0000}"/>
    <cellStyle name="STYLE1 25 3 3" xfId="30243" xr:uid="{00000000-0005-0000-0000-0000579F0000}"/>
    <cellStyle name="STYLE1 25 4" xfId="30244" xr:uid="{00000000-0005-0000-0000-0000589F0000}"/>
    <cellStyle name="STYLE1 25 4 2" xfId="30245" xr:uid="{00000000-0005-0000-0000-0000599F0000}"/>
    <cellStyle name="STYLE1 25 4 3" xfId="30246" xr:uid="{00000000-0005-0000-0000-00005A9F0000}"/>
    <cellStyle name="STYLE1 25 5" xfId="30247" xr:uid="{00000000-0005-0000-0000-00005B9F0000}"/>
    <cellStyle name="STYLE1 25 6" xfId="30248" xr:uid="{00000000-0005-0000-0000-00005C9F0000}"/>
    <cellStyle name="STYLE1 26" xfId="30249" xr:uid="{00000000-0005-0000-0000-00005D9F0000}"/>
    <cellStyle name="STYLE1 26 2" xfId="30250" xr:uid="{00000000-0005-0000-0000-00005E9F0000}"/>
    <cellStyle name="STYLE1 26 2 2" xfId="30251" xr:uid="{00000000-0005-0000-0000-00005F9F0000}"/>
    <cellStyle name="STYLE1 26 2 2 2" xfId="30252" xr:uid="{00000000-0005-0000-0000-0000609F0000}"/>
    <cellStyle name="STYLE1 26 2 3" xfId="30253" xr:uid="{00000000-0005-0000-0000-0000619F0000}"/>
    <cellStyle name="STYLE1 26 3" xfId="30254" xr:uid="{00000000-0005-0000-0000-0000629F0000}"/>
    <cellStyle name="STYLE1 26 3 2" xfId="30255" xr:uid="{00000000-0005-0000-0000-0000639F0000}"/>
    <cellStyle name="STYLE1 26 3 3" xfId="30256" xr:uid="{00000000-0005-0000-0000-0000649F0000}"/>
    <cellStyle name="STYLE1 26 4" xfId="30257" xr:uid="{00000000-0005-0000-0000-0000659F0000}"/>
    <cellStyle name="STYLE1 26 4 2" xfId="30258" xr:uid="{00000000-0005-0000-0000-0000669F0000}"/>
    <cellStyle name="STYLE1 26 4 3" xfId="30259" xr:uid="{00000000-0005-0000-0000-0000679F0000}"/>
    <cellStyle name="STYLE1 26 5" xfId="30260" xr:uid="{00000000-0005-0000-0000-0000689F0000}"/>
    <cellStyle name="STYLE1 26 6" xfId="30261" xr:uid="{00000000-0005-0000-0000-0000699F0000}"/>
    <cellStyle name="STYLE1 27" xfId="30262" xr:uid="{00000000-0005-0000-0000-00006A9F0000}"/>
    <cellStyle name="STYLE1 27 2" xfId="30263" xr:uid="{00000000-0005-0000-0000-00006B9F0000}"/>
    <cellStyle name="STYLE1 27 2 2" xfId="30264" xr:uid="{00000000-0005-0000-0000-00006C9F0000}"/>
    <cellStyle name="STYLE1 27 2 2 2" xfId="30265" xr:uid="{00000000-0005-0000-0000-00006D9F0000}"/>
    <cellStyle name="STYLE1 27 2 3" xfId="30266" xr:uid="{00000000-0005-0000-0000-00006E9F0000}"/>
    <cellStyle name="STYLE1 27 3" xfId="30267" xr:uid="{00000000-0005-0000-0000-00006F9F0000}"/>
    <cellStyle name="STYLE1 27 3 2" xfId="30268" xr:uid="{00000000-0005-0000-0000-0000709F0000}"/>
    <cellStyle name="STYLE1 27 3 3" xfId="30269" xr:uid="{00000000-0005-0000-0000-0000719F0000}"/>
    <cellStyle name="STYLE1 27 4" xfId="30270" xr:uid="{00000000-0005-0000-0000-0000729F0000}"/>
    <cellStyle name="STYLE1 27 4 2" xfId="30271" xr:uid="{00000000-0005-0000-0000-0000739F0000}"/>
    <cellStyle name="STYLE1 27 4 3" xfId="30272" xr:uid="{00000000-0005-0000-0000-0000749F0000}"/>
    <cellStyle name="STYLE1 27 5" xfId="30273" xr:uid="{00000000-0005-0000-0000-0000759F0000}"/>
    <cellStyle name="STYLE1 27 6" xfId="30274" xr:uid="{00000000-0005-0000-0000-0000769F0000}"/>
    <cellStyle name="STYLE1 28" xfId="30275" xr:uid="{00000000-0005-0000-0000-0000779F0000}"/>
    <cellStyle name="STYLE1 28 2" xfId="30276" xr:uid="{00000000-0005-0000-0000-0000789F0000}"/>
    <cellStyle name="STYLE1 28 2 2" xfId="30277" xr:uid="{00000000-0005-0000-0000-0000799F0000}"/>
    <cellStyle name="STYLE1 28 3" xfId="30278" xr:uid="{00000000-0005-0000-0000-00007A9F0000}"/>
    <cellStyle name="STYLE1 28 3 2" xfId="30279" xr:uid="{00000000-0005-0000-0000-00007B9F0000}"/>
    <cellStyle name="STYLE1 28 3 3" xfId="30280" xr:uid="{00000000-0005-0000-0000-00007C9F0000}"/>
    <cellStyle name="STYLE1 28 4" xfId="30281" xr:uid="{00000000-0005-0000-0000-00007D9F0000}"/>
    <cellStyle name="STYLE1 29" xfId="30282" xr:uid="{00000000-0005-0000-0000-00007E9F0000}"/>
    <cellStyle name="STYLE1 29 2" xfId="30283" xr:uid="{00000000-0005-0000-0000-00007F9F0000}"/>
    <cellStyle name="STYLE1 29 2 2" xfId="30284" xr:uid="{00000000-0005-0000-0000-0000809F0000}"/>
    <cellStyle name="STYLE1 29 3" xfId="30285" xr:uid="{00000000-0005-0000-0000-0000819F0000}"/>
    <cellStyle name="STYLE1 29 3 2" xfId="30286" xr:uid="{00000000-0005-0000-0000-0000829F0000}"/>
    <cellStyle name="STYLE1 29 3 3" xfId="30287" xr:uid="{00000000-0005-0000-0000-0000839F0000}"/>
    <cellStyle name="STYLE1 29 4" xfId="30288" xr:uid="{00000000-0005-0000-0000-0000849F0000}"/>
    <cellStyle name="STYLE1 3" xfId="30289" xr:uid="{00000000-0005-0000-0000-0000859F0000}"/>
    <cellStyle name="STYLE1 3 2" xfId="30290" xr:uid="{00000000-0005-0000-0000-0000869F0000}"/>
    <cellStyle name="STYLE1 3 2 2" xfId="30291" xr:uid="{00000000-0005-0000-0000-0000879F0000}"/>
    <cellStyle name="STYLE1 3 2 2 2" xfId="30292" xr:uid="{00000000-0005-0000-0000-0000889F0000}"/>
    <cellStyle name="STYLE1 3 2 2 2 2" xfId="30293" xr:uid="{00000000-0005-0000-0000-0000899F0000}"/>
    <cellStyle name="STYLE1 3 2 2 3" xfId="30294" xr:uid="{00000000-0005-0000-0000-00008A9F0000}"/>
    <cellStyle name="STYLE1 3 2 3" xfId="30295" xr:uid="{00000000-0005-0000-0000-00008B9F0000}"/>
    <cellStyle name="STYLE1 3 2 3 2" xfId="30296" xr:uid="{00000000-0005-0000-0000-00008C9F0000}"/>
    <cellStyle name="STYLE1 3 2 4" xfId="30297" xr:uid="{00000000-0005-0000-0000-00008D9F0000}"/>
    <cellStyle name="STYLE1 3 3" xfId="30298" xr:uid="{00000000-0005-0000-0000-00008E9F0000}"/>
    <cellStyle name="STYLE1 3 3 2" xfId="30299" xr:uid="{00000000-0005-0000-0000-00008F9F0000}"/>
    <cellStyle name="STYLE1 3 3 2 2" xfId="30300" xr:uid="{00000000-0005-0000-0000-0000909F0000}"/>
    <cellStyle name="STYLE1 3 3 3" xfId="30301" xr:uid="{00000000-0005-0000-0000-0000919F0000}"/>
    <cellStyle name="STYLE1 3 3 4" xfId="30302" xr:uid="{00000000-0005-0000-0000-0000929F0000}"/>
    <cellStyle name="STYLE1 3 4" xfId="30303" xr:uid="{00000000-0005-0000-0000-0000939F0000}"/>
    <cellStyle name="STYLE1 3 4 2" xfId="30304" xr:uid="{00000000-0005-0000-0000-0000949F0000}"/>
    <cellStyle name="STYLE1 3 4 3" xfId="30305" xr:uid="{00000000-0005-0000-0000-0000959F0000}"/>
    <cellStyle name="STYLE1 3 5" xfId="30306" xr:uid="{00000000-0005-0000-0000-0000969F0000}"/>
    <cellStyle name="STYLE1 3 5 2" xfId="30307" xr:uid="{00000000-0005-0000-0000-0000979F0000}"/>
    <cellStyle name="STYLE1 3 5 3" xfId="30308" xr:uid="{00000000-0005-0000-0000-0000989F0000}"/>
    <cellStyle name="STYLE1 3 6" xfId="30309" xr:uid="{00000000-0005-0000-0000-0000999F0000}"/>
    <cellStyle name="STYLE1 30" xfId="30310" xr:uid="{00000000-0005-0000-0000-00009A9F0000}"/>
    <cellStyle name="STYLE1 30 2" xfId="30311" xr:uid="{00000000-0005-0000-0000-00009B9F0000}"/>
    <cellStyle name="STYLE1 30 2 2" xfId="30312" xr:uid="{00000000-0005-0000-0000-00009C9F0000}"/>
    <cellStyle name="STYLE1 30 3" xfId="30313" xr:uid="{00000000-0005-0000-0000-00009D9F0000}"/>
    <cellStyle name="STYLE1 30 3 2" xfId="30314" xr:uid="{00000000-0005-0000-0000-00009E9F0000}"/>
    <cellStyle name="STYLE1 30 3 3" xfId="30315" xr:uid="{00000000-0005-0000-0000-00009F9F0000}"/>
    <cellStyle name="STYLE1 30 4" xfId="30316" xr:uid="{00000000-0005-0000-0000-0000A09F0000}"/>
    <cellStyle name="STYLE1 31" xfId="30317" xr:uid="{00000000-0005-0000-0000-0000A19F0000}"/>
    <cellStyle name="STYLE1 31 2" xfId="30318" xr:uid="{00000000-0005-0000-0000-0000A29F0000}"/>
    <cellStyle name="STYLE1 31 2 2" xfId="30319" xr:uid="{00000000-0005-0000-0000-0000A39F0000}"/>
    <cellStyle name="STYLE1 31 2 3" xfId="30320" xr:uid="{00000000-0005-0000-0000-0000A49F0000}"/>
    <cellStyle name="STYLE1 31 3" xfId="30321" xr:uid="{00000000-0005-0000-0000-0000A59F0000}"/>
    <cellStyle name="STYLE1 31 3 2" xfId="30322" xr:uid="{00000000-0005-0000-0000-0000A69F0000}"/>
    <cellStyle name="STYLE1 31 3 3" xfId="30323" xr:uid="{00000000-0005-0000-0000-0000A79F0000}"/>
    <cellStyle name="STYLE1 31 4" xfId="30324" xr:uid="{00000000-0005-0000-0000-0000A89F0000}"/>
    <cellStyle name="STYLE1 32" xfId="30325" xr:uid="{00000000-0005-0000-0000-0000A99F0000}"/>
    <cellStyle name="STYLE1 32 2" xfId="30326" xr:uid="{00000000-0005-0000-0000-0000AA9F0000}"/>
    <cellStyle name="STYLE1 32 2 2" xfId="30327" xr:uid="{00000000-0005-0000-0000-0000AB9F0000}"/>
    <cellStyle name="STYLE1 32 2 3" xfId="30328" xr:uid="{00000000-0005-0000-0000-0000AC9F0000}"/>
    <cellStyle name="STYLE1 32 3" xfId="30329" xr:uid="{00000000-0005-0000-0000-0000AD9F0000}"/>
    <cellStyle name="STYLE1 32 3 2" xfId="30330" xr:uid="{00000000-0005-0000-0000-0000AE9F0000}"/>
    <cellStyle name="STYLE1 32 3 3" xfId="30331" xr:uid="{00000000-0005-0000-0000-0000AF9F0000}"/>
    <cellStyle name="STYLE1 32 4" xfId="30332" xr:uid="{00000000-0005-0000-0000-0000B09F0000}"/>
    <cellStyle name="STYLE1 33" xfId="30333" xr:uid="{00000000-0005-0000-0000-0000B19F0000}"/>
    <cellStyle name="STYLE1 33 2" xfId="30334" xr:uid="{00000000-0005-0000-0000-0000B29F0000}"/>
    <cellStyle name="STYLE1 33 2 2" xfId="30335" xr:uid="{00000000-0005-0000-0000-0000B39F0000}"/>
    <cellStyle name="STYLE1 33 2 3" xfId="30336" xr:uid="{00000000-0005-0000-0000-0000B49F0000}"/>
    <cellStyle name="STYLE1 33 3" xfId="30337" xr:uid="{00000000-0005-0000-0000-0000B59F0000}"/>
    <cellStyle name="STYLE1 33 3 2" xfId="30338" xr:uid="{00000000-0005-0000-0000-0000B69F0000}"/>
    <cellStyle name="STYLE1 33 3 3" xfId="30339" xr:uid="{00000000-0005-0000-0000-0000B79F0000}"/>
    <cellStyle name="STYLE1 33 4" xfId="30340" xr:uid="{00000000-0005-0000-0000-0000B89F0000}"/>
    <cellStyle name="STYLE1 34" xfId="30341" xr:uid="{00000000-0005-0000-0000-0000B99F0000}"/>
    <cellStyle name="STYLE1 34 2" xfId="30342" xr:uid="{00000000-0005-0000-0000-0000BA9F0000}"/>
    <cellStyle name="STYLE1 34 3" xfId="30343" xr:uid="{00000000-0005-0000-0000-0000BB9F0000}"/>
    <cellStyle name="STYLE1 35" xfId="30344" xr:uid="{00000000-0005-0000-0000-0000BC9F0000}"/>
    <cellStyle name="STYLE1 35 2" xfId="30345" xr:uid="{00000000-0005-0000-0000-0000BD9F0000}"/>
    <cellStyle name="STYLE1 35 3" xfId="30346" xr:uid="{00000000-0005-0000-0000-0000BE9F0000}"/>
    <cellStyle name="STYLE1 36" xfId="30347" xr:uid="{00000000-0005-0000-0000-0000BF9F0000}"/>
    <cellStyle name="STYLE1 36 2" xfId="30348" xr:uid="{00000000-0005-0000-0000-0000C09F0000}"/>
    <cellStyle name="STYLE1 36 3" xfId="30349" xr:uid="{00000000-0005-0000-0000-0000C19F0000}"/>
    <cellStyle name="STYLE1 37" xfId="30350" xr:uid="{00000000-0005-0000-0000-0000C29F0000}"/>
    <cellStyle name="STYLE1 38" xfId="43329" xr:uid="{00000000-0005-0000-0000-0000C39F0000}"/>
    <cellStyle name="STYLE1 39" xfId="43330" xr:uid="{00000000-0005-0000-0000-0000C49F0000}"/>
    <cellStyle name="STYLE1 4" xfId="30351" xr:uid="{00000000-0005-0000-0000-0000C59F0000}"/>
    <cellStyle name="STYLE1 4 2" xfId="30352" xr:uid="{00000000-0005-0000-0000-0000C69F0000}"/>
    <cellStyle name="STYLE1 4 2 2" xfId="30353" xr:uid="{00000000-0005-0000-0000-0000C79F0000}"/>
    <cellStyle name="STYLE1 4 2 2 2" xfId="30354" xr:uid="{00000000-0005-0000-0000-0000C89F0000}"/>
    <cellStyle name="STYLE1 4 2 2 2 2" xfId="30355" xr:uid="{00000000-0005-0000-0000-0000C99F0000}"/>
    <cellStyle name="STYLE1 4 2 2 3" xfId="30356" xr:uid="{00000000-0005-0000-0000-0000CA9F0000}"/>
    <cellStyle name="STYLE1 4 2 3" xfId="30357" xr:uid="{00000000-0005-0000-0000-0000CB9F0000}"/>
    <cellStyle name="STYLE1 4 2 3 2" xfId="30358" xr:uid="{00000000-0005-0000-0000-0000CC9F0000}"/>
    <cellStyle name="STYLE1 4 2 4" xfId="30359" xr:uid="{00000000-0005-0000-0000-0000CD9F0000}"/>
    <cellStyle name="STYLE1 4 3" xfId="30360" xr:uid="{00000000-0005-0000-0000-0000CE9F0000}"/>
    <cellStyle name="STYLE1 4 3 2" xfId="30361" xr:uid="{00000000-0005-0000-0000-0000CF9F0000}"/>
    <cellStyle name="STYLE1 4 3 2 2" xfId="30362" xr:uid="{00000000-0005-0000-0000-0000D09F0000}"/>
    <cellStyle name="STYLE1 4 3 3" xfId="30363" xr:uid="{00000000-0005-0000-0000-0000D19F0000}"/>
    <cellStyle name="STYLE1 4 3 4" xfId="30364" xr:uid="{00000000-0005-0000-0000-0000D29F0000}"/>
    <cellStyle name="STYLE1 4 4" xfId="30365" xr:uid="{00000000-0005-0000-0000-0000D39F0000}"/>
    <cellStyle name="STYLE1 4 4 2" xfId="30366" xr:uid="{00000000-0005-0000-0000-0000D49F0000}"/>
    <cellStyle name="STYLE1 4 4 3" xfId="30367" xr:uid="{00000000-0005-0000-0000-0000D59F0000}"/>
    <cellStyle name="STYLE1 4 5" xfId="30368" xr:uid="{00000000-0005-0000-0000-0000D69F0000}"/>
    <cellStyle name="STYLE1 4 5 2" xfId="30369" xr:uid="{00000000-0005-0000-0000-0000D79F0000}"/>
    <cellStyle name="STYLE1 4 5 3" xfId="30370" xr:uid="{00000000-0005-0000-0000-0000D89F0000}"/>
    <cellStyle name="STYLE1 4 6" xfId="30371" xr:uid="{00000000-0005-0000-0000-0000D99F0000}"/>
    <cellStyle name="STYLE1 40" xfId="43331" xr:uid="{00000000-0005-0000-0000-0000DA9F0000}"/>
    <cellStyle name="STYLE1 41" xfId="43332" xr:uid="{00000000-0005-0000-0000-0000DB9F0000}"/>
    <cellStyle name="STYLE1 42" xfId="43333" xr:uid="{00000000-0005-0000-0000-0000DC9F0000}"/>
    <cellStyle name="STYLE1 43" xfId="43334" xr:uid="{00000000-0005-0000-0000-0000DD9F0000}"/>
    <cellStyle name="STYLE1 5" xfId="30372" xr:uid="{00000000-0005-0000-0000-0000DE9F0000}"/>
    <cellStyle name="STYLE1 5 2" xfId="30373" xr:uid="{00000000-0005-0000-0000-0000DF9F0000}"/>
    <cellStyle name="STYLE1 5 2 2" xfId="30374" xr:uid="{00000000-0005-0000-0000-0000E09F0000}"/>
    <cellStyle name="STYLE1 5 2 2 2" xfId="30375" xr:uid="{00000000-0005-0000-0000-0000E19F0000}"/>
    <cellStyle name="STYLE1 5 2 2 2 2" xfId="30376" xr:uid="{00000000-0005-0000-0000-0000E29F0000}"/>
    <cellStyle name="STYLE1 5 2 2 3" xfId="30377" xr:uid="{00000000-0005-0000-0000-0000E39F0000}"/>
    <cellStyle name="STYLE1 5 2 3" xfId="30378" xr:uid="{00000000-0005-0000-0000-0000E49F0000}"/>
    <cellStyle name="STYLE1 5 2 3 2" xfId="30379" xr:uid="{00000000-0005-0000-0000-0000E59F0000}"/>
    <cellStyle name="STYLE1 5 2 4" xfId="30380" xr:uid="{00000000-0005-0000-0000-0000E69F0000}"/>
    <cellStyle name="STYLE1 5 3" xfId="30381" xr:uid="{00000000-0005-0000-0000-0000E79F0000}"/>
    <cellStyle name="STYLE1 5 3 2" xfId="30382" xr:uid="{00000000-0005-0000-0000-0000E89F0000}"/>
    <cellStyle name="STYLE1 5 3 2 2" xfId="30383" xr:uid="{00000000-0005-0000-0000-0000E99F0000}"/>
    <cellStyle name="STYLE1 5 3 3" xfId="30384" xr:uid="{00000000-0005-0000-0000-0000EA9F0000}"/>
    <cellStyle name="STYLE1 5 3 4" xfId="30385" xr:uid="{00000000-0005-0000-0000-0000EB9F0000}"/>
    <cellStyle name="STYLE1 5 4" xfId="30386" xr:uid="{00000000-0005-0000-0000-0000EC9F0000}"/>
    <cellStyle name="STYLE1 5 4 2" xfId="30387" xr:uid="{00000000-0005-0000-0000-0000ED9F0000}"/>
    <cellStyle name="STYLE1 5 4 3" xfId="30388" xr:uid="{00000000-0005-0000-0000-0000EE9F0000}"/>
    <cellStyle name="STYLE1 5 5" xfId="30389" xr:uid="{00000000-0005-0000-0000-0000EF9F0000}"/>
    <cellStyle name="STYLE1 5 5 2" xfId="30390" xr:uid="{00000000-0005-0000-0000-0000F09F0000}"/>
    <cellStyle name="STYLE1 5 5 3" xfId="30391" xr:uid="{00000000-0005-0000-0000-0000F19F0000}"/>
    <cellStyle name="STYLE1 5 5 4" xfId="30392" xr:uid="{00000000-0005-0000-0000-0000F29F0000}"/>
    <cellStyle name="STYLE1 5 6" xfId="30393" xr:uid="{00000000-0005-0000-0000-0000F39F0000}"/>
    <cellStyle name="STYLE1 6" xfId="30394" xr:uid="{00000000-0005-0000-0000-0000F49F0000}"/>
    <cellStyle name="STYLE1 6 2" xfId="30395" xr:uid="{00000000-0005-0000-0000-0000F59F0000}"/>
    <cellStyle name="STYLE1 6 2 2" xfId="30396" xr:uid="{00000000-0005-0000-0000-0000F69F0000}"/>
    <cellStyle name="STYLE1 6 2 2 2" xfId="30397" xr:uid="{00000000-0005-0000-0000-0000F79F0000}"/>
    <cellStyle name="STYLE1 6 2 2 2 2" xfId="30398" xr:uid="{00000000-0005-0000-0000-0000F89F0000}"/>
    <cellStyle name="STYLE1 6 2 2 3" xfId="30399" xr:uid="{00000000-0005-0000-0000-0000F99F0000}"/>
    <cellStyle name="STYLE1 6 2 3" xfId="30400" xr:uid="{00000000-0005-0000-0000-0000FA9F0000}"/>
    <cellStyle name="STYLE1 6 2 3 2" xfId="30401" xr:uid="{00000000-0005-0000-0000-0000FB9F0000}"/>
    <cellStyle name="STYLE1 6 2 4" xfId="30402" xr:uid="{00000000-0005-0000-0000-0000FC9F0000}"/>
    <cellStyle name="STYLE1 6 3" xfId="30403" xr:uid="{00000000-0005-0000-0000-0000FD9F0000}"/>
    <cellStyle name="STYLE1 6 3 2" xfId="30404" xr:uid="{00000000-0005-0000-0000-0000FE9F0000}"/>
    <cellStyle name="STYLE1 6 3 2 2" xfId="30405" xr:uid="{00000000-0005-0000-0000-0000FF9F0000}"/>
    <cellStyle name="STYLE1 6 3 3" xfId="30406" xr:uid="{00000000-0005-0000-0000-000000A00000}"/>
    <cellStyle name="STYLE1 6 3 4" xfId="30407" xr:uid="{00000000-0005-0000-0000-000001A00000}"/>
    <cellStyle name="STYLE1 6 4" xfId="30408" xr:uid="{00000000-0005-0000-0000-000002A00000}"/>
    <cellStyle name="STYLE1 6 4 2" xfId="30409" xr:uid="{00000000-0005-0000-0000-000003A00000}"/>
    <cellStyle name="STYLE1 6 4 3" xfId="30410" xr:uid="{00000000-0005-0000-0000-000004A00000}"/>
    <cellStyle name="STYLE1 6 5" xfId="30411" xr:uid="{00000000-0005-0000-0000-000005A00000}"/>
    <cellStyle name="STYLE1 6 5 2" xfId="30412" xr:uid="{00000000-0005-0000-0000-000006A00000}"/>
    <cellStyle name="STYLE1 6 5 3" xfId="30413" xr:uid="{00000000-0005-0000-0000-000007A00000}"/>
    <cellStyle name="STYLE1 6 6" xfId="30414" xr:uid="{00000000-0005-0000-0000-000008A00000}"/>
    <cellStyle name="STYLE1 7" xfId="30415" xr:uid="{00000000-0005-0000-0000-000009A00000}"/>
    <cellStyle name="STYLE1 7 2" xfId="30416" xr:uid="{00000000-0005-0000-0000-00000AA00000}"/>
    <cellStyle name="STYLE1 7 2 2" xfId="30417" xr:uid="{00000000-0005-0000-0000-00000BA00000}"/>
    <cellStyle name="STYLE1 7 2 2 2" xfId="30418" xr:uid="{00000000-0005-0000-0000-00000CA00000}"/>
    <cellStyle name="STYLE1 7 2 2 2 2" xfId="30419" xr:uid="{00000000-0005-0000-0000-00000DA00000}"/>
    <cellStyle name="STYLE1 7 2 2 3" xfId="30420" xr:uid="{00000000-0005-0000-0000-00000EA00000}"/>
    <cellStyle name="STYLE1 7 2 3" xfId="30421" xr:uid="{00000000-0005-0000-0000-00000FA00000}"/>
    <cellStyle name="STYLE1 7 2 3 2" xfId="30422" xr:uid="{00000000-0005-0000-0000-000010A00000}"/>
    <cellStyle name="STYLE1 7 2 4" xfId="30423" xr:uid="{00000000-0005-0000-0000-000011A00000}"/>
    <cellStyle name="STYLE1 7 3" xfId="30424" xr:uid="{00000000-0005-0000-0000-000012A00000}"/>
    <cellStyle name="STYLE1 7 3 2" xfId="30425" xr:uid="{00000000-0005-0000-0000-000013A00000}"/>
    <cellStyle name="STYLE1 7 3 2 2" xfId="30426" xr:uid="{00000000-0005-0000-0000-000014A00000}"/>
    <cellStyle name="STYLE1 7 3 3" xfId="30427" xr:uid="{00000000-0005-0000-0000-000015A00000}"/>
    <cellStyle name="STYLE1 7 3 4" xfId="30428" xr:uid="{00000000-0005-0000-0000-000016A00000}"/>
    <cellStyle name="STYLE1 7 4" xfId="30429" xr:uid="{00000000-0005-0000-0000-000017A00000}"/>
    <cellStyle name="STYLE1 7 4 2" xfId="30430" xr:uid="{00000000-0005-0000-0000-000018A00000}"/>
    <cellStyle name="STYLE1 7 5" xfId="30431" xr:uid="{00000000-0005-0000-0000-000019A00000}"/>
    <cellStyle name="STYLE1 7 5 2" xfId="30432" xr:uid="{00000000-0005-0000-0000-00001AA00000}"/>
    <cellStyle name="STYLE1 7 5 3" xfId="30433" xr:uid="{00000000-0005-0000-0000-00001BA00000}"/>
    <cellStyle name="STYLE1 7 6" xfId="30434" xr:uid="{00000000-0005-0000-0000-00001CA00000}"/>
    <cellStyle name="STYLE1 8" xfId="30435" xr:uid="{00000000-0005-0000-0000-00001DA00000}"/>
    <cellStyle name="STYLE1 8 2" xfId="30436" xr:uid="{00000000-0005-0000-0000-00001EA00000}"/>
    <cellStyle name="STYLE1 8 2 2" xfId="30437" xr:uid="{00000000-0005-0000-0000-00001FA00000}"/>
    <cellStyle name="STYLE1 8 2 2 2" xfId="30438" xr:uid="{00000000-0005-0000-0000-000020A00000}"/>
    <cellStyle name="STYLE1 8 2 2 2 2" xfId="30439" xr:uid="{00000000-0005-0000-0000-000021A00000}"/>
    <cellStyle name="STYLE1 8 2 2 3" xfId="30440" xr:uid="{00000000-0005-0000-0000-000022A00000}"/>
    <cellStyle name="STYLE1 8 2 3" xfId="30441" xr:uid="{00000000-0005-0000-0000-000023A00000}"/>
    <cellStyle name="STYLE1 8 2 3 2" xfId="30442" xr:uid="{00000000-0005-0000-0000-000024A00000}"/>
    <cellStyle name="STYLE1 8 2 4" xfId="30443" xr:uid="{00000000-0005-0000-0000-000025A00000}"/>
    <cellStyle name="STYLE1 8 3" xfId="30444" xr:uid="{00000000-0005-0000-0000-000026A00000}"/>
    <cellStyle name="STYLE1 8 3 2" xfId="30445" xr:uid="{00000000-0005-0000-0000-000027A00000}"/>
    <cellStyle name="STYLE1 8 3 2 2" xfId="30446" xr:uid="{00000000-0005-0000-0000-000028A00000}"/>
    <cellStyle name="STYLE1 8 3 3" xfId="30447" xr:uid="{00000000-0005-0000-0000-000029A00000}"/>
    <cellStyle name="STYLE1 8 3 4" xfId="30448" xr:uid="{00000000-0005-0000-0000-00002AA00000}"/>
    <cellStyle name="STYLE1 8 4" xfId="30449" xr:uid="{00000000-0005-0000-0000-00002BA00000}"/>
    <cellStyle name="STYLE1 8 4 2" xfId="30450" xr:uid="{00000000-0005-0000-0000-00002CA00000}"/>
    <cellStyle name="STYLE1 8 5" xfId="30451" xr:uid="{00000000-0005-0000-0000-00002DA00000}"/>
    <cellStyle name="STYLE1 8 5 2" xfId="30452" xr:uid="{00000000-0005-0000-0000-00002EA00000}"/>
    <cellStyle name="STYLE1 8 5 3" xfId="30453" xr:uid="{00000000-0005-0000-0000-00002FA00000}"/>
    <cellStyle name="STYLE1 8 6" xfId="30454" xr:uid="{00000000-0005-0000-0000-000030A00000}"/>
    <cellStyle name="STYLE1 9" xfId="30455" xr:uid="{00000000-0005-0000-0000-000031A00000}"/>
    <cellStyle name="STYLE1 9 2" xfId="30456" xr:uid="{00000000-0005-0000-0000-000032A00000}"/>
    <cellStyle name="STYLE1 9 2 2" xfId="30457" xr:uid="{00000000-0005-0000-0000-000033A00000}"/>
    <cellStyle name="STYLE1 9 2 2 2" xfId="30458" xr:uid="{00000000-0005-0000-0000-000034A00000}"/>
    <cellStyle name="STYLE1 9 2 2 2 2" xfId="30459" xr:uid="{00000000-0005-0000-0000-000035A00000}"/>
    <cellStyle name="STYLE1 9 2 2 3" xfId="30460" xr:uid="{00000000-0005-0000-0000-000036A00000}"/>
    <cellStyle name="STYLE1 9 2 3" xfId="30461" xr:uid="{00000000-0005-0000-0000-000037A00000}"/>
    <cellStyle name="STYLE1 9 2 3 2" xfId="30462" xr:uid="{00000000-0005-0000-0000-000038A00000}"/>
    <cellStyle name="STYLE1 9 2 4" xfId="30463" xr:uid="{00000000-0005-0000-0000-000039A00000}"/>
    <cellStyle name="STYLE1 9 3" xfId="30464" xr:uid="{00000000-0005-0000-0000-00003AA00000}"/>
    <cellStyle name="STYLE1 9 3 2" xfId="30465" xr:uid="{00000000-0005-0000-0000-00003BA00000}"/>
    <cellStyle name="STYLE1 9 3 2 2" xfId="30466" xr:uid="{00000000-0005-0000-0000-00003CA00000}"/>
    <cellStyle name="STYLE1 9 3 3" xfId="30467" xr:uid="{00000000-0005-0000-0000-00003DA00000}"/>
    <cellStyle name="STYLE1 9 3 4" xfId="30468" xr:uid="{00000000-0005-0000-0000-00003EA00000}"/>
    <cellStyle name="STYLE1 9 4" xfId="30469" xr:uid="{00000000-0005-0000-0000-00003FA00000}"/>
    <cellStyle name="STYLE1 9 4 2" xfId="30470" xr:uid="{00000000-0005-0000-0000-000040A00000}"/>
    <cellStyle name="STYLE1 9 5" xfId="30471" xr:uid="{00000000-0005-0000-0000-000041A00000}"/>
    <cellStyle name="STYLE1 9 5 2" xfId="30472" xr:uid="{00000000-0005-0000-0000-000042A00000}"/>
    <cellStyle name="STYLE1 9 5 3" xfId="30473" xr:uid="{00000000-0005-0000-0000-000043A00000}"/>
    <cellStyle name="STYLE1 9 6" xfId="30474" xr:uid="{00000000-0005-0000-0000-000044A00000}"/>
    <cellStyle name="STYLE1_11-03 - PHI Consolidated - Summary of FIN 48 Related To DC Q4 2010" xfId="30475" xr:uid="{00000000-0005-0000-0000-000045A00000}"/>
    <cellStyle name="STYLE2" xfId="165" xr:uid="{00000000-0005-0000-0000-000046A00000}"/>
    <cellStyle name="STYLE2 10" xfId="30476" xr:uid="{00000000-0005-0000-0000-000047A00000}"/>
    <cellStyle name="STYLE2 11" xfId="30477" xr:uid="{00000000-0005-0000-0000-000048A00000}"/>
    <cellStyle name="STYLE2 12" xfId="30478" xr:uid="{00000000-0005-0000-0000-000049A00000}"/>
    <cellStyle name="STYLE2 13" xfId="30479" xr:uid="{00000000-0005-0000-0000-00004AA00000}"/>
    <cellStyle name="STYLE2 14" xfId="30480" xr:uid="{00000000-0005-0000-0000-00004BA00000}"/>
    <cellStyle name="STYLE2 2" xfId="30481" xr:uid="{00000000-0005-0000-0000-00004CA00000}"/>
    <cellStyle name="STYLE2 2 10" xfId="30482" xr:uid="{00000000-0005-0000-0000-00004DA00000}"/>
    <cellStyle name="STYLE2 2 11" xfId="30483" xr:uid="{00000000-0005-0000-0000-00004EA00000}"/>
    <cellStyle name="STYLE2 2 12" xfId="30484" xr:uid="{00000000-0005-0000-0000-00004FA00000}"/>
    <cellStyle name="STYLE2 2 13" xfId="30485" xr:uid="{00000000-0005-0000-0000-000050A00000}"/>
    <cellStyle name="STYLE2 2 14" xfId="30486" xr:uid="{00000000-0005-0000-0000-000051A00000}"/>
    <cellStyle name="STYLE2 2 2" xfId="30487" xr:uid="{00000000-0005-0000-0000-000052A00000}"/>
    <cellStyle name="STYLE2 2 3" xfId="30488" xr:uid="{00000000-0005-0000-0000-000053A00000}"/>
    <cellStyle name="STYLE2 2 4" xfId="30489" xr:uid="{00000000-0005-0000-0000-000054A00000}"/>
    <cellStyle name="STYLE2 2 5" xfId="30490" xr:uid="{00000000-0005-0000-0000-000055A00000}"/>
    <cellStyle name="STYLE2 2 6" xfId="30491" xr:uid="{00000000-0005-0000-0000-000056A00000}"/>
    <cellStyle name="STYLE2 2 7" xfId="30492" xr:uid="{00000000-0005-0000-0000-000057A00000}"/>
    <cellStyle name="STYLE2 2 8" xfId="30493" xr:uid="{00000000-0005-0000-0000-000058A00000}"/>
    <cellStyle name="STYLE2 2 9" xfId="30494" xr:uid="{00000000-0005-0000-0000-000059A00000}"/>
    <cellStyle name="STYLE2 3" xfId="30495" xr:uid="{00000000-0005-0000-0000-00005AA00000}"/>
    <cellStyle name="STYLE2 4" xfId="30496" xr:uid="{00000000-0005-0000-0000-00005BA00000}"/>
    <cellStyle name="STYLE2 5" xfId="30497" xr:uid="{00000000-0005-0000-0000-00005CA00000}"/>
    <cellStyle name="STYLE2 6" xfId="30498" xr:uid="{00000000-0005-0000-0000-00005DA00000}"/>
    <cellStyle name="STYLE2 7" xfId="30499" xr:uid="{00000000-0005-0000-0000-00005EA00000}"/>
    <cellStyle name="STYLE2 8" xfId="30500" xr:uid="{00000000-0005-0000-0000-00005FA00000}"/>
    <cellStyle name="STYLE2 9" xfId="30501" xr:uid="{00000000-0005-0000-0000-000060A00000}"/>
    <cellStyle name="STYLE2_ TBBS WAC" xfId="30502" xr:uid="{00000000-0005-0000-0000-000061A00000}"/>
    <cellStyle name="STYLE3" xfId="166" xr:uid="{00000000-0005-0000-0000-000062A00000}"/>
    <cellStyle name="STYLE3 10" xfId="30503" xr:uid="{00000000-0005-0000-0000-000063A00000}"/>
    <cellStyle name="STYLE3 11" xfId="30504" xr:uid="{00000000-0005-0000-0000-000064A00000}"/>
    <cellStyle name="STYLE3 12" xfId="30505" xr:uid="{00000000-0005-0000-0000-000065A00000}"/>
    <cellStyle name="STYLE3 13" xfId="30506" xr:uid="{00000000-0005-0000-0000-000066A00000}"/>
    <cellStyle name="STYLE3 14" xfId="30507" xr:uid="{00000000-0005-0000-0000-000067A00000}"/>
    <cellStyle name="STYLE3 2" xfId="30508" xr:uid="{00000000-0005-0000-0000-000068A00000}"/>
    <cellStyle name="STYLE3 2 10" xfId="30509" xr:uid="{00000000-0005-0000-0000-000069A00000}"/>
    <cellStyle name="STYLE3 2 11" xfId="30510" xr:uid="{00000000-0005-0000-0000-00006AA00000}"/>
    <cellStyle name="STYLE3 2 12" xfId="30511" xr:uid="{00000000-0005-0000-0000-00006BA00000}"/>
    <cellStyle name="STYLE3 2 13" xfId="30512" xr:uid="{00000000-0005-0000-0000-00006CA00000}"/>
    <cellStyle name="STYLE3 2 14" xfId="30513" xr:uid="{00000000-0005-0000-0000-00006DA00000}"/>
    <cellStyle name="STYLE3 2 2" xfId="30514" xr:uid="{00000000-0005-0000-0000-00006EA00000}"/>
    <cellStyle name="STYLE3 2 3" xfId="30515" xr:uid="{00000000-0005-0000-0000-00006FA00000}"/>
    <cellStyle name="STYLE3 2 4" xfId="30516" xr:uid="{00000000-0005-0000-0000-000070A00000}"/>
    <cellStyle name="STYLE3 2 5" xfId="30517" xr:uid="{00000000-0005-0000-0000-000071A00000}"/>
    <cellStyle name="STYLE3 2 6" xfId="30518" xr:uid="{00000000-0005-0000-0000-000072A00000}"/>
    <cellStyle name="STYLE3 2 7" xfId="30519" xr:uid="{00000000-0005-0000-0000-000073A00000}"/>
    <cellStyle name="STYLE3 2 8" xfId="30520" xr:uid="{00000000-0005-0000-0000-000074A00000}"/>
    <cellStyle name="STYLE3 2 9" xfId="30521" xr:uid="{00000000-0005-0000-0000-000075A00000}"/>
    <cellStyle name="STYLE3 3" xfId="30522" xr:uid="{00000000-0005-0000-0000-000076A00000}"/>
    <cellStyle name="STYLE3 4" xfId="30523" xr:uid="{00000000-0005-0000-0000-000077A00000}"/>
    <cellStyle name="STYLE3 5" xfId="30524" xr:uid="{00000000-0005-0000-0000-000078A00000}"/>
    <cellStyle name="STYLE3 6" xfId="30525" xr:uid="{00000000-0005-0000-0000-000079A00000}"/>
    <cellStyle name="STYLE3 7" xfId="30526" xr:uid="{00000000-0005-0000-0000-00007AA00000}"/>
    <cellStyle name="STYLE3 8" xfId="30527" xr:uid="{00000000-0005-0000-0000-00007BA00000}"/>
    <cellStyle name="STYLE3 9" xfId="30528" xr:uid="{00000000-0005-0000-0000-00007CA00000}"/>
    <cellStyle name="STYLE3_2009 Workpapers - #27-TELP" xfId="30529" xr:uid="{00000000-0005-0000-0000-00007DA00000}"/>
    <cellStyle name="STYLE4" xfId="167" xr:uid="{00000000-0005-0000-0000-00007EA00000}"/>
    <cellStyle name="STYLE4 10" xfId="30530" xr:uid="{00000000-0005-0000-0000-00007FA00000}"/>
    <cellStyle name="STYLE4 11" xfId="30531" xr:uid="{00000000-0005-0000-0000-000080A00000}"/>
    <cellStyle name="STYLE4 2" xfId="30532" xr:uid="{00000000-0005-0000-0000-000081A00000}"/>
    <cellStyle name="STYLE4 3" xfId="30533" xr:uid="{00000000-0005-0000-0000-000082A00000}"/>
    <cellStyle name="STYLE4 4" xfId="30534" xr:uid="{00000000-0005-0000-0000-000083A00000}"/>
    <cellStyle name="STYLE4 5" xfId="30535" xr:uid="{00000000-0005-0000-0000-000084A00000}"/>
    <cellStyle name="STYLE4 6" xfId="30536" xr:uid="{00000000-0005-0000-0000-000085A00000}"/>
    <cellStyle name="STYLE4 7" xfId="30537" xr:uid="{00000000-0005-0000-0000-000086A00000}"/>
    <cellStyle name="STYLE4 8" xfId="30538" xr:uid="{00000000-0005-0000-0000-000087A00000}"/>
    <cellStyle name="STYLE4 9" xfId="30539" xr:uid="{00000000-0005-0000-0000-000088A00000}"/>
    <cellStyle name="STYLE4_2009 Workpapers - #27-TELP" xfId="30540" xr:uid="{00000000-0005-0000-0000-000089A00000}"/>
    <cellStyle name="STYLE5" xfId="168" xr:uid="{00000000-0005-0000-0000-00008AA00000}"/>
    <cellStyle name="SubRoutine" xfId="169" xr:uid="{00000000-0005-0000-0000-00008BA00000}"/>
    <cellStyle name="SubRoutine 10" xfId="30541" xr:uid="{00000000-0005-0000-0000-00008CA00000}"/>
    <cellStyle name="SubRoutine 10 2" xfId="30542" xr:uid="{00000000-0005-0000-0000-00008DA00000}"/>
    <cellStyle name="SubRoutine 10 2 2" xfId="30543" xr:uid="{00000000-0005-0000-0000-00008EA00000}"/>
    <cellStyle name="SubRoutine 10 2 2 2" xfId="30544" xr:uid="{00000000-0005-0000-0000-00008FA00000}"/>
    <cellStyle name="SubRoutine 10 2 3" xfId="30545" xr:uid="{00000000-0005-0000-0000-000090A00000}"/>
    <cellStyle name="SubRoutine 10 3" xfId="30546" xr:uid="{00000000-0005-0000-0000-000091A00000}"/>
    <cellStyle name="SubRoutine 10 3 2" xfId="30547" xr:uid="{00000000-0005-0000-0000-000092A00000}"/>
    <cellStyle name="SubRoutine 10 3 2 2" xfId="30548" xr:uid="{00000000-0005-0000-0000-000093A00000}"/>
    <cellStyle name="SubRoutine 10 3 3" xfId="30549" xr:uid="{00000000-0005-0000-0000-000094A00000}"/>
    <cellStyle name="SubRoutine 10 4" xfId="30550" xr:uid="{00000000-0005-0000-0000-000095A00000}"/>
    <cellStyle name="SubRoutine 10 4 2" xfId="30551" xr:uid="{00000000-0005-0000-0000-000096A00000}"/>
    <cellStyle name="SubRoutine 10 4 2 2" xfId="30552" xr:uid="{00000000-0005-0000-0000-000097A00000}"/>
    <cellStyle name="SubRoutine 10 4 3" xfId="30553" xr:uid="{00000000-0005-0000-0000-000098A00000}"/>
    <cellStyle name="SubRoutine 10 5" xfId="30554" xr:uid="{00000000-0005-0000-0000-000099A00000}"/>
    <cellStyle name="SubRoutine 10 5 2" xfId="30555" xr:uid="{00000000-0005-0000-0000-00009AA00000}"/>
    <cellStyle name="SubRoutine 10 5 2 2" xfId="30556" xr:uid="{00000000-0005-0000-0000-00009BA00000}"/>
    <cellStyle name="SubRoutine 10 5 3" xfId="30557" xr:uid="{00000000-0005-0000-0000-00009CA00000}"/>
    <cellStyle name="SubRoutine 10 6" xfId="30558" xr:uid="{00000000-0005-0000-0000-00009DA00000}"/>
    <cellStyle name="SubRoutine 10 6 2" xfId="30559" xr:uid="{00000000-0005-0000-0000-00009EA00000}"/>
    <cellStyle name="SubRoutine 10 7" xfId="30560" xr:uid="{00000000-0005-0000-0000-00009FA00000}"/>
    <cellStyle name="SubRoutine 11" xfId="30561" xr:uid="{00000000-0005-0000-0000-0000A0A00000}"/>
    <cellStyle name="SubRoutine 11 2" xfId="30562" xr:uid="{00000000-0005-0000-0000-0000A1A00000}"/>
    <cellStyle name="SubRoutine 11 2 2" xfId="30563" xr:uid="{00000000-0005-0000-0000-0000A2A00000}"/>
    <cellStyle name="SubRoutine 11 2 2 2" xfId="30564" xr:uid="{00000000-0005-0000-0000-0000A3A00000}"/>
    <cellStyle name="SubRoutine 11 2 2 2 2" xfId="30565" xr:uid="{00000000-0005-0000-0000-0000A4A00000}"/>
    <cellStyle name="SubRoutine 11 2 2 2 3" xfId="30566" xr:uid="{00000000-0005-0000-0000-0000A5A00000}"/>
    <cellStyle name="SubRoutine 11 2 2 3" xfId="30567" xr:uid="{00000000-0005-0000-0000-0000A6A00000}"/>
    <cellStyle name="SubRoutine 11 2 2 4" xfId="30568" xr:uid="{00000000-0005-0000-0000-0000A7A00000}"/>
    <cellStyle name="SubRoutine 11 2 3" xfId="30569" xr:uid="{00000000-0005-0000-0000-0000A8A00000}"/>
    <cellStyle name="SubRoutine 11 2 3 2" xfId="30570" xr:uid="{00000000-0005-0000-0000-0000A9A00000}"/>
    <cellStyle name="SubRoutine 11 2 3 3" xfId="30571" xr:uid="{00000000-0005-0000-0000-0000AAA00000}"/>
    <cellStyle name="SubRoutine 11 2 4" xfId="30572" xr:uid="{00000000-0005-0000-0000-0000ABA00000}"/>
    <cellStyle name="SubRoutine 11 2 5" xfId="30573" xr:uid="{00000000-0005-0000-0000-0000ACA00000}"/>
    <cellStyle name="SubRoutine 11 3" xfId="30574" xr:uid="{00000000-0005-0000-0000-0000ADA00000}"/>
    <cellStyle name="SubRoutine 11 3 2" xfId="30575" xr:uid="{00000000-0005-0000-0000-0000AEA00000}"/>
    <cellStyle name="SubRoutine 11 3 2 2" xfId="30576" xr:uid="{00000000-0005-0000-0000-0000AFA00000}"/>
    <cellStyle name="SubRoutine 11 3 2 2 2" xfId="30577" xr:uid="{00000000-0005-0000-0000-0000B0A00000}"/>
    <cellStyle name="SubRoutine 11 3 2 2 3" xfId="30578" xr:uid="{00000000-0005-0000-0000-0000B1A00000}"/>
    <cellStyle name="SubRoutine 11 3 2 3" xfId="30579" xr:uid="{00000000-0005-0000-0000-0000B2A00000}"/>
    <cellStyle name="SubRoutine 11 3 2 4" xfId="30580" xr:uid="{00000000-0005-0000-0000-0000B3A00000}"/>
    <cellStyle name="SubRoutine 11 3 3" xfId="30581" xr:uid="{00000000-0005-0000-0000-0000B4A00000}"/>
    <cellStyle name="SubRoutine 11 3 3 2" xfId="30582" xr:uid="{00000000-0005-0000-0000-0000B5A00000}"/>
    <cellStyle name="SubRoutine 11 3 3 3" xfId="30583" xr:uid="{00000000-0005-0000-0000-0000B6A00000}"/>
    <cellStyle name="SubRoutine 11 3 4" xfId="30584" xr:uid="{00000000-0005-0000-0000-0000B7A00000}"/>
    <cellStyle name="SubRoutine 11 3 5" xfId="30585" xr:uid="{00000000-0005-0000-0000-0000B8A00000}"/>
    <cellStyle name="SubRoutine 11 4" xfId="30586" xr:uid="{00000000-0005-0000-0000-0000B9A00000}"/>
    <cellStyle name="SubRoutine 11 4 2" xfId="30587" xr:uid="{00000000-0005-0000-0000-0000BAA00000}"/>
    <cellStyle name="SubRoutine 11 4 2 2" xfId="30588" xr:uid="{00000000-0005-0000-0000-0000BBA00000}"/>
    <cellStyle name="SubRoutine 11 4 2 2 2" xfId="30589" xr:uid="{00000000-0005-0000-0000-0000BCA00000}"/>
    <cellStyle name="SubRoutine 11 4 2 2 3" xfId="30590" xr:uid="{00000000-0005-0000-0000-0000BDA00000}"/>
    <cellStyle name="SubRoutine 11 4 2 3" xfId="30591" xr:uid="{00000000-0005-0000-0000-0000BEA00000}"/>
    <cellStyle name="SubRoutine 11 4 2 4" xfId="30592" xr:uid="{00000000-0005-0000-0000-0000BFA00000}"/>
    <cellStyle name="SubRoutine 11 4 3" xfId="30593" xr:uid="{00000000-0005-0000-0000-0000C0A00000}"/>
    <cellStyle name="SubRoutine 11 4 3 2" xfId="30594" xr:uid="{00000000-0005-0000-0000-0000C1A00000}"/>
    <cellStyle name="SubRoutine 11 4 3 3" xfId="30595" xr:uid="{00000000-0005-0000-0000-0000C2A00000}"/>
    <cellStyle name="SubRoutine 11 4 4" xfId="30596" xr:uid="{00000000-0005-0000-0000-0000C3A00000}"/>
    <cellStyle name="SubRoutine 11 4 5" xfId="30597" xr:uid="{00000000-0005-0000-0000-0000C4A00000}"/>
    <cellStyle name="SubRoutine 11 5" xfId="30598" xr:uid="{00000000-0005-0000-0000-0000C5A00000}"/>
    <cellStyle name="SubRoutine 11 5 2" xfId="30599" xr:uid="{00000000-0005-0000-0000-0000C6A00000}"/>
    <cellStyle name="SubRoutine 11 5 2 2" xfId="30600" xr:uid="{00000000-0005-0000-0000-0000C7A00000}"/>
    <cellStyle name="SubRoutine 11 5 2 2 2" xfId="30601" xr:uid="{00000000-0005-0000-0000-0000C8A00000}"/>
    <cellStyle name="SubRoutine 11 5 2 2 3" xfId="30602" xr:uid="{00000000-0005-0000-0000-0000C9A00000}"/>
    <cellStyle name="SubRoutine 11 5 2 3" xfId="30603" xr:uid="{00000000-0005-0000-0000-0000CAA00000}"/>
    <cellStyle name="SubRoutine 11 5 2 4" xfId="30604" xr:uid="{00000000-0005-0000-0000-0000CBA00000}"/>
    <cellStyle name="SubRoutine 11 5 3" xfId="30605" xr:uid="{00000000-0005-0000-0000-0000CCA00000}"/>
    <cellStyle name="SubRoutine 11 5 3 2" xfId="30606" xr:uid="{00000000-0005-0000-0000-0000CDA00000}"/>
    <cellStyle name="SubRoutine 11 5 3 3" xfId="30607" xr:uid="{00000000-0005-0000-0000-0000CEA00000}"/>
    <cellStyle name="SubRoutine 11 5 4" xfId="30608" xr:uid="{00000000-0005-0000-0000-0000CFA00000}"/>
    <cellStyle name="SubRoutine 11 5 5" xfId="30609" xr:uid="{00000000-0005-0000-0000-0000D0A00000}"/>
    <cellStyle name="SubRoutine 11 6" xfId="30610" xr:uid="{00000000-0005-0000-0000-0000D1A00000}"/>
    <cellStyle name="SubRoutine 11 6 2" xfId="30611" xr:uid="{00000000-0005-0000-0000-0000D2A00000}"/>
    <cellStyle name="SubRoutine 11 6 2 2" xfId="30612" xr:uid="{00000000-0005-0000-0000-0000D3A00000}"/>
    <cellStyle name="SubRoutine 11 6 2 3" xfId="30613" xr:uid="{00000000-0005-0000-0000-0000D4A00000}"/>
    <cellStyle name="SubRoutine 11 6 3" xfId="30614" xr:uid="{00000000-0005-0000-0000-0000D5A00000}"/>
    <cellStyle name="SubRoutine 11 6 3 2" xfId="30615" xr:uid="{00000000-0005-0000-0000-0000D6A00000}"/>
    <cellStyle name="SubRoutine 11 6 4" xfId="30616" xr:uid="{00000000-0005-0000-0000-0000D7A00000}"/>
    <cellStyle name="SubRoutine 11 6 5" xfId="30617" xr:uid="{00000000-0005-0000-0000-0000D8A00000}"/>
    <cellStyle name="SubRoutine 11 7" xfId="30618" xr:uid="{00000000-0005-0000-0000-0000D9A00000}"/>
    <cellStyle name="SubRoutine 11 7 2" xfId="30619" xr:uid="{00000000-0005-0000-0000-0000DAA00000}"/>
    <cellStyle name="SubRoutine 11 7 3" xfId="30620" xr:uid="{00000000-0005-0000-0000-0000DBA00000}"/>
    <cellStyle name="SubRoutine 11 8" xfId="30621" xr:uid="{00000000-0005-0000-0000-0000DCA00000}"/>
    <cellStyle name="SubRoutine 12" xfId="30622" xr:uid="{00000000-0005-0000-0000-0000DDA00000}"/>
    <cellStyle name="SubRoutine 12 10" xfId="30623" xr:uid="{00000000-0005-0000-0000-0000DEA00000}"/>
    <cellStyle name="SubRoutine 12 2" xfId="30624" xr:uid="{00000000-0005-0000-0000-0000DFA00000}"/>
    <cellStyle name="SubRoutine 12 2 2" xfId="30625" xr:uid="{00000000-0005-0000-0000-0000E0A00000}"/>
    <cellStyle name="SubRoutine 12 2 2 2" xfId="30626" xr:uid="{00000000-0005-0000-0000-0000E1A00000}"/>
    <cellStyle name="SubRoutine 12 2 2 2 2" xfId="30627" xr:uid="{00000000-0005-0000-0000-0000E2A00000}"/>
    <cellStyle name="SubRoutine 12 2 2 2 3" xfId="30628" xr:uid="{00000000-0005-0000-0000-0000E3A00000}"/>
    <cellStyle name="SubRoutine 12 2 2 3" xfId="30629" xr:uid="{00000000-0005-0000-0000-0000E4A00000}"/>
    <cellStyle name="SubRoutine 12 2 2 3 2" xfId="30630" xr:uid="{00000000-0005-0000-0000-0000E5A00000}"/>
    <cellStyle name="SubRoutine 12 2 2 4" xfId="30631" xr:uid="{00000000-0005-0000-0000-0000E6A00000}"/>
    <cellStyle name="SubRoutine 12 2 2 5" xfId="30632" xr:uid="{00000000-0005-0000-0000-0000E7A00000}"/>
    <cellStyle name="SubRoutine 12 2 3" xfId="30633" xr:uid="{00000000-0005-0000-0000-0000E8A00000}"/>
    <cellStyle name="SubRoutine 12 2 3 2" xfId="30634" xr:uid="{00000000-0005-0000-0000-0000E9A00000}"/>
    <cellStyle name="SubRoutine 12 2 3 3" xfId="30635" xr:uid="{00000000-0005-0000-0000-0000EAA00000}"/>
    <cellStyle name="SubRoutine 12 2 4" xfId="30636" xr:uid="{00000000-0005-0000-0000-0000EBA00000}"/>
    <cellStyle name="SubRoutine 12 2 4 2" xfId="30637" xr:uid="{00000000-0005-0000-0000-0000ECA00000}"/>
    <cellStyle name="SubRoutine 12 2 5" xfId="30638" xr:uid="{00000000-0005-0000-0000-0000EDA00000}"/>
    <cellStyle name="SubRoutine 12 2 6" xfId="30639" xr:uid="{00000000-0005-0000-0000-0000EEA00000}"/>
    <cellStyle name="SubRoutine 12 3" xfId="30640" xr:uid="{00000000-0005-0000-0000-0000EFA00000}"/>
    <cellStyle name="SubRoutine 12 3 2" xfId="30641" xr:uid="{00000000-0005-0000-0000-0000F0A00000}"/>
    <cellStyle name="SubRoutine 12 3 2 2" xfId="30642" xr:uid="{00000000-0005-0000-0000-0000F1A00000}"/>
    <cellStyle name="SubRoutine 12 3 2 2 2" xfId="30643" xr:uid="{00000000-0005-0000-0000-0000F2A00000}"/>
    <cellStyle name="SubRoutine 12 3 2 2 3" xfId="30644" xr:uid="{00000000-0005-0000-0000-0000F3A00000}"/>
    <cellStyle name="SubRoutine 12 3 2 3" xfId="30645" xr:uid="{00000000-0005-0000-0000-0000F4A00000}"/>
    <cellStyle name="SubRoutine 12 3 2 3 2" xfId="30646" xr:uid="{00000000-0005-0000-0000-0000F5A00000}"/>
    <cellStyle name="SubRoutine 12 3 2 4" xfId="30647" xr:uid="{00000000-0005-0000-0000-0000F6A00000}"/>
    <cellStyle name="SubRoutine 12 3 2 5" xfId="30648" xr:uid="{00000000-0005-0000-0000-0000F7A00000}"/>
    <cellStyle name="SubRoutine 12 3 3" xfId="30649" xr:uid="{00000000-0005-0000-0000-0000F8A00000}"/>
    <cellStyle name="SubRoutine 12 3 3 2" xfId="30650" xr:uid="{00000000-0005-0000-0000-0000F9A00000}"/>
    <cellStyle name="SubRoutine 12 3 3 3" xfId="30651" xr:uid="{00000000-0005-0000-0000-0000FAA00000}"/>
    <cellStyle name="SubRoutine 12 3 4" xfId="30652" xr:uid="{00000000-0005-0000-0000-0000FBA00000}"/>
    <cellStyle name="SubRoutine 12 3 4 2" xfId="30653" xr:uid="{00000000-0005-0000-0000-0000FCA00000}"/>
    <cellStyle name="SubRoutine 12 3 5" xfId="30654" xr:uid="{00000000-0005-0000-0000-0000FDA00000}"/>
    <cellStyle name="SubRoutine 12 3 6" xfId="30655" xr:uid="{00000000-0005-0000-0000-0000FEA00000}"/>
    <cellStyle name="SubRoutine 12 4" xfId="30656" xr:uid="{00000000-0005-0000-0000-0000FFA00000}"/>
    <cellStyle name="SubRoutine 12 4 2" xfId="30657" xr:uid="{00000000-0005-0000-0000-000000A10000}"/>
    <cellStyle name="SubRoutine 12 4 2 2" xfId="30658" xr:uid="{00000000-0005-0000-0000-000001A10000}"/>
    <cellStyle name="SubRoutine 12 4 2 2 2" xfId="30659" xr:uid="{00000000-0005-0000-0000-000002A10000}"/>
    <cellStyle name="SubRoutine 12 4 2 2 3" xfId="30660" xr:uid="{00000000-0005-0000-0000-000003A10000}"/>
    <cellStyle name="SubRoutine 12 4 2 3" xfId="30661" xr:uid="{00000000-0005-0000-0000-000004A10000}"/>
    <cellStyle name="SubRoutine 12 4 2 3 2" xfId="30662" xr:uid="{00000000-0005-0000-0000-000005A10000}"/>
    <cellStyle name="SubRoutine 12 4 2 4" xfId="30663" xr:uid="{00000000-0005-0000-0000-000006A10000}"/>
    <cellStyle name="SubRoutine 12 4 2 5" xfId="30664" xr:uid="{00000000-0005-0000-0000-000007A10000}"/>
    <cellStyle name="SubRoutine 12 4 3" xfId="30665" xr:uid="{00000000-0005-0000-0000-000008A10000}"/>
    <cellStyle name="SubRoutine 12 4 3 2" xfId="30666" xr:uid="{00000000-0005-0000-0000-000009A10000}"/>
    <cellStyle name="SubRoutine 12 4 3 3" xfId="30667" xr:uid="{00000000-0005-0000-0000-00000AA10000}"/>
    <cellStyle name="SubRoutine 12 4 4" xfId="30668" xr:uid="{00000000-0005-0000-0000-00000BA10000}"/>
    <cellStyle name="SubRoutine 12 4 4 2" xfId="30669" xr:uid="{00000000-0005-0000-0000-00000CA10000}"/>
    <cellStyle name="SubRoutine 12 4 5" xfId="30670" xr:uid="{00000000-0005-0000-0000-00000DA10000}"/>
    <cellStyle name="SubRoutine 12 4 6" xfId="30671" xr:uid="{00000000-0005-0000-0000-00000EA10000}"/>
    <cellStyle name="SubRoutine 12 5" xfId="30672" xr:uid="{00000000-0005-0000-0000-00000FA10000}"/>
    <cellStyle name="SubRoutine 12 5 2" xfId="30673" xr:uid="{00000000-0005-0000-0000-000010A10000}"/>
    <cellStyle name="SubRoutine 12 5 2 2" xfId="30674" xr:uid="{00000000-0005-0000-0000-000011A10000}"/>
    <cellStyle name="SubRoutine 12 5 2 2 2" xfId="30675" xr:uid="{00000000-0005-0000-0000-000012A10000}"/>
    <cellStyle name="SubRoutine 12 5 2 2 3" xfId="30676" xr:uid="{00000000-0005-0000-0000-000013A10000}"/>
    <cellStyle name="SubRoutine 12 5 2 3" xfId="30677" xr:uid="{00000000-0005-0000-0000-000014A10000}"/>
    <cellStyle name="SubRoutine 12 5 2 3 2" xfId="30678" xr:uid="{00000000-0005-0000-0000-000015A10000}"/>
    <cellStyle name="SubRoutine 12 5 2 4" xfId="30679" xr:uid="{00000000-0005-0000-0000-000016A10000}"/>
    <cellStyle name="SubRoutine 12 5 2 5" xfId="30680" xr:uid="{00000000-0005-0000-0000-000017A10000}"/>
    <cellStyle name="SubRoutine 12 5 3" xfId="30681" xr:uid="{00000000-0005-0000-0000-000018A10000}"/>
    <cellStyle name="SubRoutine 12 5 3 2" xfId="30682" xr:uid="{00000000-0005-0000-0000-000019A10000}"/>
    <cellStyle name="SubRoutine 12 5 3 3" xfId="30683" xr:uid="{00000000-0005-0000-0000-00001AA10000}"/>
    <cellStyle name="SubRoutine 12 5 4" xfId="30684" xr:uid="{00000000-0005-0000-0000-00001BA10000}"/>
    <cellStyle name="SubRoutine 12 5 4 2" xfId="30685" xr:uid="{00000000-0005-0000-0000-00001CA10000}"/>
    <cellStyle name="SubRoutine 12 5 5" xfId="30686" xr:uid="{00000000-0005-0000-0000-00001DA10000}"/>
    <cellStyle name="SubRoutine 12 5 6" xfId="30687" xr:uid="{00000000-0005-0000-0000-00001EA10000}"/>
    <cellStyle name="SubRoutine 12 6" xfId="30688" xr:uid="{00000000-0005-0000-0000-00001FA10000}"/>
    <cellStyle name="SubRoutine 12 6 2" xfId="30689" xr:uid="{00000000-0005-0000-0000-000020A10000}"/>
    <cellStyle name="SubRoutine 12 6 2 2" xfId="30690" xr:uid="{00000000-0005-0000-0000-000021A10000}"/>
    <cellStyle name="SubRoutine 12 6 2 3" xfId="30691" xr:uid="{00000000-0005-0000-0000-000022A10000}"/>
    <cellStyle name="SubRoutine 12 6 3" xfId="30692" xr:uid="{00000000-0005-0000-0000-000023A10000}"/>
    <cellStyle name="SubRoutine 12 6 3 2" xfId="30693" xr:uid="{00000000-0005-0000-0000-000024A10000}"/>
    <cellStyle name="SubRoutine 12 6 4" xfId="30694" xr:uid="{00000000-0005-0000-0000-000025A10000}"/>
    <cellStyle name="SubRoutine 12 6 5" xfId="30695" xr:uid="{00000000-0005-0000-0000-000026A10000}"/>
    <cellStyle name="SubRoutine 12 7" xfId="30696" xr:uid="{00000000-0005-0000-0000-000027A10000}"/>
    <cellStyle name="SubRoutine 12 7 2" xfId="30697" xr:uid="{00000000-0005-0000-0000-000028A10000}"/>
    <cellStyle name="SubRoutine 12 7 3" xfId="30698" xr:uid="{00000000-0005-0000-0000-000029A10000}"/>
    <cellStyle name="SubRoutine 12 8" xfId="30699" xr:uid="{00000000-0005-0000-0000-00002AA10000}"/>
    <cellStyle name="SubRoutine 12 8 2" xfId="30700" xr:uid="{00000000-0005-0000-0000-00002BA10000}"/>
    <cellStyle name="SubRoutine 12 9" xfId="30701" xr:uid="{00000000-0005-0000-0000-00002CA10000}"/>
    <cellStyle name="SubRoutine 13" xfId="30702" xr:uid="{00000000-0005-0000-0000-00002DA10000}"/>
    <cellStyle name="SubRoutine 13 10" xfId="30703" xr:uid="{00000000-0005-0000-0000-00002EA10000}"/>
    <cellStyle name="SubRoutine 13 2" xfId="30704" xr:uid="{00000000-0005-0000-0000-00002FA10000}"/>
    <cellStyle name="SubRoutine 13 2 2" xfId="30705" xr:uid="{00000000-0005-0000-0000-000030A10000}"/>
    <cellStyle name="SubRoutine 13 2 2 2" xfId="30706" xr:uid="{00000000-0005-0000-0000-000031A10000}"/>
    <cellStyle name="SubRoutine 13 2 2 2 2" xfId="30707" xr:uid="{00000000-0005-0000-0000-000032A10000}"/>
    <cellStyle name="SubRoutine 13 2 2 2 3" xfId="30708" xr:uid="{00000000-0005-0000-0000-000033A10000}"/>
    <cellStyle name="SubRoutine 13 2 2 3" xfId="30709" xr:uid="{00000000-0005-0000-0000-000034A10000}"/>
    <cellStyle name="SubRoutine 13 2 2 3 2" xfId="30710" xr:uid="{00000000-0005-0000-0000-000035A10000}"/>
    <cellStyle name="SubRoutine 13 2 2 4" xfId="30711" xr:uid="{00000000-0005-0000-0000-000036A10000}"/>
    <cellStyle name="SubRoutine 13 2 2 5" xfId="30712" xr:uid="{00000000-0005-0000-0000-000037A10000}"/>
    <cellStyle name="SubRoutine 13 2 3" xfId="30713" xr:uid="{00000000-0005-0000-0000-000038A10000}"/>
    <cellStyle name="SubRoutine 13 2 3 2" xfId="30714" xr:uid="{00000000-0005-0000-0000-000039A10000}"/>
    <cellStyle name="SubRoutine 13 2 3 3" xfId="30715" xr:uid="{00000000-0005-0000-0000-00003AA10000}"/>
    <cellStyle name="SubRoutine 13 2 4" xfId="30716" xr:uid="{00000000-0005-0000-0000-00003BA10000}"/>
    <cellStyle name="SubRoutine 13 2 4 2" xfId="30717" xr:uid="{00000000-0005-0000-0000-00003CA10000}"/>
    <cellStyle name="SubRoutine 13 2 5" xfId="30718" xr:uid="{00000000-0005-0000-0000-00003DA10000}"/>
    <cellStyle name="SubRoutine 13 2 6" xfId="30719" xr:uid="{00000000-0005-0000-0000-00003EA10000}"/>
    <cellStyle name="SubRoutine 13 3" xfId="30720" xr:uid="{00000000-0005-0000-0000-00003FA10000}"/>
    <cellStyle name="SubRoutine 13 3 2" xfId="30721" xr:uid="{00000000-0005-0000-0000-000040A10000}"/>
    <cellStyle name="SubRoutine 13 3 2 2" xfId="30722" xr:uid="{00000000-0005-0000-0000-000041A10000}"/>
    <cellStyle name="SubRoutine 13 3 2 2 2" xfId="30723" xr:uid="{00000000-0005-0000-0000-000042A10000}"/>
    <cellStyle name="SubRoutine 13 3 2 2 3" xfId="30724" xr:uid="{00000000-0005-0000-0000-000043A10000}"/>
    <cellStyle name="SubRoutine 13 3 2 3" xfId="30725" xr:uid="{00000000-0005-0000-0000-000044A10000}"/>
    <cellStyle name="SubRoutine 13 3 2 3 2" xfId="30726" xr:uid="{00000000-0005-0000-0000-000045A10000}"/>
    <cellStyle name="SubRoutine 13 3 2 4" xfId="30727" xr:uid="{00000000-0005-0000-0000-000046A10000}"/>
    <cellStyle name="SubRoutine 13 3 2 5" xfId="30728" xr:uid="{00000000-0005-0000-0000-000047A10000}"/>
    <cellStyle name="SubRoutine 13 3 3" xfId="30729" xr:uid="{00000000-0005-0000-0000-000048A10000}"/>
    <cellStyle name="SubRoutine 13 3 3 2" xfId="30730" xr:uid="{00000000-0005-0000-0000-000049A10000}"/>
    <cellStyle name="SubRoutine 13 3 3 3" xfId="30731" xr:uid="{00000000-0005-0000-0000-00004AA10000}"/>
    <cellStyle name="SubRoutine 13 3 4" xfId="30732" xr:uid="{00000000-0005-0000-0000-00004BA10000}"/>
    <cellStyle name="SubRoutine 13 3 4 2" xfId="30733" xr:uid="{00000000-0005-0000-0000-00004CA10000}"/>
    <cellStyle name="SubRoutine 13 3 5" xfId="30734" xr:uid="{00000000-0005-0000-0000-00004DA10000}"/>
    <cellStyle name="SubRoutine 13 3 6" xfId="30735" xr:uid="{00000000-0005-0000-0000-00004EA10000}"/>
    <cellStyle name="SubRoutine 13 4" xfId="30736" xr:uid="{00000000-0005-0000-0000-00004FA10000}"/>
    <cellStyle name="SubRoutine 13 4 2" xfId="30737" xr:uid="{00000000-0005-0000-0000-000050A10000}"/>
    <cellStyle name="SubRoutine 13 4 2 2" xfId="30738" xr:uid="{00000000-0005-0000-0000-000051A10000}"/>
    <cellStyle name="SubRoutine 13 4 2 2 2" xfId="30739" xr:uid="{00000000-0005-0000-0000-000052A10000}"/>
    <cellStyle name="SubRoutine 13 4 2 2 3" xfId="30740" xr:uid="{00000000-0005-0000-0000-000053A10000}"/>
    <cellStyle name="SubRoutine 13 4 2 3" xfId="30741" xr:uid="{00000000-0005-0000-0000-000054A10000}"/>
    <cellStyle name="SubRoutine 13 4 2 3 2" xfId="30742" xr:uid="{00000000-0005-0000-0000-000055A10000}"/>
    <cellStyle name="SubRoutine 13 4 2 4" xfId="30743" xr:uid="{00000000-0005-0000-0000-000056A10000}"/>
    <cellStyle name="SubRoutine 13 4 2 5" xfId="30744" xr:uid="{00000000-0005-0000-0000-000057A10000}"/>
    <cellStyle name="SubRoutine 13 4 3" xfId="30745" xr:uid="{00000000-0005-0000-0000-000058A10000}"/>
    <cellStyle name="SubRoutine 13 4 3 2" xfId="30746" xr:uid="{00000000-0005-0000-0000-000059A10000}"/>
    <cellStyle name="SubRoutine 13 4 3 3" xfId="30747" xr:uid="{00000000-0005-0000-0000-00005AA10000}"/>
    <cellStyle name="SubRoutine 13 4 4" xfId="30748" xr:uid="{00000000-0005-0000-0000-00005BA10000}"/>
    <cellStyle name="SubRoutine 13 4 4 2" xfId="30749" xr:uid="{00000000-0005-0000-0000-00005CA10000}"/>
    <cellStyle name="SubRoutine 13 4 5" xfId="30750" xr:uid="{00000000-0005-0000-0000-00005DA10000}"/>
    <cellStyle name="SubRoutine 13 4 6" xfId="30751" xr:uid="{00000000-0005-0000-0000-00005EA10000}"/>
    <cellStyle name="SubRoutine 13 5" xfId="30752" xr:uid="{00000000-0005-0000-0000-00005FA10000}"/>
    <cellStyle name="SubRoutine 13 5 2" xfId="30753" xr:uid="{00000000-0005-0000-0000-000060A10000}"/>
    <cellStyle name="SubRoutine 13 5 2 2" xfId="30754" xr:uid="{00000000-0005-0000-0000-000061A10000}"/>
    <cellStyle name="SubRoutine 13 5 2 2 2" xfId="30755" xr:uid="{00000000-0005-0000-0000-000062A10000}"/>
    <cellStyle name="SubRoutine 13 5 2 2 3" xfId="30756" xr:uid="{00000000-0005-0000-0000-000063A10000}"/>
    <cellStyle name="SubRoutine 13 5 2 3" xfId="30757" xr:uid="{00000000-0005-0000-0000-000064A10000}"/>
    <cellStyle name="SubRoutine 13 5 2 3 2" xfId="30758" xr:uid="{00000000-0005-0000-0000-000065A10000}"/>
    <cellStyle name="SubRoutine 13 5 2 4" xfId="30759" xr:uid="{00000000-0005-0000-0000-000066A10000}"/>
    <cellStyle name="SubRoutine 13 5 2 5" xfId="30760" xr:uid="{00000000-0005-0000-0000-000067A10000}"/>
    <cellStyle name="SubRoutine 13 5 3" xfId="30761" xr:uid="{00000000-0005-0000-0000-000068A10000}"/>
    <cellStyle name="SubRoutine 13 5 3 2" xfId="30762" xr:uid="{00000000-0005-0000-0000-000069A10000}"/>
    <cellStyle name="SubRoutine 13 5 3 3" xfId="30763" xr:uid="{00000000-0005-0000-0000-00006AA10000}"/>
    <cellStyle name="SubRoutine 13 5 4" xfId="30764" xr:uid="{00000000-0005-0000-0000-00006BA10000}"/>
    <cellStyle name="SubRoutine 13 5 4 2" xfId="30765" xr:uid="{00000000-0005-0000-0000-00006CA10000}"/>
    <cellStyle name="SubRoutine 13 5 5" xfId="30766" xr:uid="{00000000-0005-0000-0000-00006DA10000}"/>
    <cellStyle name="SubRoutine 13 5 6" xfId="30767" xr:uid="{00000000-0005-0000-0000-00006EA10000}"/>
    <cellStyle name="SubRoutine 13 6" xfId="30768" xr:uid="{00000000-0005-0000-0000-00006FA10000}"/>
    <cellStyle name="SubRoutine 13 6 2" xfId="30769" xr:uid="{00000000-0005-0000-0000-000070A10000}"/>
    <cellStyle name="SubRoutine 13 6 2 2" xfId="30770" xr:uid="{00000000-0005-0000-0000-000071A10000}"/>
    <cellStyle name="SubRoutine 13 6 2 3" xfId="30771" xr:uid="{00000000-0005-0000-0000-000072A10000}"/>
    <cellStyle name="SubRoutine 13 6 3" xfId="30772" xr:uid="{00000000-0005-0000-0000-000073A10000}"/>
    <cellStyle name="SubRoutine 13 6 3 2" xfId="30773" xr:uid="{00000000-0005-0000-0000-000074A10000}"/>
    <cellStyle name="SubRoutine 13 6 4" xfId="30774" xr:uid="{00000000-0005-0000-0000-000075A10000}"/>
    <cellStyle name="SubRoutine 13 6 5" xfId="30775" xr:uid="{00000000-0005-0000-0000-000076A10000}"/>
    <cellStyle name="SubRoutine 13 7" xfId="30776" xr:uid="{00000000-0005-0000-0000-000077A10000}"/>
    <cellStyle name="SubRoutine 13 7 2" xfId="30777" xr:uid="{00000000-0005-0000-0000-000078A10000}"/>
    <cellStyle name="SubRoutine 13 7 3" xfId="30778" xr:uid="{00000000-0005-0000-0000-000079A10000}"/>
    <cellStyle name="SubRoutine 13 8" xfId="30779" xr:uid="{00000000-0005-0000-0000-00007AA10000}"/>
    <cellStyle name="SubRoutine 13 8 2" xfId="30780" xr:uid="{00000000-0005-0000-0000-00007BA10000}"/>
    <cellStyle name="SubRoutine 13 9" xfId="30781" xr:uid="{00000000-0005-0000-0000-00007CA10000}"/>
    <cellStyle name="SubRoutine 14" xfId="30782" xr:uid="{00000000-0005-0000-0000-00007DA10000}"/>
    <cellStyle name="SubRoutine 14 10" xfId="30783" xr:uid="{00000000-0005-0000-0000-00007EA10000}"/>
    <cellStyle name="SubRoutine 14 2" xfId="30784" xr:uid="{00000000-0005-0000-0000-00007FA10000}"/>
    <cellStyle name="SubRoutine 14 2 2" xfId="30785" xr:uid="{00000000-0005-0000-0000-000080A10000}"/>
    <cellStyle name="SubRoutine 14 2 2 2" xfId="30786" xr:uid="{00000000-0005-0000-0000-000081A10000}"/>
    <cellStyle name="SubRoutine 14 2 2 2 2" xfId="30787" xr:uid="{00000000-0005-0000-0000-000082A10000}"/>
    <cellStyle name="SubRoutine 14 2 2 2 3" xfId="30788" xr:uid="{00000000-0005-0000-0000-000083A10000}"/>
    <cellStyle name="SubRoutine 14 2 2 3" xfId="30789" xr:uid="{00000000-0005-0000-0000-000084A10000}"/>
    <cellStyle name="SubRoutine 14 2 2 3 2" xfId="30790" xr:uid="{00000000-0005-0000-0000-000085A10000}"/>
    <cellStyle name="SubRoutine 14 2 2 4" xfId="30791" xr:uid="{00000000-0005-0000-0000-000086A10000}"/>
    <cellStyle name="SubRoutine 14 2 2 5" xfId="30792" xr:uid="{00000000-0005-0000-0000-000087A10000}"/>
    <cellStyle name="SubRoutine 14 2 3" xfId="30793" xr:uid="{00000000-0005-0000-0000-000088A10000}"/>
    <cellStyle name="SubRoutine 14 2 3 2" xfId="30794" xr:uid="{00000000-0005-0000-0000-000089A10000}"/>
    <cellStyle name="SubRoutine 14 2 3 3" xfId="30795" xr:uid="{00000000-0005-0000-0000-00008AA10000}"/>
    <cellStyle name="SubRoutine 14 2 4" xfId="30796" xr:uid="{00000000-0005-0000-0000-00008BA10000}"/>
    <cellStyle name="SubRoutine 14 2 4 2" xfId="30797" xr:uid="{00000000-0005-0000-0000-00008CA10000}"/>
    <cellStyle name="SubRoutine 14 2 5" xfId="30798" xr:uid="{00000000-0005-0000-0000-00008DA10000}"/>
    <cellStyle name="SubRoutine 14 2 6" xfId="30799" xr:uid="{00000000-0005-0000-0000-00008EA10000}"/>
    <cellStyle name="SubRoutine 14 3" xfId="30800" xr:uid="{00000000-0005-0000-0000-00008FA10000}"/>
    <cellStyle name="SubRoutine 14 3 2" xfId="30801" xr:uid="{00000000-0005-0000-0000-000090A10000}"/>
    <cellStyle name="SubRoutine 14 3 2 2" xfId="30802" xr:uid="{00000000-0005-0000-0000-000091A10000}"/>
    <cellStyle name="SubRoutine 14 3 2 2 2" xfId="30803" xr:uid="{00000000-0005-0000-0000-000092A10000}"/>
    <cellStyle name="SubRoutine 14 3 2 2 3" xfId="30804" xr:uid="{00000000-0005-0000-0000-000093A10000}"/>
    <cellStyle name="SubRoutine 14 3 2 3" xfId="30805" xr:uid="{00000000-0005-0000-0000-000094A10000}"/>
    <cellStyle name="SubRoutine 14 3 2 3 2" xfId="30806" xr:uid="{00000000-0005-0000-0000-000095A10000}"/>
    <cellStyle name="SubRoutine 14 3 2 4" xfId="30807" xr:uid="{00000000-0005-0000-0000-000096A10000}"/>
    <cellStyle name="SubRoutine 14 3 2 5" xfId="30808" xr:uid="{00000000-0005-0000-0000-000097A10000}"/>
    <cellStyle name="SubRoutine 14 3 3" xfId="30809" xr:uid="{00000000-0005-0000-0000-000098A10000}"/>
    <cellStyle name="SubRoutine 14 3 3 2" xfId="30810" xr:uid="{00000000-0005-0000-0000-000099A10000}"/>
    <cellStyle name="SubRoutine 14 3 3 3" xfId="30811" xr:uid="{00000000-0005-0000-0000-00009AA10000}"/>
    <cellStyle name="SubRoutine 14 3 4" xfId="30812" xr:uid="{00000000-0005-0000-0000-00009BA10000}"/>
    <cellStyle name="SubRoutine 14 3 4 2" xfId="30813" xr:uid="{00000000-0005-0000-0000-00009CA10000}"/>
    <cellStyle name="SubRoutine 14 3 5" xfId="30814" xr:uid="{00000000-0005-0000-0000-00009DA10000}"/>
    <cellStyle name="SubRoutine 14 3 6" xfId="30815" xr:uid="{00000000-0005-0000-0000-00009EA10000}"/>
    <cellStyle name="SubRoutine 14 4" xfId="30816" xr:uid="{00000000-0005-0000-0000-00009FA10000}"/>
    <cellStyle name="SubRoutine 14 4 2" xfId="30817" xr:uid="{00000000-0005-0000-0000-0000A0A10000}"/>
    <cellStyle name="SubRoutine 14 4 2 2" xfId="30818" xr:uid="{00000000-0005-0000-0000-0000A1A10000}"/>
    <cellStyle name="SubRoutine 14 4 2 2 2" xfId="30819" xr:uid="{00000000-0005-0000-0000-0000A2A10000}"/>
    <cellStyle name="SubRoutine 14 4 2 2 3" xfId="30820" xr:uid="{00000000-0005-0000-0000-0000A3A10000}"/>
    <cellStyle name="SubRoutine 14 4 2 3" xfId="30821" xr:uid="{00000000-0005-0000-0000-0000A4A10000}"/>
    <cellStyle name="SubRoutine 14 4 2 3 2" xfId="30822" xr:uid="{00000000-0005-0000-0000-0000A5A10000}"/>
    <cellStyle name="SubRoutine 14 4 2 4" xfId="30823" xr:uid="{00000000-0005-0000-0000-0000A6A10000}"/>
    <cellStyle name="SubRoutine 14 4 2 5" xfId="30824" xr:uid="{00000000-0005-0000-0000-0000A7A10000}"/>
    <cellStyle name="SubRoutine 14 4 3" xfId="30825" xr:uid="{00000000-0005-0000-0000-0000A8A10000}"/>
    <cellStyle name="SubRoutine 14 4 3 2" xfId="30826" xr:uid="{00000000-0005-0000-0000-0000A9A10000}"/>
    <cellStyle name="SubRoutine 14 4 3 3" xfId="30827" xr:uid="{00000000-0005-0000-0000-0000AAA10000}"/>
    <cellStyle name="SubRoutine 14 4 4" xfId="30828" xr:uid="{00000000-0005-0000-0000-0000ABA10000}"/>
    <cellStyle name="SubRoutine 14 4 4 2" xfId="30829" xr:uid="{00000000-0005-0000-0000-0000ACA10000}"/>
    <cellStyle name="SubRoutine 14 4 5" xfId="30830" xr:uid="{00000000-0005-0000-0000-0000ADA10000}"/>
    <cellStyle name="SubRoutine 14 4 6" xfId="30831" xr:uid="{00000000-0005-0000-0000-0000AEA10000}"/>
    <cellStyle name="SubRoutine 14 5" xfId="30832" xr:uid="{00000000-0005-0000-0000-0000AFA10000}"/>
    <cellStyle name="SubRoutine 14 5 2" xfId="30833" xr:uid="{00000000-0005-0000-0000-0000B0A10000}"/>
    <cellStyle name="SubRoutine 14 5 2 2" xfId="30834" xr:uid="{00000000-0005-0000-0000-0000B1A10000}"/>
    <cellStyle name="SubRoutine 14 5 2 2 2" xfId="30835" xr:uid="{00000000-0005-0000-0000-0000B2A10000}"/>
    <cellStyle name="SubRoutine 14 5 2 2 3" xfId="30836" xr:uid="{00000000-0005-0000-0000-0000B3A10000}"/>
    <cellStyle name="SubRoutine 14 5 2 3" xfId="30837" xr:uid="{00000000-0005-0000-0000-0000B4A10000}"/>
    <cellStyle name="SubRoutine 14 5 2 3 2" xfId="30838" xr:uid="{00000000-0005-0000-0000-0000B5A10000}"/>
    <cellStyle name="SubRoutine 14 5 2 4" xfId="30839" xr:uid="{00000000-0005-0000-0000-0000B6A10000}"/>
    <cellStyle name="SubRoutine 14 5 2 5" xfId="30840" xr:uid="{00000000-0005-0000-0000-0000B7A10000}"/>
    <cellStyle name="SubRoutine 14 5 3" xfId="30841" xr:uid="{00000000-0005-0000-0000-0000B8A10000}"/>
    <cellStyle name="SubRoutine 14 5 3 2" xfId="30842" xr:uid="{00000000-0005-0000-0000-0000B9A10000}"/>
    <cellStyle name="SubRoutine 14 5 3 3" xfId="30843" xr:uid="{00000000-0005-0000-0000-0000BAA10000}"/>
    <cellStyle name="SubRoutine 14 5 4" xfId="30844" xr:uid="{00000000-0005-0000-0000-0000BBA10000}"/>
    <cellStyle name="SubRoutine 14 5 4 2" xfId="30845" xr:uid="{00000000-0005-0000-0000-0000BCA10000}"/>
    <cellStyle name="SubRoutine 14 5 5" xfId="30846" xr:uid="{00000000-0005-0000-0000-0000BDA10000}"/>
    <cellStyle name="SubRoutine 14 5 6" xfId="30847" xr:uid="{00000000-0005-0000-0000-0000BEA10000}"/>
    <cellStyle name="SubRoutine 14 6" xfId="30848" xr:uid="{00000000-0005-0000-0000-0000BFA10000}"/>
    <cellStyle name="SubRoutine 14 6 2" xfId="30849" xr:uid="{00000000-0005-0000-0000-0000C0A10000}"/>
    <cellStyle name="SubRoutine 14 6 2 2" xfId="30850" xr:uid="{00000000-0005-0000-0000-0000C1A10000}"/>
    <cellStyle name="SubRoutine 14 6 2 3" xfId="30851" xr:uid="{00000000-0005-0000-0000-0000C2A10000}"/>
    <cellStyle name="SubRoutine 14 6 3" xfId="30852" xr:uid="{00000000-0005-0000-0000-0000C3A10000}"/>
    <cellStyle name="SubRoutine 14 6 3 2" xfId="30853" xr:uid="{00000000-0005-0000-0000-0000C4A10000}"/>
    <cellStyle name="SubRoutine 14 6 4" xfId="30854" xr:uid="{00000000-0005-0000-0000-0000C5A10000}"/>
    <cellStyle name="SubRoutine 14 6 5" xfId="30855" xr:uid="{00000000-0005-0000-0000-0000C6A10000}"/>
    <cellStyle name="SubRoutine 14 7" xfId="30856" xr:uid="{00000000-0005-0000-0000-0000C7A10000}"/>
    <cellStyle name="SubRoutine 14 7 2" xfId="30857" xr:uid="{00000000-0005-0000-0000-0000C8A10000}"/>
    <cellStyle name="SubRoutine 14 7 3" xfId="30858" xr:uid="{00000000-0005-0000-0000-0000C9A10000}"/>
    <cellStyle name="SubRoutine 14 8" xfId="30859" xr:uid="{00000000-0005-0000-0000-0000CAA10000}"/>
    <cellStyle name="SubRoutine 14 8 2" xfId="30860" xr:uid="{00000000-0005-0000-0000-0000CBA10000}"/>
    <cellStyle name="SubRoutine 14 9" xfId="30861" xr:uid="{00000000-0005-0000-0000-0000CCA10000}"/>
    <cellStyle name="SubRoutine 15" xfId="30862" xr:uid="{00000000-0005-0000-0000-0000CDA10000}"/>
    <cellStyle name="SubRoutine 15 10" xfId="30863" xr:uid="{00000000-0005-0000-0000-0000CEA10000}"/>
    <cellStyle name="SubRoutine 15 2" xfId="30864" xr:uid="{00000000-0005-0000-0000-0000CFA10000}"/>
    <cellStyle name="SubRoutine 15 2 2" xfId="30865" xr:uid="{00000000-0005-0000-0000-0000D0A10000}"/>
    <cellStyle name="SubRoutine 15 2 2 2" xfId="30866" xr:uid="{00000000-0005-0000-0000-0000D1A10000}"/>
    <cellStyle name="SubRoutine 15 2 2 2 2" xfId="30867" xr:uid="{00000000-0005-0000-0000-0000D2A10000}"/>
    <cellStyle name="SubRoutine 15 2 2 2 3" xfId="30868" xr:uid="{00000000-0005-0000-0000-0000D3A10000}"/>
    <cellStyle name="SubRoutine 15 2 2 3" xfId="30869" xr:uid="{00000000-0005-0000-0000-0000D4A10000}"/>
    <cellStyle name="SubRoutine 15 2 2 3 2" xfId="30870" xr:uid="{00000000-0005-0000-0000-0000D5A10000}"/>
    <cellStyle name="SubRoutine 15 2 2 4" xfId="30871" xr:uid="{00000000-0005-0000-0000-0000D6A10000}"/>
    <cellStyle name="SubRoutine 15 2 2 5" xfId="30872" xr:uid="{00000000-0005-0000-0000-0000D7A10000}"/>
    <cellStyle name="SubRoutine 15 2 3" xfId="30873" xr:uid="{00000000-0005-0000-0000-0000D8A10000}"/>
    <cellStyle name="SubRoutine 15 2 3 2" xfId="30874" xr:uid="{00000000-0005-0000-0000-0000D9A10000}"/>
    <cellStyle name="SubRoutine 15 2 3 3" xfId="30875" xr:uid="{00000000-0005-0000-0000-0000DAA10000}"/>
    <cellStyle name="SubRoutine 15 2 4" xfId="30876" xr:uid="{00000000-0005-0000-0000-0000DBA10000}"/>
    <cellStyle name="SubRoutine 15 2 4 2" xfId="30877" xr:uid="{00000000-0005-0000-0000-0000DCA10000}"/>
    <cellStyle name="SubRoutine 15 2 5" xfId="30878" xr:uid="{00000000-0005-0000-0000-0000DDA10000}"/>
    <cellStyle name="SubRoutine 15 2 6" xfId="30879" xr:uid="{00000000-0005-0000-0000-0000DEA10000}"/>
    <cellStyle name="SubRoutine 15 3" xfId="30880" xr:uid="{00000000-0005-0000-0000-0000DFA10000}"/>
    <cellStyle name="SubRoutine 15 3 2" xfId="30881" xr:uid="{00000000-0005-0000-0000-0000E0A10000}"/>
    <cellStyle name="SubRoutine 15 3 2 2" xfId="30882" xr:uid="{00000000-0005-0000-0000-0000E1A10000}"/>
    <cellStyle name="SubRoutine 15 3 2 2 2" xfId="30883" xr:uid="{00000000-0005-0000-0000-0000E2A10000}"/>
    <cellStyle name="SubRoutine 15 3 2 2 3" xfId="30884" xr:uid="{00000000-0005-0000-0000-0000E3A10000}"/>
    <cellStyle name="SubRoutine 15 3 2 3" xfId="30885" xr:uid="{00000000-0005-0000-0000-0000E4A10000}"/>
    <cellStyle name="SubRoutine 15 3 2 3 2" xfId="30886" xr:uid="{00000000-0005-0000-0000-0000E5A10000}"/>
    <cellStyle name="SubRoutine 15 3 2 4" xfId="30887" xr:uid="{00000000-0005-0000-0000-0000E6A10000}"/>
    <cellStyle name="SubRoutine 15 3 2 5" xfId="30888" xr:uid="{00000000-0005-0000-0000-0000E7A10000}"/>
    <cellStyle name="SubRoutine 15 3 3" xfId="30889" xr:uid="{00000000-0005-0000-0000-0000E8A10000}"/>
    <cellStyle name="SubRoutine 15 3 3 2" xfId="30890" xr:uid="{00000000-0005-0000-0000-0000E9A10000}"/>
    <cellStyle name="SubRoutine 15 3 3 3" xfId="30891" xr:uid="{00000000-0005-0000-0000-0000EAA10000}"/>
    <cellStyle name="SubRoutine 15 3 4" xfId="30892" xr:uid="{00000000-0005-0000-0000-0000EBA10000}"/>
    <cellStyle name="SubRoutine 15 3 4 2" xfId="30893" xr:uid="{00000000-0005-0000-0000-0000ECA10000}"/>
    <cellStyle name="SubRoutine 15 3 5" xfId="30894" xr:uid="{00000000-0005-0000-0000-0000EDA10000}"/>
    <cellStyle name="SubRoutine 15 3 6" xfId="30895" xr:uid="{00000000-0005-0000-0000-0000EEA10000}"/>
    <cellStyle name="SubRoutine 15 4" xfId="30896" xr:uid="{00000000-0005-0000-0000-0000EFA10000}"/>
    <cellStyle name="SubRoutine 15 4 2" xfId="30897" xr:uid="{00000000-0005-0000-0000-0000F0A10000}"/>
    <cellStyle name="SubRoutine 15 4 2 2" xfId="30898" xr:uid="{00000000-0005-0000-0000-0000F1A10000}"/>
    <cellStyle name="SubRoutine 15 4 2 2 2" xfId="30899" xr:uid="{00000000-0005-0000-0000-0000F2A10000}"/>
    <cellStyle name="SubRoutine 15 4 2 2 3" xfId="30900" xr:uid="{00000000-0005-0000-0000-0000F3A10000}"/>
    <cellStyle name="SubRoutine 15 4 2 3" xfId="30901" xr:uid="{00000000-0005-0000-0000-0000F4A10000}"/>
    <cellStyle name="SubRoutine 15 4 2 3 2" xfId="30902" xr:uid="{00000000-0005-0000-0000-0000F5A10000}"/>
    <cellStyle name="SubRoutine 15 4 2 4" xfId="30903" xr:uid="{00000000-0005-0000-0000-0000F6A10000}"/>
    <cellStyle name="SubRoutine 15 4 2 5" xfId="30904" xr:uid="{00000000-0005-0000-0000-0000F7A10000}"/>
    <cellStyle name="SubRoutine 15 4 3" xfId="30905" xr:uid="{00000000-0005-0000-0000-0000F8A10000}"/>
    <cellStyle name="SubRoutine 15 4 3 2" xfId="30906" xr:uid="{00000000-0005-0000-0000-0000F9A10000}"/>
    <cellStyle name="SubRoutine 15 4 3 3" xfId="30907" xr:uid="{00000000-0005-0000-0000-0000FAA10000}"/>
    <cellStyle name="SubRoutine 15 4 4" xfId="30908" xr:uid="{00000000-0005-0000-0000-0000FBA10000}"/>
    <cellStyle name="SubRoutine 15 4 4 2" xfId="30909" xr:uid="{00000000-0005-0000-0000-0000FCA10000}"/>
    <cellStyle name="SubRoutine 15 4 5" xfId="30910" xr:uid="{00000000-0005-0000-0000-0000FDA10000}"/>
    <cellStyle name="SubRoutine 15 4 6" xfId="30911" xr:uid="{00000000-0005-0000-0000-0000FEA10000}"/>
    <cellStyle name="SubRoutine 15 5" xfId="30912" xr:uid="{00000000-0005-0000-0000-0000FFA10000}"/>
    <cellStyle name="SubRoutine 15 5 2" xfId="30913" xr:uid="{00000000-0005-0000-0000-000000A20000}"/>
    <cellStyle name="SubRoutine 15 5 2 2" xfId="30914" xr:uid="{00000000-0005-0000-0000-000001A20000}"/>
    <cellStyle name="SubRoutine 15 5 2 2 2" xfId="30915" xr:uid="{00000000-0005-0000-0000-000002A20000}"/>
    <cellStyle name="SubRoutine 15 5 2 2 3" xfId="30916" xr:uid="{00000000-0005-0000-0000-000003A20000}"/>
    <cellStyle name="SubRoutine 15 5 2 3" xfId="30917" xr:uid="{00000000-0005-0000-0000-000004A20000}"/>
    <cellStyle name="SubRoutine 15 5 2 3 2" xfId="30918" xr:uid="{00000000-0005-0000-0000-000005A20000}"/>
    <cellStyle name="SubRoutine 15 5 2 4" xfId="30919" xr:uid="{00000000-0005-0000-0000-000006A20000}"/>
    <cellStyle name="SubRoutine 15 5 2 5" xfId="30920" xr:uid="{00000000-0005-0000-0000-000007A20000}"/>
    <cellStyle name="SubRoutine 15 5 3" xfId="30921" xr:uid="{00000000-0005-0000-0000-000008A20000}"/>
    <cellStyle name="SubRoutine 15 5 3 2" xfId="30922" xr:uid="{00000000-0005-0000-0000-000009A20000}"/>
    <cellStyle name="SubRoutine 15 5 3 3" xfId="30923" xr:uid="{00000000-0005-0000-0000-00000AA20000}"/>
    <cellStyle name="SubRoutine 15 5 4" xfId="30924" xr:uid="{00000000-0005-0000-0000-00000BA20000}"/>
    <cellStyle name="SubRoutine 15 5 4 2" xfId="30925" xr:uid="{00000000-0005-0000-0000-00000CA20000}"/>
    <cellStyle name="SubRoutine 15 5 5" xfId="30926" xr:uid="{00000000-0005-0000-0000-00000DA20000}"/>
    <cellStyle name="SubRoutine 15 5 6" xfId="30927" xr:uid="{00000000-0005-0000-0000-00000EA20000}"/>
    <cellStyle name="SubRoutine 15 6" xfId="30928" xr:uid="{00000000-0005-0000-0000-00000FA20000}"/>
    <cellStyle name="SubRoutine 15 6 2" xfId="30929" xr:uid="{00000000-0005-0000-0000-000010A20000}"/>
    <cellStyle name="SubRoutine 15 6 2 2" xfId="30930" xr:uid="{00000000-0005-0000-0000-000011A20000}"/>
    <cellStyle name="SubRoutine 15 6 2 3" xfId="30931" xr:uid="{00000000-0005-0000-0000-000012A20000}"/>
    <cellStyle name="SubRoutine 15 6 3" xfId="30932" xr:uid="{00000000-0005-0000-0000-000013A20000}"/>
    <cellStyle name="SubRoutine 15 6 3 2" xfId="30933" xr:uid="{00000000-0005-0000-0000-000014A20000}"/>
    <cellStyle name="SubRoutine 15 6 4" xfId="30934" xr:uid="{00000000-0005-0000-0000-000015A20000}"/>
    <cellStyle name="SubRoutine 15 6 5" xfId="30935" xr:uid="{00000000-0005-0000-0000-000016A20000}"/>
    <cellStyle name="SubRoutine 15 7" xfId="30936" xr:uid="{00000000-0005-0000-0000-000017A20000}"/>
    <cellStyle name="SubRoutine 15 7 2" xfId="30937" xr:uid="{00000000-0005-0000-0000-000018A20000}"/>
    <cellStyle name="SubRoutine 15 7 3" xfId="30938" xr:uid="{00000000-0005-0000-0000-000019A20000}"/>
    <cellStyle name="SubRoutine 15 8" xfId="30939" xr:uid="{00000000-0005-0000-0000-00001AA20000}"/>
    <cellStyle name="SubRoutine 15 8 2" xfId="30940" xr:uid="{00000000-0005-0000-0000-00001BA20000}"/>
    <cellStyle name="SubRoutine 15 9" xfId="30941" xr:uid="{00000000-0005-0000-0000-00001CA20000}"/>
    <cellStyle name="SubRoutine 16" xfId="30942" xr:uid="{00000000-0005-0000-0000-00001DA20000}"/>
    <cellStyle name="SubRoutine 16 2" xfId="30943" xr:uid="{00000000-0005-0000-0000-00001EA20000}"/>
    <cellStyle name="SubRoutine 17" xfId="30944" xr:uid="{00000000-0005-0000-0000-00001FA20000}"/>
    <cellStyle name="SubRoutine 2" xfId="30945" xr:uid="{00000000-0005-0000-0000-000020A20000}"/>
    <cellStyle name="SubRoutine 2 10" xfId="30946" xr:uid="{00000000-0005-0000-0000-000021A20000}"/>
    <cellStyle name="SubRoutine 2 10 2" xfId="30947" xr:uid="{00000000-0005-0000-0000-000022A20000}"/>
    <cellStyle name="SubRoutine 2 10 2 2" xfId="30948" xr:uid="{00000000-0005-0000-0000-000023A20000}"/>
    <cellStyle name="SubRoutine 2 10 2 3" xfId="30949" xr:uid="{00000000-0005-0000-0000-000024A20000}"/>
    <cellStyle name="SubRoutine 2 10 3" xfId="30950" xr:uid="{00000000-0005-0000-0000-000025A20000}"/>
    <cellStyle name="SubRoutine 2 10 3 2" xfId="30951" xr:uid="{00000000-0005-0000-0000-000026A20000}"/>
    <cellStyle name="SubRoutine 2 10 4" xfId="30952" xr:uid="{00000000-0005-0000-0000-000027A20000}"/>
    <cellStyle name="SubRoutine 2 10 5" xfId="30953" xr:uid="{00000000-0005-0000-0000-000028A20000}"/>
    <cellStyle name="SubRoutine 2 10 6" xfId="30954" xr:uid="{00000000-0005-0000-0000-000029A20000}"/>
    <cellStyle name="SubRoutine 2 11" xfId="30955" xr:uid="{00000000-0005-0000-0000-00002AA20000}"/>
    <cellStyle name="SubRoutine 2 11 2" xfId="30956" xr:uid="{00000000-0005-0000-0000-00002BA20000}"/>
    <cellStyle name="SubRoutine 2 11 3" xfId="30957" xr:uid="{00000000-0005-0000-0000-00002CA20000}"/>
    <cellStyle name="SubRoutine 2 11 4" xfId="30958" xr:uid="{00000000-0005-0000-0000-00002DA20000}"/>
    <cellStyle name="SubRoutine 2 12" xfId="30959" xr:uid="{00000000-0005-0000-0000-00002EA20000}"/>
    <cellStyle name="SubRoutine 2 12 2" xfId="30960" xr:uid="{00000000-0005-0000-0000-00002FA20000}"/>
    <cellStyle name="SubRoutine 2 12 3" xfId="30961" xr:uid="{00000000-0005-0000-0000-000030A20000}"/>
    <cellStyle name="SubRoutine 2 13" xfId="30962" xr:uid="{00000000-0005-0000-0000-000031A20000}"/>
    <cellStyle name="SubRoutine 2 13 2" xfId="30963" xr:uid="{00000000-0005-0000-0000-000032A20000}"/>
    <cellStyle name="SubRoutine 2 14" xfId="30964" xr:uid="{00000000-0005-0000-0000-000033A20000}"/>
    <cellStyle name="SubRoutine 2 14 2" xfId="30965" xr:uid="{00000000-0005-0000-0000-000034A20000}"/>
    <cellStyle name="SubRoutine 2 15" xfId="30966" xr:uid="{00000000-0005-0000-0000-000035A20000}"/>
    <cellStyle name="SubRoutine 2 16" xfId="30967" xr:uid="{00000000-0005-0000-0000-000036A20000}"/>
    <cellStyle name="SubRoutine 2 17" xfId="30968" xr:uid="{00000000-0005-0000-0000-000037A20000}"/>
    <cellStyle name="SubRoutine 2 18" xfId="30969" xr:uid="{00000000-0005-0000-0000-000038A20000}"/>
    <cellStyle name="SubRoutine 2 19" xfId="30970" xr:uid="{00000000-0005-0000-0000-000039A20000}"/>
    <cellStyle name="SubRoutine 2 2" xfId="30971" xr:uid="{00000000-0005-0000-0000-00003AA20000}"/>
    <cellStyle name="SubRoutine 2 2 2" xfId="30972" xr:uid="{00000000-0005-0000-0000-00003BA20000}"/>
    <cellStyle name="SubRoutine 2 2 2 2" xfId="30973" xr:uid="{00000000-0005-0000-0000-00003CA20000}"/>
    <cellStyle name="SubRoutine 2 2 2 2 2" xfId="30974" xr:uid="{00000000-0005-0000-0000-00003DA20000}"/>
    <cellStyle name="SubRoutine 2 2 2 2 3" xfId="30975" xr:uid="{00000000-0005-0000-0000-00003EA20000}"/>
    <cellStyle name="SubRoutine 2 2 2 3" xfId="30976" xr:uid="{00000000-0005-0000-0000-00003FA20000}"/>
    <cellStyle name="SubRoutine 2 2 2 3 2" xfId="30977" xr:uid="{00000000-0005-0000-0000-000040A20000}"/>
    <cellStyle name="SubRoutine 2 2 2 4" xfId="30978" xr:uid="{00000000-0005-0000-0000-000041A20000}"/>
    <cellStyle name="SubRoutine 2 2 2 5" xfId="30979" xr:uid="{00000000-0005-0000-0000-000042A20000}"/>
    <cellStyle name="SubRoutine 2 2 2 6" xfId="30980" xr:uid="{00000000-0005-0000-0000-000043A20000}"/>
    <cellStyle name="SubRoutine 2 2 3" xfId="30981" xr:uid="{00000000-0005-0000-0000-000044A20000}"/>
    <cellStyle name="SubRoutine 2 2 3 2" xfId="30982" xr:uid="{00000000-0005-0000-0000-000045A20000}"/>
    <cellStyle name="SubRoutine 2 2 3 3" xfId="30983" xr:uid="{00000000-0005-0000-0000-000046A20000}"/>
    <cellStyle name="SubRoutine 2 2 3 4" xfId="30984" xr:uid="{00000000-0005-0000-0000-000047A20000}"/>
    <cellStyle name="SubRoutine 2 2 4" xfId="30985" xr:uid="{00000000-0005-0000-0000-000048A20000}"/>
    <cellStyle name="SubRoutine 2 2 4 2" xfId="30986" xr:uid="{00000000-0005-0000-0000-000049A20000}"/>
    <cellStyle name="SubRoutine 2 2 4 3" xfId="30987" xr:uid="{00000000-0005-0000-0000-00004AA20000}"/>
    <cellStyle name="SubRoutine 2 2 5" xfId="30988" xr:uid="{00000000-0005-0000-0000-00004BA20000}"/>
    <cellStyle name="SubRoutine 2 2 6" xfId="30989" xr:uid="{00000000-0005-0000-0000-00004CA20000}"/>
    <cellStyle name="SubRoutine 2 20" xfId="30990" xr:uid="{00000000-0005-0000-0000-00004DA20000}"/>
    <cellStyle name="SubRoutine 2 21" xfId="30991" xr:uid="{00000000-0005-0000-0000-00004EA20000}"/>
    <cellStyle name="SubRoutine 2 22" xfId="30992" xr:uid="{00000000-0005-0000-0000-00004FA20000}"/>
    <cellStyle name="SubRoutine 2 23" xfId="30993" xr:uid="{00000000-0005-0000-0000-000050A20000}"/>
    <cellStyle name="SubRoutine 2 24" xfId="30994" xr:uid="{00000000-0005-0000-0000-000051A20000}"/>
    <cellStyle name="SubRoutine 2 25" xfId="30995" xr:uid="{00000000-0005-0000-0000-000052A20000}"/>
    <cellStyle name="SubRoutine 2 26" xfId="30996" xr:uid="{00000000-0005-0000-0000-000053A20000}"/>
    <cellStyle name="SubRoutine 2 27" xfId="30997" xr:uid="{00000000-0005-0000-0000-000054A20000}"/>
    <cellStyle name="SubRoutine 2 28" xfId="30998" xr:uid="{00000000-0005-0000-0000-000055A20000}"/>
    <cellStyle name="SubRoutine 2 3" xfId="30999" xr:uid="{00000000-0005-0000-0000-000056A20000}"/>
    <cellStyle name="SubRoutine 2 3 2" xfId="31000" xr:uid="{00000000-0005-0000-0000-000057A20000}"/>
    <cellStyle name="SubRoutine 2 3 2 2" xfId="31001" xr:uid="{00000000-0005-0000-0000-000058A20000}"/>
    <cellStyle name="SubRoutine 2 3 2 2 2" xfId="31002" xr:uid="{00000000-0005-0000-0000-000059A20000}"/>
    <cellStyle name="SubRoutine 2 3 2 2 3" xfId="31003" xr:uid="{00000000-0005-0000-0000-00005AA20000}"/>
    <cellStyle name="SubRoutine 2 3 2 3" xfId="31004" xr:uid="{00000000-0005-0000-0000-00005BA20000}"/>
    <cellStyle name="SubRoutine 2 3 2 3 2" xfId="31005" xr:uid="{00000000-0005-0000-0000-00005CA20000}"/>
    <cellStyle name="SubRoutine 2 3 2 4" xfId="31006" xr:uid="{00000000-0005-0000-0000-00005DA20000}"/>
    <cellStyle name="SubRoutine 2 3 2 5" xfId="31007" xr:uid="{00000000-0005-0000-0000-00005EA20000}"/>
    <cellStyle name="SubRoutine 2 3 2 6" xfId="31008" xr:uid="{00000000-0005-0000-0000-00005FA20000}"/>
    <cellStyle name="SubRoutine 2 3 3" xfId="31009" xr:uid="{00000000-0005-0000-0000-000060A20000}"/>
    <cellStyle name="SubRoutine 2 3 3 2" xfId="31010" xr:uid="{00000000-0005-0000-0000-000061A20000}"/>
    <cellStyle name="SubRoutine 2 3 3 3" xfId="31011" xr:uid="{00000000-0005-0000-0000-000062A20000}"/>
    <cellStyle name="SubRoutine 2 3 3 4" xfId="31012" xr:uid="{00000000-0005-0000-0000-000063A20000}"/>
    <cellStyle name="SubRoutine 2 3 4" xfId="31013" xr:uid="{00000000-0005-0000-0000-000064A20000}"/>
    <cellStyle name="SubRoutine 2 3 4 2" xfId="31014" xr:uid="{00000000-0005-0000-0000-000065A20000}"/>
    <cellStyle name="SubRoutine 2 3 4 3" xfId="31015" xr:uid="{00000000-0005-0000-0000-000066A20000}"/>
    <cellStyle name="SubRoutine 2 3 5" xfId="31016" xr:uid="{00000000-0005-0000-0000-000067A20000}"/>
    <cellStyle name="SubRoutine 2 3 6" xfId="31017" xr:uid="{00000000-0005-0000-0000-000068A20000}"/>
    <cellStyle name="SubRoutine 2 3 7" xfId="31018" xr:uid="{00000000-0005-0000-0000-000069A20000}"/>
    <cellStyle name="SubRoutine 2 4" xfId="31019" xr:uid="{00000000-0005-0000-0000-00006AA20000}"/>
    <cellStyle name="SubRoutine 2 4 2" xfId="31020" xr:uid="{00000000-0005-0000-0000-00006BA20000}"/>
    <cellStyle name="SubRoutine 2 4 2 2" xfId="31021" xr:uid="{00000000-0005-0000-0000-00006CA20000}"/>
    <cellStyle name="SubRoutine 2 4 2 2 2" xfId="31022" xr:uid="{00000000-0005-0000-0000-00006DA20000}"/>
    <cellStyle name="SubRoutine 2 4 2 2 3" xfId="31023" xr:uid="{00000000-0005-0000-0000-00006EA20000}"/>
    <cellStyle name="SubRoutine 2 4 2 3" xfId="31024" xr:uid="{00000000-0005-0000-0000-00006FA20000}"/>
    <cellStyle name="SubRoutine 2 4 2 3 2" xfId="31025" xr:uid="{00000000-0005-0000-0000-000070A20000}"/>
    <cellStyle name="SubRoutine 2 4 2 4" xfId="31026" xr:uid="{00000000-0005-0000-0000-000071A20000}"/>
    <cellStyle name="SubRoutine 2 4 2 5" xfId="31027" xr:uid="{00000000-0005-0000-0000-000072A20000}"/>
    <cellStyle name="SubRoutine 2 4 2 6" xfId="31028" xr:uid="{00000000-0005-0000-0000-000073A20000}"/>
    <cellStyle name="SubRoutine 2 4 3" xfId="31029" xr:uid="{00000000-0005-0000-0000-000074A20000}"/>
    <cellStyle name="SubRoutine 2 4 3 2" xfId="31030" xr:uid="{00000000-0005-0000-0000-000075A20000}"/>
    <cellStyle name="SubRoutine 2 4 3 3" xfId="31031" xr:uid="{00000000-0005-0000-0000-000076A20000}"/>
    <cellStyle name="SubRoutine 2 4 3 4" xfId="31032" xr:uid="{00000000-0005-0000-0000-000077A20000}"/>
    <cellStyle name="SubRoutine 2 4 4" xfId="31033" xr:uid="{00000000-0005-0000-0000-000078A20000}"/>
    <cellStyle name="SubRoutine 2 4 4 2" xfId="31034" xr:uid="{00000000-0005-0000-0000-000079A20000}"/>
    <cellStyle name="SubRoutine 2 4 4 3" xfId="31035" xr:uid="{00000000-0005-0000-0000-00007AA20000}"/>
    <cellStyle name="SubRoutine 2 4 5" xfId="31036" xr:uid="{00000000-0005-0000-0000-00007BA20000}"/>
    <cellStyle name="SubRoutine 2 4 6" xfId="31037" xr:uid="{00000000-0005-0000-0000-00007CA20000}"/>
    <cellStyle name="SubRoutine 2 4 7" xfId="31038" xr:uid="{00000000-0005-0000-0000-00007DA20000}"/>
    <cellStyle name="SubRoutine 2 5" xfId="31039" xr:uid="{00000000-0005-0000-0000-00007EA20000}"/>
    <cellStyle name="SubRoutine 2 5 2" xfId="31040" xr:uid="{00000000-0005-0000-0000-00007FA20000}"/>
    <cellStyle name="SubRoutine 2 5 2 2" xfId="31041" xr:uid="{00000000-0005-0000-0000-000080A20000}"/>
    <cellStyle name="SubRoutine 2 5 2 2 2" xfId="31042" xr:uid="{00000000-0005-0000-0000-000081A20000}"/>
    <cellStyle name="SubRoutine 2 5 2 2 3" xfId="31043" xr:uid="{00000000-0005-0000-0000-000082A20000}"/>
    <cellStyle name="SubRoutine 2 5 2 3" xfId="31044" xr:uid="{00000000-0005-0000-0000-000083A20000}"/>
    <cellStyle name="SubRoutine 2 5 2 3 2" xfId="31045" xr:uid="{00000000-0005-0000-0000-000084A20000}"/>
    <cellStyle name="SubRoutine 2 5 2 4" xfId="31046" xr:uid="{00000000-0005-0000-0000-000085A20000}"/>
    <cellStyle name="SubRoutine 2 5 2 5" xfId="31047" xr:uid="{00000000-0005-0000-0000-000086A20000}"/>
    <cellStyle name="SubRoutine 2 5 2 6" xfId="31048" xr:uid="{00000000-0005-0000-0000-000087A20000}"/>
    <cellStyle name="SubRoutine 2 5 3" xfId="31049" xr:uid="{00000000-0005-0000-0000-000088A20000}"/>
    <cellStyle name="SubRoutine 2 5 3 2" xfId="31050" xr:uid="{00000000-0005-0000-0000-000089A20000}"/>
    <cellStyle name="SubRoutine 2 5 3 3" xfId="31051" xr:uid="{00000000-0005-0000-0000-00008AA20000}"/>
    <cellStyle name="SubRoutine 2 5 3 4" xfId="31052" xr:uid="{00000000-0005-0000-0000-00008BA20000}"/>
    <cellStyle name="SubRoutine 2 5 4" xfId="31053" xr:uid="{00000000-0005-0000-0000-00008CA20000}"/>
    <cellStyle name="SubRoutine 2 5 4 2" xfId="31054" xr:uid="{00000000-0005-0000-0000-00008DA20000}"/>
    <cellStyle name="SubRoutine 2 5 4 3" xfId="31055" xr:uid="{00000000-0005-0000-0000-00008EA20000}"/>
    <cellStyle name="SubRoutine 2 5 5" xfId="31056" xr:uid="{00000000-0005-0000-0000-00008FA20000}"/>
    <cellStyle name="SubRoutine 2 5 6" xfId="31057" xr:uid="{00000000-0005-0000-0000-000090A20000}"/>
    <cellStyle name="SubRoutine 2 5 7" xfId="31058" xr:uid="{00000000-0005-0000-0000-000091A20000}"/>
    <cellStyle name="SubRoutine 2 6" xfId="31059" xr:uid="{00000000-0005-0000-0000-000092A20000}"/>
    <cellStyle name="SubRoutine 2 6 2" xfId="31060" xr:uid="{00000000-0005-0000-0000-000093A20000}"/>
    <cellStyle name="SubRoutine 2 6 2 2" xfId="31061" xr:uid="{00000000-0005-0000-0000-000094A20000}"/>
    <cellStyle name="SubRoutine 2 6 2 2 2" xfId="31062" xr:uid="{00000000-0005-0000-0000-000095A20000}"/>
    <cellStyle name="SubRoutine 2 6 2 2 3" xfId="31063" xr:uid="{00000000-0005-0000-0000-000096A20000}"/>
    <cellStyle name="SubRoutine 2 6 2 3" xfId="31064" xr:uid="{00000000-0005-0000-0000-000097A20000}"/>
    <cellStyle name="SubRoutine 2 6 2 3 2" xfId="31065" xr:uid="{00000000-0005-0000-0000-000098A20000}"/>
    <cellStyle name="SubRoutine 2 6 2 4" xfId="31066" xr:uid="{00000000-0005-0000-0000-000099A20000}"/>
    <cellStyle name="SubRoutine 2 6 2 5" xfId="31067" xr:uid="{00000000-0005-0000-0000-00009AA20000}"/>
    <cellStyle name="SubRoutine 2 6 3" xfId="31068" xr:uid="{00000000-0005-0000-0000-00009BA20000}"/>
    <cellStyle name="SubRoutine 2 6 3 2" xfId="31069" xr:uid="{00000000-0005-0000-0000-00009CA20000}"/>
    <cellStyle name="SubRoutine 2 6 3 3" xfId="31070" xr:uid="{00000000-0005-0000-0000-00009DA20000}"/>
    <cellStyle name="SubRoutine 2 6 4" xfId="31071" xr:uid="{00000000-0005-0000-0000-00009EA20000}"/>
    <cellStyle name="SubRoutine 2 6 4 2" xfId="31072" xr:uid="{00000000-0005-0000-0000-00009FA20000}"/>
    <cellStyle name="SubRoutine 2 6 5" xfId="31073" xr:uid="{00000000-0005-0000-0000-0000A0A20000}"/>
    <cellStyle name="SubRoutine 2 6 6" xfId="31074" xr:uid="{00000000-0005-0000-0000-0000A1A20000}"/>
    <cellStyle name="SubRoutine 2 6 7" xfId="31075" xr:uid="{00000000-0005-0000-0000-0000A2A20000}"/>
    <cellStyle name="SubRoutine 2 7" xfId="31076" xr:uid="{00000000-0005-0000-0000-0000A3A20000}"/>
    <cellStyle name="SubRoutine 2 7 2" xfId="31077" xr:uid="{00000000-0005-0000-0000-0000A4A20000}"/>
    <cellStyle name="SubRoutine 2 7 2 2" xfId="31078" xr:uid="{00000000-0005-0000-0000-0000A5A20000}"/>
    <cellStyle name="SubRoutine 2 7 2 2 2" xfId="31079" xr:uid="{00000000-0005-0000-0000-0000A6A20000}"/>
    <cellStyle name="SubRoutine 2 7 2 2 3" xfId="31080" xr:uid="{00000000-0005-0000-0000-0000A7A20000}"/>
    <cellStyle name="SubRoutine 2 7 2 3" xfId="31081" xr:uid="{00000000-0005-0000-0000-0000A8A20000}"/>
    <cellStyle name="SubRoutine 2 7 2 3 2" xfId="31082" xr:uid="{00000000-0005-0000-0000-0000A9A20000}"/>
    <cellStyle name="SubRoutine 2 7 2 4" xfId="31083" xr:uid="{00000000-0005-0000-0000-0000AAA20000}"/>
    <cellStyle name="SubRoutine 2 7 2 5" xfId="31084" xr:uid="{00000000-0005-0000-0000-0000ABA20000}"/>
    <cellStyle name="SubRoutine 2 7 3" xfId="31085" xr:uid="{00000000-0005-0000-0000-0000ACA20000}"/>
    <cellStyle name="SubRoutine 2 7 3 2" xfId="31086" xr:uid="{00000000-0005-0000-0000-0000ADA20000}"/>
    <cellStyle name="SubRoutine 2 7 3 3" xfId="31087" xr:uid="{00000000-0005-0000-0000-0000AEA20000}"/>
    <cellStyle name="SubRoutine 2 7 4" xfId="31088" xr:uid="{00000000-0005-0000-0000-0000AFA20000}"/>
    <cellStyle name="SubRoutine 2 7 4 2" xfId="31089" xr:uid="{00000000-0005-0000-0000-0000B0A20000}"/>
    <cellStyle name="SubRoutine 2 7 5" xfId="31090" xr:uid="{00000000-0005-0000-0000-0000B1A20000}"/>
    <cellStyle name="SubRoutine 2 7 6" xfId="31091" xr:uid="{00000000-0005-0000-0000-0000B2A20000}"/>
    <cellStyle name="SubRoutine 2 7 7" xfId="31092" xr:uid="{00000000-0005-0000-0000-0000B3A20000}"/>
    <cellStyle name="SubRoutine 2 8" xfId="31093" xr:uid="{00000000-0005-0000-0000-0000B4A20000}"/>
    <cellStyle name="SubRoutine 2 8 2" xfId="31094" xr:uid="{00000000-0005-0000-0000-0000B5A20000}"/>
    <cellStyle name="SubRoutine 2 8 2 2" xfId="31095" xr:uid="{00000000-0005-0000-0000-0000B6A20000}"/>
    <cellStyle name="SubRoutine 2 8 2 2 2" xfId="31096" xr:uid="{00000000-0005-0000-0000-0000B7A20000}"/>
    <cellStyle name="SubRoutine 2 8 2 2 3" xfId="31097" xr:uid="{00000000-0005-0000-0000-0000B8A20000}"/>
    <cellStyle name="SubRoutine 2 8 2 3" xfId="31098" xr:uid="{00000000-0005-0000-0000-0000B9A20000}"/>
    <cellStyle name="SubRoutine 2 8 2 3 2" xfId="31099" xr:uid="{00000000-0005-0000-0000-0000BAA20000}"/>
    <cellStyle name="SubRoutine 2 8 2 4" xfId="31100" xr:uid="{00000000-0005-0000-0000-0000BBA20000}"/>
    <cellStyle name="SubRoutine 2 8 2 5" xfId="31101" xr:uid="{00000000-0005-0000-0000-0000BCA20000}"/>
    <cellStyle name="SubRoutine 2 8 3" xfId="31102" xr:uid="{00000000-0005-0000-0000-0000BDA20000}"/>
    <cellStyle name="SubRoutine 2 8 3 2" xfId="31103" xr:uid="{00000000-0005-0000-0000-0000BEA20000}"/>
    <cellStyle name="SubRoutine 2 8 3 3" xfId="31104" xr:uid="{00000000-0005-0000-0000-0000BFA20000}"/>
    <cellStyle name="SubRoutine 2 8 4" xfId="31105" xr:uid="{00000000-0005-0000-0000-0000C0A20000}"/>
    <cellStyle name="SubRoutine 2 8 4 2" xfId="31106" xr:uid="{00000000-0005-0000-0000-0000C1A20000}"/>
    <cellStyle name="SubRoutine 2 8 5" xfId="31107" xr:uid="{00000000-0005-0000-0000-0000C2A20000}"/>
    <cellStyle name="SubRoutine 2 8 6" xfId="31108" xr:uid="{00000000-0005-0000-0000-0000C3A20000}"/>
    <cellStyle name="SubRoutine 2 8 7" xfId="31109" xr:uid="{00000000-0005-0000-0000-0000C4A20000}"/>
    <cellStyle name="SubRoutine 2 9" xfId="31110" xr:uid="{00000000-0005-0000-0000-0000C5A20000}"/>
    <cellStyle name="SubRoutine 2 9 2" xfId="31111" xr:uid="{00000000-0005-0000-0000-0000C6A20000}"/>
    <cellStyle name="SubRoutine 2 9 2 2" xfId="31112" xr:uid="{00000000-0005-0000-0000-0000C7A20000}"/>
    <cellStyle name="SubRoutine 2 9 2 2 2" xfId="31113" xr:uid="{00000000-0005-0000-0000-0000C8A20000}"/>
    <cellStyle name="SubRoutine 2 9 2 2 3" xfId="31114" xr:uid="{00000000-0005-0000-0000-0000C9A20000}"/>
    <cellStyle name="SubRoutine 2 9 2 3" xfId="31115" xr:uid="{00000000-0005-0000-0000-0000CAA20000}"/>
    <cellStyle name="SubRoutine 2 9 2 3 2" xfId="31116" xr:uid="{00000000-0005-0000-0000-0000CBA20000}"/>
    <cellStyle name="SubRoutine 2 9 2 4" xfId="31117" xr:uid="{00000000-0005-0000-0000-0000CCA20000}"/>
    <cellStyle name="SubRoutine 2 9 2 5" xfId="31118" xr:uid="{00000000-0005-0000-0000-0000CDA20000}"/>
    <cellStyle name="SubRoutine 2 9 3" xfId="31119" xr:uid="{00000000-0005-0000-0000-0000CEA20000}"/>
    <cellStyle name="SubRoutine 2 9 3 2" xfId="31120" xr:uid="{00000000-0005-0000-0000-0000CFA20000}"/>
    <cellStyle name="SubRoutine 2 9 3 3" xfId="31121" xr:uid="{00000000-0005-0000-0000-0000D0A20000}"/>
    <cellStyle name="SubRoutine 2 9 4" xfId="31122" xr:uid="{00000000-0005-0000-0000-0000D1A20000}"/>
    <cellStyle name="SubRoutine 2 9 4 2" xfId="31123" xr:uid="{00000000-0005-0000-0000-0000D2A20000}"/>
    <cellStyle name="SubRoutine 2 9 5" xfId="31124" xr:uid="{00000000-0005-0000-0000-0000D3A20000}"/>
    <cellStyle name="SubRoutine 2 9 6" xfId="31125" xr:uid="{00000000-0005-0000-0000-0000D4A20000}"/>
    <cellStyle name="SubRoutine 2 9 7" xfId="31126" xr:uid="{00000000-0005-0000-0000-0000D5A20000}"/>
    <cellStyle name="SubRoutine 2_12-31-2009 PES TBBS done" xfId="31127" xr:uid="{00000000-0005-0000-0000-0000D6A20000}"/>
    <cellStyle name="SubRoutine 3" xfId="31128" xr:uid="{00000000-0005-0000-0000-0000D7A20000}"/>
    <cellStyle name="SubRoutine 3 10" xfId="31129" xr:uid="{00000000-0005-0000-0000-0000D8A20000}"/>
    <cellStyle name="SubRoutine 3 10 2" xfId="31130" xr:uid="{00000000-0005-0000-0000-0000D9A20000}"/>
    <cellStyle name="SubRoutine 3 10 2 2" xfId="31131" xr:uid="{00000000-0005-0000-0000-0000DAA20000}"/>
    <cellStyle name="SubRoutine 3 10 2 3" xfId="31132" xr:uid="{00000000-0005-0000-0000-0000DBA20000}"/>
    <cellStyle name="SubRoutine 3 10 3" xfId="31133" xr:uid="{00000000-0005-0000-0000-0000DCA20000}"/>
    <cellStyle name="SubRoutine 3 10 3 2" xfId="31134" xr:uid="{00000000-0005-0000-0000-0000DDA20000}"/>
    <cellStyle name="SubRoutine 3 10 4" xfId="31135" xr:uid="{00000000-0005-0000-0000-0000DEA20000}"/>
    <cellStyle name="SubRoutine 3 10 5" xfId="31136" xr:uid="{00000000-0005-0000-0000-0000DFA20000}"/>
    <cellStyle name="SubRoutine 3 10 6" xfId="31137" xr:uid="{00000000-0005-0000-0000-0000E0A20000}"/>
    <cellStyle name="SubRoutine 3 11" xfId="31138" xr:uid="{00000000-0005-0000-0000-0000E1A20000}"/>
    <cellStyle name="SubRoutine 3 11 2" xfId="31139" xr:uid="{00000000-0005-0000-0000-0000E2A20000}"/>
    <cellStyle name="SubRoutine 3 11 3" xfId="31140" xr:uid="{00000000-0005-0000-0000-0000E3A20000}"/>
    <cellStyle name="SubRoutine 3 12" xfId="31141" xr:uid="{00000000-0005-0000-0000-0000E4A20000}"/>
    <cellStyle name="SubRoutine 3 12 2" xfId="31142" xr:uid="{00000000-0005-0000-0000-0000E5A20000}"/>
    <cellStyle name="SubRoutine 3 13" xfId="31143" xr:uid="{00000000-0005-0000-0000-0000E6A20000}"/>
    <cellStyle name="SubRoutine 3 14" xfId="31144" xr:uid="{00000000-0005-0000-0000-0000E7A20000}"/>
    <cellStyle name="SubRoutine 3 2" xfId="31145" xr:uid="{00000000-0005-0000-0000-0000E8A20000}"/>
    <cellStyle name="SubRoutine 3 2 2" xfId="31146" xr:uid="{00000000-0005-0000-0000-0000E9A20000}"/>
    <cellStyle name="SubRoutine 3 2 2 2" xfId="31147" xr:uid="{00000000-0005-0000-0000-0000EAA20000}"/>
    <cellStyle name="SubRoutine 3 2 2 2 2" xfId="31148" xr:uid="{00000000-0005-0000-0000-0000EBA20000}"/>
    <cellStyle name="SubRoutine 3 2 2 2 3" xfId="31149" xr:uid="{00000000-0005-0000-0000-0000ECA20000}"/>
    <cellStyle name="SubRoutine 3 2 2 3" xfId="31150" xr:uid="{00000000-0005-0000-0000-0000EDA20000}"/>
    <cellStyle name="SubRoutine 3 2 2 3 2" xfId="31151" xr:uid="{00000000-0005-0000-0000-0000EEA20000}"/>
    <cellStyle name="SubRoutine 3 2 2 4" xfId="31152" xr:uid="{00000000-0005-0000-0000-0000EFA20000}"/>
    <cellStyle name="SubRoutine 3 2 2 5" xfId="31153" xr:uid="{00000000-0005-0000-0000-0000F0A20000}"/>
    <cellStyle name="SubRoutine 3 2 3" xfId="31154" xr:uid="{00000000-0005-0000-0000-0000F1A20000}"/>
    <cellStyle name="SubRoutine 3 2 3 2" xfId="31155" xr:uid="{00000000-0005-0000-0000-0000F2A20000}"/>
    <cellStyle name="SubRoutine 3 2 3 3" xfId="31156" xr:uid="{00000000-0005-0000-0000-0000F3A20000}"/>
    <cellStyle name="SubRoutine 3 2 4" xfId="31157" xr:uid="{00000000-0005-0000-0000-0000F4A20000}"/>
    <cellStyle name="SubRoutine 3 2 4 2" xfId="31158" xr:uid="{00000000-0005-0000-0000-0000F5A20000}"/>
    <cellStyle name="SubRoutine 3 2 5" xfId="31159" xr:uid="{00000000-0005-0000-0000-0000F6A20000}"/>
    <cellStyle name="SubRoutine 3 2 6" xfId="31160" xr:uid="{00000000-0005-0000-0000-0000F7A20000}"/>
    <cellStyle name="SubRoutine 3 2 7" xfId="31161" xr:uid="{00000000-0005-0000-0000-0000F8A20000}"/>
    <cellStyle name="SubRoutine 3 3" xfId="31162" xr:uid="{00000000-0005-0000-0000-0000F9A20000}"/>
    <cellStyle name="SubRoutine 3 3 2" xfId="31163" xr:uid="{00000000-0005-0000-0000-0000FAA20000}"/>
    <cellStyle name="SubRoutine 3 3 2 2" xfId="31164" xr:uid="{00000000-0005-0000-0000-0000FBA20000}"/>
    <cellStyle name="SubRoutine 3 3 2 2 2" xfId="31165" xr:uid="{00000000-0005-0000-0000-0000FCA20000}"/>
    <cellStyle name="SubRoutine 3 3 2 2 3" xfId="31166" xr:uid="{00000000-0005-0000-0000-0000FDA20000}"/>
    <cellStyle name="SubRoutine 3 3 2 3" xfId="31167" xr:uid="{00000000-0005-0000-0000-0000FEA20000}"/>
    <cellStyle name="SubRoutine 3 3 2 3 2" xfId="31168" xr:uid="{00000000-0005-0000-0000-0000FFA20000}"/>
    <cellStyle name="SubRoutine 3 3 2 4" xfId="31169" xr:uid="{00000000-0005-0000-0000-000000A30000}"/>
    <cellStyle name="SubRoutine 3 3 2 5" xfId="31170" xr:uid="{00000000-0005-0000-0000-000001A30000}"/>
    <cellStyle name="SubRoutine 3 3 3" xfId="31171" xr:uid="{00000000-0005-0000-0000-000002A30000}"/>
    <cellStyle name="SubRoutine 3 3 3 2" xfId="31172" xr:uid="{00000000-0005-0000-0000-000003A30000}"/>
    <cellStyle name="SubRoutine 3 3 3 3" xfId="31173" xr:uid="{00000000-0005-0000-0000-000004A30000}"/>
    <cellStyle name="SubRoutine 3 3 4" xfId="31174" xr:uid="{00000000-0005-0000-0000-000005A30000}"/>
    <cellStyle name="SubRoutine 3 3 4 2" xfId="31175" xr:uid="{00000000-0005-0000-0000-000006A30000}"/>
    <cellStyle name="SubRoutine 3 3 5" xfId="31176" xr:uid="{00000000-0005-0000-0000-000007A30000}"/>
    <cellStyle name="SubRoutine 3 3 6" xfId="31177" xr:uid="{00000000-0005-0000-0000-000008A30000}"/>
    <cellStyle name="SubRoutine 3 3 7" xfId="31178" xr:uid="{00000000-0005-0000-0000-000009A30000}"/>
    <cellStyle name="SubRoutine 3 4" xfId="31179" xr:uid="{00000000-0005-0000-0000-00000AA30000}"/>
    <cellStyle name="SubRoutine 3 4 2" xfId="31180" xr:uid="{00000000-0005-0000-0000-00000BA30000}"/>
    <cellStyle name="SubRoutine 3 4 2 2" xfId="31181" xr:uid="{00000000-0005-0000-0000-00000CA30000}"/>
    <cellStyle name="SubRoutine 3 4 2 2 2" xfId="31182" xr:uid="{00000000-0005-0000-0000-00000DA30000}"/>
    <cellStyle name="SubRoutine 3 4 2 2 3" xfId="31183" xr:uid="{00000000-0005-0000-0000-00000EA30000}"/>
    <cellStyle name="SubRoutine 3 4 2 3" xfId="31184" xr:uid="{00000000-0005-0000-0000-00000FA30000}"/>
    <cellStyle name="SubRoutine 3 4 2 3 2" xfId="31185" xr:uid="{00000000-0005-0000-0000-000010A30000}"/>
    <cellStyle name="SubRoutine 3 4 2 4" xfId="31186" xr:uid="{00000000-0005-0000-0000-000011A30000}"/>
    <cellStyle name="SubRoutine 3 4 2 5" xfId="31187" xr:uid="{00000000-0005-0000-0000-000012A30000}"/>
    <cellStyle name="SubRoutine 3 4 3" xfId="31188" xr:uid="{00000000-0005-0000-0000-000013A30000}"/>
    <cellStyle name="SubRoutine 3 4 3 2" xfId="31189" xr:uid="{00000000-0005-0000-0000-000014A30000}"/>
    <cellStyle name="SubRoutine 3 4 3 3" xfId="31190" xr:uid="{00000000-0005-0000-0000-000015A30000}"/>
    <cellStyle name="SubRoutine 3 4 4" xfId="31191" xr:uid="{00000000-0005-0000-0000-000016A30000}"/>
    <cellStyle name="SubRoutine 3 4 4 2" xfId="31192" xr:uid="{00000000-0005-0000-0000-000017A30000}"/>
    <cellStyle name="SubRoutine 3 4 5" xfId="31193" xr:uid="{00000000-0005-0000-0000-000018A30000}"/>
    <cellStyle name="SubRoutine 3 4 6" xfId="31194" xr:uid="{00000000-0005-0000-0000-000019A30000}"/>
    <cellStyle name="SubRoutine 3 4 7" xfId="31195" xr:uid="{00000000-0005-0000-0000-00001AA30000}"/>
    <cellStyle name="SubRoutine 3 5" xfId="31196" xr:uid="{00000000-0005-0000-0000-00001BA30000}"/>
    <cellStyle name="SubRoutine 3 5 2" xfId="31197" xr:uid="{00000000-0005-0000-0000-00001CA30000}"/>
    <cellStyle name="SubRoutine 3 5 2 2" xfId="31198" xr:uid="{00000000-0005-0000-0000-00001DA30000}"/>
    <cellStyle name="SubRoutine 3 5 2 2 2" xfId="31199" xr:uid="{00000000-0005-0000-0000-00001EA30000}"/>
    <cellStyle name="SubRoutine 3 5 2 2 3" xfId="31200" xr:uid="{00000000-0005-0000-0000-00001FA30000}"/>
    <cellStyle name="SubRoutine 3 5 2 3" xfId="31201" xr:uid="{00000000-0005-0000-0000-000020A30000}"/>
    <cellStyle name="SubRoutine 3 5 2 3 2" xfId="31202" xr:uid="{00000000-0005-0000-0000-000021A30000}"/>
    <cellStyle name="SubRoutine 3 5 2 4" xfId="31203" xr:uid="{00000000-0005-0000-0000-000022A30000}"/>
    <cellStyle name="SubRoutine 3 5 2 5" xfId="31204" xr:uid="{00000000-0005-0000-0000-000023A30000}"/>
    <cellStyle name="SubRoutine 3 5 3" xfId="31205" xr:uid="{00000000-0005-0000-0000-000024A30000}"/>
    <cellStyle name="SubRoutine 3 5 3 2" xfId="31206" xr:uid="{00000000-0005-0000-0000-000025A30000}"/>
    <cellStyle name="SubRoutine 3 5 3 3" xfId="31207" xr:uid="{00000000-0005-0000-0000-000026A30000}"/>
    <cellStyle name="SubRoutine 3 5 4" xfId="31208" xr:uid="{00000000-0005-0000-0000-000027A30000}"/>
    <cellStyle name="SubRoutine 3 5 4 2" xfId="31209" xr:uid="{00000000-0005-0000-0000-000028A30000}"/>
    <cellStyle name="SubRoutine 3 5 5" xfId="31210" xr:uid="{00000000-0005-0000-0000-000029A30000}"/>
    <cellStyle name="SubRoutine 3 5 6" xfId="31211" xr:uid="{00000000-0005-0000-0000-00002AA30000}"/>
    <cellStyle name="SubRoutine 3 5 7" xfId="31212" xr:uid="{00000000-0005-0000-0000-00002BA30000}"/>
    <cellStyle name="SubRoutine 3 6" xfId="31213" xr:uid="{00000000-0005-0000-0000-00002CA30000}"/>
    <cellStyle name="SubRoutine 3 6 2" xfId="31214" xr:uid="{00000000-0005-0000-0000-00002DA30000}"/>
    <cellStyle name="SubRoutine 3 6 2 2" xfId="31215" xr:uid="{00000000-0005-0000-0000-00002EA30000}"/>
    <cellStyle name="SubRoutine 3 6 2 2 2" xfId="31216" xr:uid="{00000000-0005-0000-0000-00002FA30000}"/>
    <cellStyle name="SubRoutine 3 6 2 2 3" xfId="31217" xr:uid="{00000000-0005-0000-0000-000030A30000}"/>
    <cellStyle name="SubRoutine 3 6 2 3" xfId="31218" xr:uid="{00000000-0005-0000-0000-000031A30000}"/>
    <cellStyle name="SubRoutine 3 6 2 3 2" xfId="31219" xr:uid="{00000000-0005-0000-0000-000032A30000}"/>
    <cellStyle name="SubRoutine 3 6 2 4" xfId="31220" xr:uid="{00000000-0005-0000-0000-000033A30000}"/>
    <cellStyle name="SubRoutine 3 6 2 5" xfId="31221" xr:uid="{00000000-0005-0000-0000-000034A30000}"/>
    <cellStyle name="SubRoutine 3 6 3" xfId="31222" xr:uid="{00000000-0005-0000-0000-000035A30000}"/>
    <cellStyle name="SubRoutine 3 6 3 2" xfId="31223" xr:uid="{00000000-0005-0000-0000-000036A30000}"/>
    <cellStyle name="SubRoutine 3 6 3 3" xfId="31224" xr:uid="{00000000-0005-0000-0000-000037A30000}"/>
    <cellStyle name="SubRoutine 3 6 4" xfId="31225" xr:uid="{00000000-0005-0000-0000-000038A30000}"/>
    <cellStyle name="SubRoutine 3 6 4 2" xfId="31226" xr:uid="{00000000-0005-0000-0000-000039A30000}"/>
    <cellStyle name="SubRoutine 3 6 5" xfId="31227" xr:uid="{00000000-0005-0000-0000-00003AA30000}"/>
    <cellStyle name="SubRoutine 3 6 6" xfId="31228" xr:uid="{00000000-0005-0000-0000-00003BA30000}"/>
    <cellStyle name="SubRoutine 3 6 7" xfId="31229" xr:uid="{00000000-0005-0000-0000-00003CA30000}"/>
    <cellStyle name="SubRoutine 3 7" xfId="31230" xr:uid="{00000000-0005-0000-0000-00003DA30000}"/>
    <cellStyle name="SubRoutine 3 7 2" xfId="31231" xr:uid="{00000000-0005-0000-0000-00003EA30000}"/>
    <cellStyle name="SubRoutine 3 7 2 2" xfId="31232" xr:uid="{00000000-0005-0000-0000-00003FA30000}"/>
    <cellStyle name="SubRoutine 3 7 2 2 2" xfId="31233" xr:uid="{00000000-0005-0000-0000-000040A30000}"/>
    <cellStyle name="SubRoutine 3 7 2 2 3" xfId="31234" xr:uid="{00000000-0005-0000-0000-000041A30000}"/>
    <cellStyle name="SubRoutine 3 7 2 3" xfId="31235" xr:uid="{00000000-0005-0000-0000-000042A30000}"/>
    <cellStyle name="SubRoutine 3 7 2 3 2" xfId="31236" xr:uid="{00000000-0005-0000-0000-000043A30000}"/>
    <cellStyle name="SubRoutine 3 7 2 4" xfId="31237" xr:uid="{00000000-0005-0000-0000-000044A30000}"/>
    <cellStyle name="SubRoutine 3 7 2 5" xfId="31238" xr:uid="{00000000-0005-0000-0000-000045A30000}"/>
    <cellStyle name="SubRoutine 3 7 3" xfId="31239" xr:uid="{00000000-0005-0000-0000-000046A30000}"/>
    <cellStyle name="SubRoutine 3 7 3 2" xfId="31240" xr:uid="{00000000-0005-0000-0000-000047A30000}"/>
    <cellStyle name="SubRoutine 3 7 3 3" xfId="31241" xr:uid="{00000000-0005-0000-0000-000048A30000}"/>
    <cellStyle name="SubRoutine 3 7 4" xfId="31242" xr:uid="{00000000-0005-0000-0000-000049A30000}"/>
    <cellStyle name="SubRoutine 3 7 4 2" xfId="31243" xr:uid="{00000000-0005-0000-0000-00004AA30000}"/>
    <cellStyle name="SubRoutine 3 7 5" xfId="31244" xr:uid="{00000000-0005-0000-0000-00004BA30000}"/>
    <cellStyle name="SubRoutine 3 7 6" xfId="31245" xr:uid="{00000000-0005-0000-0000-00004CA30000}"/>
    <cellStyle name="SubRoutine 3 7 7" xfId="31246" xr:uid="{00000000-0005-0000-0000-00004DA30000}"/>
    <cellStyle name="SubRoutine 3 8" xfId="31247" xr:uid="{00000000-0005-0000-0000-00004EA30000}"/>
    <cellStyle name="SubRoutine 3 8 2" xfId="31248" xr:uid="{00000000-0005-0000-0000-00004FA30000}"/>
    <cellStyle name="SubRoutine 3 8 2 2" xfId="31249" xr:uid="{00000000-0005-0000-0000-000050A30000}"/>
    <cellStyle name="SubRoutine 3 8 2 2 2" xfId="31250" xr:uid="{00000000-0005-0000-0000-000051A30000}"/>
    <cellStyle name="SubRoutine 3 8 2 2 3" xfId="31251" xr:uid="{00000000-0005-0000-0000-000052A30000}"/>
    <cellStyle name="SubRoutine 3 8 2 3" xfId="31252" xr:uid="{00000000-0005-0000-0000-000053A30000}"/>
    <cellStyle name="SubRoutine 3 8 2 3 2" xfId="31253" xr:uid="{00000000-0005-0000-0000-000054A30000}"/>
    <cellStyle name="SubRoutine 3 8 2 4" xfId="31254" xr:uid="{00000000-0005-0000-0000-000055A30000}"/>
    <cellStyle name="SubRoutine 3 8 2 5" xfId="31255" xr:uid="{00000000-0005-0000-0000-000056A30000}"/>
    <cellStyle name="SubRoutine 3 8 3" xfId="31256" xr:uid="{00000000-0005-0000-0000-000057A30000}"/>
    <cellStyle name="SubRoutine 3 8 3 2" xfId="31257" xr:uid="{00000000-0005-0000-0000-000058A30000}"/>
    <cellStyle name="SubRoutine 3 8 3 3" xfId="31258" xr:uid="{00000000-0005-0000-0000-000059A30000}"/>
    <cellStyle name="SubRoutine 3 8 4" xfId="31259" xr:uid="{00000000-0005-0000-0000-00005AA30000}"/>
    <cellStyle name="SubRoutine 3 8 4 2" xfId="31260" xr:uid="{00000000-0005-0000-0000-00005BA30000}"/>
    <cellStyle name="SubRoutine 3 8 5" xfId="31261" xr:uid="{00000000-0005-0000-0000-00005CA30000}"/>
    <cellStyle name="SubRoutine 3 8 6" xfId="31262" xr:uid="{00000000-0005-0000-0000-00005DA30000}"/>
    <cellStyle name="SubRoutine 3 8 7" xfId="31263" xr:uid="{00000000-0005-0000-0000-00005EA30000}"/>
    <cellStyle name="SubRoutine 3 9" xfId="31264" xr:uid="{00000000-0005-0000-0000-00005FA30000}"/>
    <cellStyle name="SubRoutine 3 9 2" xfId="31265" xr:uid="{00000000-0005-0000-0000-000060A30000}"/>
    <cellStyle name="SubRoutine 3 9 2 2" xfId="31266" xr:uid="{00000000-0005-0000-0000-000061A30000}"/>
    <cellStyle name="SubRoutine 3 9 2 2 2" xfId="31267" xr:uid="{00000000-0005-0000-0000-000062A30000}"/>
    <cellStyle name="SubRoutine 3 9 2 2 3" xfId="31268" xr:uid="{00000000-0005-0000-0000-000063A30000}"/>
    <cellStyle name="SubRoutine 3 9 2 3" xfId="31269" xr:uid="{00000000-0005-0000-0000-000064A30000}"/>
    <cellStyle name="SubRoutine 3 9 2 3 2" xfId="31270" xr:uid="{00000000-0005-0000-0000-000065A30000}"/>
    <cellStyle name="SubRoutine 3 9 2 4" xfId="31271" xr:uid="{00000000-0005-0000-0000-000066A30000}"/>
    <cellStyle name="SubRoutine 3 9 2 5" xfId="31272" xr:uid="{00000000-0005-0000-0000-000067A30000}"/>
    <cellStyle name="SubRoutine 3 9 3" xfId="31273" xr:uid="{00000000-0005-0000-0000-000068A30000}"/>
    <cellStyle name="SubRoutine 3 9 3 2" xfId="31274" xr:uid="{00000000-0005-0000-0000-000069A30000}"/>
    <cellStyle name="SubRoutine 3 9 3 3" xfId="31275" xr:uid="{00000000-0005-0000-0000-00006AA30000}"/>
    <cellStyle name="SubRoutine 3 9 4" xfId="31276" xr:uid="{00000000-0005-0000-0000-00006BA30000}"/>
    <cellStyle name="SubRoutine 3 9 4 2" xfId="31277" xr:uid="{00000000-0005-0000-0000-00006CA30000}"/>
    <cellStyle name="SubRoutine 3 9 5" xfId="31278" xr:uid="{00000000-0005-0000-0000-00006DA30000}"/>
    <cellStyle name="SubRoutine 3 9 6" xfId="31279" xr:uid="{00000000-0005-0000-0000-00006EA30000}"/>
    <cellStyle name="SubRoutine 3 9 7" xfId="31280" xr:uid="{00000000-0005-0000-0000-00006FA30000}"/>
    <cellStyle name="SubRoutine 4" xfId="31281" xr:uid="{00000000-0005-0000-0000-000070A30000}"/>
    <cellStyle name="SubRoutine 4 10" xfId="31282" xr:uid="{00000000-0005-0000-0000-000071A30000}"/>
    <cellStyle name="SubRoutine 4 10 2" xfId="31283" xr:uid="{00000000-0005-0000-0000-000072A30000}"/>
    <cellStyle name="SubRoutine 4 10 2 2" xfId="31284" xr:uid="{00000000-0005-0000-0000-000073A30000}"/>
    <cellStyle name="SubRoutine 4 10 2 3" xfId="31285" xr:uid="{00000000-0005-0000-0000-000074A30000}"/>
    <cellStyle name="SubRoutine 4 10 3" xfId="31286" xr:uid="{00000000-0005-0000-0000-000075A30000}"/>
    <cellStyle name="SubRoutine 4 10 3 2" xfId="31287" xr:uid="{00000000-0005-0000-0000-000076A30000}"/>
    <cellStyle name="SubRoutine 4 10 4" xfId="31288" xr:uid="{00000000-0005-0000-0000-000077A30000}"/>
    <cellStyle name="SubRoutine 4 10 5" xfId="31289" xr:uid="{00000000-0005-0000-0000-000078A30000}"/>
    <cellStyle name="SubRoutine 4 11" xfId="31290" xr:uid="{00000000-0005-0000-0000-000079A30000}"/>
    <cellStyle name="SubRoutine 4 11 2" xfId="31291" xr:uid="{00000000-0005-0000-0000-00007AA30000}"/>
    <cellStyle name="SubRoutine 4 11 3" xfId="31292" xr:uid="{00000000-0005-0000-0000-00007BA30000}"/>
    <cellStyle name="SubRoutine 4 12" xfId="31293" xr:uid="{00000000-0005-0000-0000-00007CA30000}"/>
    <cellStyle name="SubRoutine 4 12 2" xfId="31294" xr:uid="{00000000-0005-0000-0000-00007DA30000}"/>
    <cellStyle name="SubRoutine 4 13" xfId="31295" xr:uid="{00000000-0005-0000-0000-00007EA30000}"/>
    <cellStyle name="SubRoutine 4 14" xfId="31296" xr:uid="{00000000-0005-0000-0000-00007FA30000}"/>
    <cellStyle name="SubRoutine 4 2" xfId="31297" xr:uid="{00000000-0005-0000-0000-000080A30000}"/>
    <cellStyle name="SubRoutine 4 2 2" xfId="31298" xr:uid="{00000000-0005-0000-0000-000081A30000}"/>
    <cellStyle name="SubRoutine 4 2 2 2" xfId="31299" xr:uid="{00000000-0005-0000-0000-000082A30000}"/>
    <cellStyle name="SubRoutine 4 2 2 2 2" xfId="31300" xr:uid="{00000000-0005-0000-0000-000083A30000}"/>
    <cellStyle name="SubRoutine 4 2 2 2 3" xfId="31301" xr:uid="{00000000-0005-0000-0000-000084A30000}"/>
    <cellStyle name="SubRoutine 4 2 2 3" xfId="31302" xr:uid="{00000000-0005-0000-0000-000085A30000}"/>
    <cellStyle name="SubRoutine 4 2 2 3 2" xfId="31303" xr:uid="{00000000-0005-0000-0000-000086A30000}"/>
    <cellStyle name="SubRoutine 4 2 2 4" xfId="31304" xr:uid="{00000000-0005-0000-0000-000087A30000}"/>
    <cellStyle name="SubRoutine 4 2 2 5" xfId="31305" xr:uid="{00000000-0005-0000-0000-000088A30000}"/>
    <cellStyle name="SubRoutine 4 2 3" xfId="31306" xr:uid="{00000000-0005-0000-0000-000089A30000}"/>
    <cellStyle name="SubRoutine 4 2 3 2" xfId="31307" xr:uid="{00000000-0005-0000-0000-00008AA30000}"/>
    <cellStyle name="SubRoutine 4 2 3 3" xfId="31308" xr:uid="{00000000-0005-0000-0000-00008BA30000}"/>
    <cellStyle name="SubRoutine 4 2 4" xfId="31309" xr:uid="{00000000-0005-0000-0000-00008CA30000}"/>
    <cellStyle name="SubRoutine 4 2 4 2" xfId="31310" xr:uid="{00000000-0005-0000-0000-00008DA30000}"/>
    <cellStyle name="SubRoutine 4 2 5" xfId="31311" xr:uid="{00000000-0005-0000-0000-00008EA30000}"/>
    <cellStyle name="SubRoutine 4 2 6" xfId="31312" xr:uid="{00000000-0005-0000-0000-00008FA30000}"/>
    <cellStyle name="SubRoutine 4 2 7" xfId="31313" xr:uid="{00000000-0005-0000-0000-000090A30000}"/>
    <cellStyle name="SubRoutine 4 3" xfId="31314" xr:uid="{00000000-0005-0000-0000-000091A30000}"/>
    <cellStyle name="SubRoutine 4 3 2" xfId="31315" xr:uid="{00000000-0005-0000-0000-000092A30000}"/>
    <cellStyle name="SubRoutine 4 3 2 2" xfId="31316" xr:uid="{00000000-0005-0000-0000-000093A30000}"/>
    <cellStyle name="SubRoutine 4 3 2 2 2" xfId="31317" xr:uid="{00000000-0005-0000-0000-000094A30000}"/>
    <cellStyle name="SubRoutine 4 3 2 2 3" xfId="31318" xr:uid="{00000000-0005-0000-0000-000095A30000}"/>
    <cellStyle name="SubRoutine 4 3 2 3" xfId="31319" xr:uid="{00000000-0005-0000-0000-000096A30000}"/>
    <cellStyle name="SubRoutine 4 3 2 3 2" xfId="31320" xr:uid="{00000000-0005-0000-0000-000097A30000}"/>
    <cellStyle name="SubRoutine 4 3 2 4" xfId="31321" xr:uid="{00000000-0005-0000-0000-000098A30000}"/>
    <cellStyle name="SubRoutine 4 3 2 5" xfId="31322" xr:uid="{00000000-0005-0000-0000-000099A30000}"/>
    <cellStyle name="SubRoutine 4 3 3" xfId="31323" xr:uid="{00000000-0005-0000-0000-00009AA30000}"/>
    <cellStyle name="SubRoutine 4 3 3 2" xfId="31324" xr:uid="{00000000-0005-0000-0000-00009BA30000}"/>
    <cellStyle name="SubRoutine 4 3 3 3" xfId="31325" xr:uid="{00000000-0005-0000-0000-00009CA30000}"/>
    <cellStyle name="SubRoutine 4 3 4" xfId="31326" xr:uid="{00000000-0005-0000-0000-00009DA30000}"/>
    <cellStyle name="SubRoutine 4 3 4 2" xfId="31327" xr:uid="{00000000-0005-0000-0000-00009EA30000}"/>
    <cellStyle name="SubRoutine 4 3 5" xfId="31328" xr:uid="{00000000-0005-0000-0000-00009FA30000}"/>
    <cellStyle name="SubRoutine 4 3 6" xfId="31329" xr:uid="{00000000-0005-0000-0000-0000A0A30000}"/>
    <cellStyle name="SubRoutine 4 3 7" xfId="31330" xr:uid="{00000000-0005-0000-0000-0000A1A30000}"/>
    <cellStyle name="SubRoutine 4 4" xfId="31331" xr:uid="{00000000-0005-0000-0000-0000A2A30000}"/>
    <cellStyle name="SubRoutine 4 4 2" xfId="31332" xr:uid="{00000000-0005-0000-0000-0000A3A30000}"/>
    <cellStyle name="SubRoutine 4 4 2 2" xfId="31333" xr:uid="{00000000-0005-0000-0000-0000A4A30000}"/>
    <cellStyle name="SubRoutine 4 4 2 2 2" xfId="31334" xr:uid="{00000000-0005-0000-0000-0000A5A30000}"/>
    <cellStyle name="SubRoutine 4 4 2 2 3" xfId="31335" xr:uid="{00000000-0005-0000-0000-0000A6A30000}"/>
    <cellStyle name="SubRoutine 4 4 2 3" xfId="31336" xr:uid="{00000000-0005-0000-0000-0000A7A30000}"/>
    <cellStyle name="SubRoutine 4 4 2 3 2" xfId="31337" xr:uid="{00000000-0005-0000-0000-0000A8A30000}"/>
    <cellStyle name="SubRoutine 4 4 2 4" xfId="31338" xr:uid="{00000000-0005-0000-0000-0000A9A30000}"/>
    <cellStyle name="SubRoutine 4 4 2 5" xfId="31339" xr:uid="{00000000-0005-0000-0000-0000AAA30000}"/>
    <cellStyle name="SubRoutine 4 4 3" xfId="31340" xr:uid="{00000000-0005-0000-0000-0000ABA30000}"/>
    <cellStyle name="SubRoutine 4 4 3 2" xfId="31341" xr:uid="{00000000-0005-0000-0000-0000ACA30000}"/>
    <cellStyle name="SubRoutine 4 4 3 3" xfId="31342" xr:uid="{00000000-0005-0000-0000-0000ADA30000}"/>
    <cellStyle name="SubRoutine 4 4 4" xfId="31343" xr:uid="{00000000-0005-0000-0000-0000AEA30000}"/>
    <cellStyle name="SubRoutine 4 4 4 2" xfId="31344" xr:uid="{00000000-0005-0000-0000-0000AFA30000}"/>
    <cellStyle name="SubRoutine 4 4 5" xfId="31345" xr:uid="{00000000-0005-0000-0000-0000B0A30000}"/>
    <cellStyle name="SubRoutine 4 4 6" xfId="31346" xr:uid="{00000000-0005-0000-0000-0000B1A30000}"/>
    <cellStyle name="SubRoutine 4 4 7" xfId="31347" xr:uid="{00000000-0005-0000-0000-0000B2A30000}"/>
    <cellStyle name="SubRoutine 4 5" xfId="31348" xr:uid="{00000000-0005-0000-0000-0000B3A30000}"/>
    <cellStyle name="SubRoutine 4 5 2" xfId="31349" xr:uid="{00000000-0005-0000-0000-0000B4A30000}"/>
    <cellStyle name="SubRoutine 4 5 2 2" xfId="31350" xr:uid="{00000000-0005-0000-0000-0000B5A30000}"/>
    <cellStyle name="SubRoutine 4 5 2 2 2" xfId="31351" xr:uid="{00000000-0005-0000-0000-0000B6A30000}"/>
    <cellStyle name="SubRoutine 4 5 2 2 3" xfId="31352" xr:uid="{00000000-0005-0000-0000-0000B7A30000}"/>
    <cellStyle name="SubRoutine 4 5 2 3" xfId="31353" xr:uid="{00000000-0005-0000-0000-0000B8A30000}"/>
    <cellStyle name="SubRoutine 4 5 2 3 2" xfId="31354" xr:uid="{00000000-0005-0000-0000-0000B9A30000}"/>
    <cellStyle name="SubRoutine 4 5 2 4" xfId="31355" xr:uid="{00000000-0005-0000-0000-0000BAA30000}"/>
    <cellStyle name="SubRoutine 4 5 2 5" xfId="31356" xr:uid="{00000000-0005-0000-0000-0000BBA30000}"/>
    <cellStyle name="SubRoutine 4 5 3" xfId="31357" xr:uid="{00000000-0005-0000-0000-0000BCA30000}"/>
    <cellStyle name="SubRoutine 4 5 3 2" xfId="31358" xr:uid="{00000000-0005-0000-0000-0000BDA30000}"/>
    <cellStyle name="SubRoutine 4 5 3 3" xfId="31359" xr:uid="{00000000-0005-0000-0000-0000BEA30000}"/>
    <cellStyle name="SubRoutine 4 5 4" xfId="31360" xr:uid="{00000000-0005-0000-0000-0000BFA30000}"/>
    <cellStyle name="SubRoutine 4 5 4 2" xfId="31361" xr:uid="{00000000-0005-0000-0000-0000C0A30000}"/>
    <cellStyle name="SubRoutine 4 5 5" xfId="31362" xr:uid="{00000000-0005-0000-0000-0000C1A30000}"/>
    <cellStyle name="SubRoutine 4 5 6" xfId="31363" xr:uid="{00000000-0005-0000-0000-0000C2A30000}"/>
    <cellStyle name="SubRoutine 4 5 7" xfId="31364" xr:uid="{00000000-0005-0000-0000-0000C3A30000}"/>
    <cellStyle name="SubRoutine 4 6" xfId="31365" xr:uid="{00000000-0005-0000-0000-0000C4A30000}"/>
    <cellStyle name="SubRoutine 4 6 2" xfId="31366" xr:uid="{00000000-0005-0000-0000-0000C5A30000}"/>
    <cellStyle name="SubRoutine 4 6 2 2" xfId="31367" xr:uid="{00000000-0005-0000-0000-0000C6A30000}"/>
    <cellStyle name="SubRoutine 4 6 2 2 2" xfId="31368" xr:uid="{00000000-0005-0000-0000-0000C7A30000}"/>
    <cellStyle name="SubRoutine 4 6 2 2 3" xfId="31369" xr:uid="{00000000-0005-0000-0000-0000C8A30000}"/>
    <cellStyle name="SubRoutine 4 6 2 3" xfId="31370" xr:uid="{00000000-0005-0000-0000-0000C9A30000}"/>
    <cellStyle name="SubRoutine 4 6 2 3 2" xfId="31371" xr:uid="{00000000-0005-0000-0000-0000CAA30000}"/>
    <cellStyle name="SubRoutine 4 6 2 4" xfId="31372" xr:uid="{00000000-0005-0000-0000-0000CBA30000}"/>
    <cellStyle name="SubRoutine 4 6 2 5" xfId="31373" xr:uid="{00000000-0005-0000-0000-0000CCA30000}"/>
    <cellStyle name="SubRoutine 4 6 3" xfId="31374" xr:uid="{00000000-0005-0000-0000-0000CDA30000}"/>
    <cellStyle name="SubRoutine 4 6 3 2" xfId="31375" xr:uid="{00000000-0005-0000-0000-0000CEA30000}"/>
    <cellStyle name="SubRoutine 4 6 3 3" xfId="31376" xr:uid="{00000000-0005-0000-0000-0000CFA30000}"/>
    <cellStyle name="SubRoutine 4 6 4" xfId="31377" xr:uid="{00000000-0005-0000-0000-0000D0A30000}"/>
    <cellStyle name="SubRoutine 4 6 4 2" xfId="31378" xr:uid="{00000000-0005-0000-0000-0000D1A30000}"/>
    <cellStyle name="SubRoutine 4 6 5" xfId="31379" xr:uid="{00000000-0005-0000-0000-0000D2A30000}"/>
    <cellStyle name="SubRoutine 4 6 6" xfId="31380" xr:uid="{00000000-0005-0000-0000-0000D3A30000}"/>
    <cellStyle name="SubRoutine 4 7" xfId="31381" xr:uid="{00000000-0005-0000-0000-0000D4A30000}"/>
    <cellStyle name="SubRoutine 4 7 2" xfId="31382" xr:uid="{00000000-0005-0000-0000-0000D5A30000}"/>
    <cellStyle name="SubRoutine 4 7 2 2" xfId="31383" xr:uid="{00000000-0005-0000-0000-0000D6A30000}"/>
    <cellStyle name="SubRoutine 4 7 2 2 2" xfId="31384" xr:uid="{00000000-0005-0000-0000-0000D7A30000}"/>
    <cellStyle name="SubRoutine 4 7 2 2 3" xfId="31385" xr:uid="{00000000-0005-0000-0000-0000D8A30000}"/>
    <cellStyle name="SubRoutine 4 7 2 3" xfId="31386" xr:uid="{00000000-0005-0000-0000-0000D9A30000}"/>
    <cellStyle name="SubRoutine 4 7 2 3 2" xfId="31387" xr:uid="{00000000-0005-0000-0000-0000DAA30000}"/>
    <cellStyle name="SubRoutine 4 7 2 4" xfId="31388" xr:uid="{00000000-0005-0000-0000-0000DBA30000}"/>
    <cellStyle name="SubRoutine 4 7 2 5" xfId="31389" xr:uid="{00000000-0005-0000-0000-0000DCA30000}"/>
    <cellStyle name="SubRoutine 4 7 3" xfId="31390" xr:uid="{00000000-0005-0000-0000-0000DDA30000}"/>
    <cellStyle name="SubRoutine 4 7 3 2" xfId="31391" xr:uid="{00000000-0005-0000-0000-0000DEA30000}"/>
    <cellStyle name="SubRoutine 4 7 3 3" xfId="31392" xr:uid="{00000000-0005-0000-0000-0000DFA30000}"/>
    <cellStyle name="SubRoutine 4 7 4" xfId="31393" xr:uid="{00000000-0005-0000-0000-0000E0A30000}"/>
    <cellStyle name="SubRoutine 4 7 4 2" xfId="31394" xr:uid="{00000000-0005-0000-0000-0000E1A30000}"/>
    <cellStyle name="SubRoutine 4 7 5" xfId="31395" xr:uid="{00000000-0005-0000-0000-0000E2A30000}"/>
    <cellStyle name="SubRoutine 4 7 6" xfId="31396" xr:uid="{00000000-0005-0000-0000-0000E3A30000}"/>
    <cellStyle name="SubRoutine 4 8" xfId="31397" xr:uid="{00000000-0005-0000-0000-0000E4A30000}"/>
    <cellStyle name="SubRoutine 4 8 2" xfId="31398" xr:uid="{00000000-0005-0000-0000-0000E5A30000}"/>
    <cellStyle name="SubRoutine 4 8 2 2" xfId="31399" xr:uid="{00000000-0005-0000-0000-0000E6A30000}"/>
    <cellStyle name="SubRoutine 4 8 2 2 2" xfId="31400" xr:uid="{00000000-0005-0000-0000-0000E7A30000}"/>
    <cellStyle name="SubRoutine 4 8 2 2 3" xfId="31401" xr:uid="{00000000-0005-0000-0000-0000E8A30000}"/>
    <cellStyle name="SubRoutine 4 8 2 3" xfId="31402" xr:uid="{00000000-0005-0000-0000-0000E9A30000}"/>
    <cellStyle name="SubRoutine 4 8 2 3 2" xfId="31403" xr:uid="{00000000-0005-0000-0000-0000EAA30000}"/>
    <cellStyle name="SubRoutine 4 8 2 4" xfId="31404" xr:uid="{00000000-0005-0000-0000-0000EBA30000}"/>
    <cellStyle name="SubRoutine 4 8 2 5" xfId="31405" xr:uid="{00000000-0005-0000-0000-0000ECA30000}"/>
    <cellStyle name="SubRoutine 4 8 3" xfId="31406" xr:uid="{00000000-0005-0000-0000-0000EDA30000}"/>
    <cellStyle name="SubRoutine 4 8 3 2" xfId="31407" xr:uid="{00000000-0005-0000-0000-0000EEA30000}"/>
    <cellStyle name="SubRoutine 4 8 3 3" xfId="31408" xr:uid="{00000000-0005-0000-0000-0000EFA30000}"/>
    <cellStyle name="SubRoutine 4 8 4" xfId="31409" xr:uid="{00000000-0005-0000-0000-0000F0A30000}"/>
    <cellStyle name="SubRoutine 4 8 4 2" xfId="31410" xr:uid="{00000000-0005-0000-0000-0000F1A30000}"/>
    <cellStyle name="SubRoutine 4 8 5" xfId="31411" xr:uid="{00000000-0005-0000-0000-0000F2A30000}"/>
    <cellStyle name="SubRoutine 4 8 6" xfId="31412" xr:uid="{00000000-0005-0000-0000-0000F3A30000}"/>
    <cellStyle name="SubRoutine 4 9" xfId="31413" xr:uid="{00000000-0005-0000-0000-0000F4A30000}"/>
    <cellStyle name="SubRoutine 4 9 2" xfId="31414" xr:uid="{00000000-0005-0000-0000-0000F5A30000}"/>
    <cellStyle name="SubRoutine 4 9 2 2" xfId="31415" xr:uid="{00000000-0005-0000-0000-0000F6A30000}"/>
    <cellStyle name="SubRoutine 4 9 2 2 2" xfId="31416" xr:uid="{00000000-0005-0000-0000-0000F7A30000}"/>
    <cellStyle name="SubRoutine 4 9 2 2 3" xfId="31417" xr:uid="{00000000-0005-0000-0000-0000F8A30000}"/>
    <cellStyle name="SubRoutine 4 9 2 3" xfId="31418" xr:uid="{00000000-0005-0000-0000-0000F9A30000}"/>
    <cellStyle name="SubRoutine 4 9 2 3 2" xfId="31419" xr:uid="{00000000-0005-0000-0000-0000FAA30000}"/>
    <cellStyle name="SubRoutine 4 9 2 4" xfId="31420" xr:uid="{00000000-0005-0000-0000-0000FBA30000}"/>
    <cellStyle name="SubRoutine 4 9 2 5" xfId="31421" xr:uid="{00000000-0005-0000-0000-0000FCA30000}"/>
    <cellStyle name="SubRoutine 4 9 3" xfId="31422" xr:uid="{00000000-0005-0000-0000-0000FDA30000}"/>
    <cellStyle name="SubRoutine 4 9 3 2" xfId="31423" xr:uid="{00000000-0005-0000-0000-0000FEA30000}"/>
    <cellStyle name="SubRoutine 4 9 3 3" xfId="31424" xr:uid="{00000000-0005-0000-0000-0000FFA30000}"/>
    <cellStyle name="SubRoutine 4 9 4" xfId="31425" xr:uid="{00000000-0005-0000-0000-000000A40000}"/>
    <cellStyle name="SubRoutine 4 9 4 2" xfId="31426" xr:uid="{00000000-0005-0000-0000-000001A40000}"/>
    <cellStyle name="SubRoutine 4 9 5" xfId="31427" xr:uid="{00000000-0005-0000-0000-000002A40000}"/>
    <cellStyle name="SubRoutine 4 9 6" xfId="31428" xr:uid="{00000000-0005-0000-0000-000003A40000}"/>
    <cellStyle name="SubRoutine 5" xfId="31429" xr:uid="{00000000-0005-0000-0000-000004A40000}"/>
    <cellStyle name="SubRoutine 5 10" xfId="31430" xr:uid="{00000000-0005-0000-0000-000005A40000}"/>
    <cellStyle name="SubRoutine 5 10 2" xfId="31431" xr:uid="{00000000-0005-0000-0000-000006A40000}"/>
    <cellStyle name="SubRoutine 5 10 2 2" xfId="31432" xr:uid="{00000000-0005-0000-0000-000007A40000}"/>
    <cellStyle name="SubRoutine 5 10 2 3" xfId="31433" xr:uid="{00000000-0005-0000-0000-000008A40000}"/>
    <cellStyle name="SubRoutine 5 10 3" xfId="31434" xr:uid="{00000000-0005-0000-0000-000009A40000}"/>
    <cellStyle name="SubRoutine 5 10 3 2" xfId="31435" xr:uid="{00000000-0005-0000-0000-00000AA40000}"/>
    <cellStyle name="SubRoutine 5 10 4" xfId="31436" xr:uid="{00000000-0005-0000-0000-00000BA40000}"/>
    <cellStyle name="SubRoutine 5 10 5" xfId="31437" xr:uid="{00000000-0005-0000-0000-00000CA40000}"/>
    <cellStyle name="SubRoutine 5 11" xfId="31438" xr:uid="{00000000-0005-0000-0000-00000DA40000}"/>
    <cellStyle name="SubRoutine 5 11 2" xfId="31439" xr:uid="{00000000-0005-0000-0000-00000EA40000}"/>
    <cellStyle name="SubRoutine 5 11 3" xfId="31440" xr:uid="{00000000-0005-0000-0000-00000FA40000}"/>
    <cellStyle name="SubRoutine 5 12" xfId="31441" xr:uid="{00000000-0005-0000-0000-000010A40000}"/>
    <cellStyle name="SubRoutine 5 12 2" xfId="31442" xr:uid="{00000000-0005-0000-0000-000011A40000}"/>
    <cellStyle name="SubRoutine 5 13" xfId="31443" xr:uid="{00000000-0005-0000-0000-000012A40000}"/>
    <cellStyle name="SubRoutine 5 14" xfId="31444" xr:uid="{00000000-0005-0000-0000-000013A40000}"/>
    <cellStyle name="SubRoutine 5 2" xfId="31445" xr:uid="{00000000-0005-0000-0000-000014A40000}"/>
    <cellStyle name="SubRoutine 5 2 2" xfId="31446" xr:uid="{00000000-0005-0000-0000-000015A40000}"/>
    <cellStyle name="SubRoutine 5 2 2 2" xfId="31447" xr:uid="{00000000-0005-0000-0000-000016A40000}"/>
    <cellStyle name="SubRoutine 5 2 2 2 2" xfId="31448" xr:uid="{00000000-0005-0000-0000-000017A40000}"/>
    <cellStyle name="SubRoutine 5 2 2 2 3" xfId="31449" xr:uid="{00000000-0005-0000-0000-000018A40000}"/>
    <cellStyle name="SubRoutine 5 2 2 3" xfId="31450" xr:uid="{00000000-0005-0000-0000-000019A40000}"/>
    <cellStyle name="SubRoutine 5 2 2 3 2" xfId="31451" xr:uid="{00000000-0005-0000-0000-00001AA40000}"/>
    <cellStyle name="SubRoutine 5 2 2 4" xfId="31452" xr:uid="{00000000-0005-0000-0000-00001BA40000}"/>
    <cellStyle name="SubRoutine 5 2 2 5" xfId="31453" xr:uid="{00000000-0005-0000-0000-00001CA40000}"/>
    <cellStyle name="SubRoutine 5 2 3" xfId="31454" xr:uid="{00000000-0005-0000-0000-00001DA40000}"/>
    <cellStyle name="SubRoutine 5 2 3 2" xfId="31455" xr:uid="{00000000-0005-0000-0000-00001EA40000}"/>
    <cellStyle name="SubRoutine 5 2 3 3" xfId="31456" xr:uid="{00000000-0005-0000-0000-00001FA40000}"/>
    <cellStyle name="SubRoutine 5 2 4" xfId="31457" xr:uid="{00000000-0005-0000-0000-000020A40000}"/>
    <cellStyle name="SubRoutine 5 2 4 2" xfId="31458" xr:uid="{00000000-0005-0000-0000-000021A40000}"/>
    <cellStyle name="SubRoutine 5 2 5" xfId="31459" xr:uid="{00000000-0005-0000-0000-000022A40000}"/>
    <cellStyle name="SubRoutine 5 2 6" xfId="31460" xr:uid="{00000000-0005-0000-0000-000023A40000}"/>
    <cellStyle name="SubRoutine 5 2 7" xfId="31461" xr:uid="{00000000-0005-0000-0000-000024A40000}"/>
    <cellStyle name="SubRoutine 5 3" xfId="31462" xr:uid="{00000000-0005-0000-0000-000025A40000}"/>
    <cellStyle name="SubRoutine 5 3 2" xfId="31463" xr:uid="{00000000-0005-0000-0000-000026A40000}"/>
    <cellStyle name="SubRoutine 5 3 2 2" xfId="31464" xr:uid="{00000000-0005-0000-0000-000027A40000}"/>
    <cellStyle name="SubRoutine 5 3 2 2 2" xfId="31465" xr:uid="{00000000-0005-0000-0000-000028A40000}"/>
    <cellStyle name="SubRoutine 5 3 2 2 3" xfId="31466" xr:uid="{00000000-0005-0000-0000-000029A40000}"/>
    <cellStyle name="SubRoutine 5 3 2 3" xfId="31467" xr:uid="{00000000-0005-0000-0000-00002AA40000}"/>
    <cellStyle name="SubRoutine 5 3 2 3 2" xfId="31468" xr:uid="{00000000-0005-0000-0000-00002BA40000}"/>
    <cellStyle name="SubRoutine 5 3 2 4" xfId="31469" xr:uid="{00000000-0005-0000-0000-00002CA40000}"/>
    <cellStyle name="SubRoutine 5 3 2 5" xfId="31470" xr:uid="{00000000-0005-0000-0000-00002DA40000}"/>
    <cellStyle name="SubRoutine 5 3 3" xfId="31471" xr:uid="{00000000-0005-0000-0000-00002EA40000}"/>
    <cellStyle name="SubRoutine 5 3 3 2" xfId="31472" xr:uid="{00000000-0005-0000-0000-00002FA40000}"/>
    <cellStyle name="SubRoutine 5 3 3 3" xfId="31473" xr:uid="{00000000-0005-0000-0000-000030A40000}"/>
    <cellStyle name="SubRoutine 5 3 4" xfId="31474" xr:uid="{00000000-0005-0000-0000-000031A40000}"/>
    <cellStyle name="SubRoutine 5 3 4 2" xfId="31475" xr:uid="{00000000-0005-0000-0000-000032A40000}"/>
    <cellStyle name="SubRoutine 5 3 5" xfId="31476" xr:uid="{00000000-0005-0000-0000-000033A40000}"/>
    <cellStyle name="SubRoutine 5 3 6" xfId="31477" xr:uid="{00000000-0005-0000-0000-000034A40000}"/>
    <cellStyle name="SubRoutine 5 3 7" xfId="31478" xr:uid="{00000000-0005-0000-0000-000035A40000}"/>
    <cellStyle name="SubRoutine 5 4" xfId="31479" xr:uid="{00000000-0005-0000-0000-000036A40000}"/>
    <cellStyle name="SubRoutine 5 4 2" xfId="31480" xr:uid="{00000000-0005-0000-0000-000037A40000}"/>
    <cellStyle name="SubRoutine 5 4 2 2" xfId="31481" xr:uid="{00000000-0005-0000-0000-000038A40000}"/>
    <cellStyle name="SubRoutine 5 4 2 2 2" xfId="31482" xr:uid="{00000000-0005-0000-0000-000039A40000}"/>
    <cellStyle name="SubRoutine 5 4 2 2 3" xfId="31483" xr:uid="{00000000-0005-0000-0000-00003AA40000}"/>
    <cellStyle name="SubRoutine 5 4 2 3" xfId="31484" xr:uid="{00000000-0005-0000-0000-00003BA40000}"/>
    <cellStyle name="SubRoutine 5 4 2 3 2" xfId="31485" xr:uid="{00000000-0005-0000-0000-00003CA40000}"/>
    <cellStyle name="SubRoutine 5 4 2 4" xfId="31486" xr:uid="{00000000-0005-0000-0000-00003DA40000}"/>
    <cellStyle name="SubRoutine 5 4 2 5" xfId="31487" xr:uid="{00000000-0005-0000-0000-00003EA40000}"/>
    <cellStyle name="SubRoutine 5 4 3" xfId="31488" xr:uid="{00000000-0005-0000-0000-00003FA40000}"/>
    <cellStyle name="SubRoutine 5 4 3 2" xfId="31489" xr:uid="{00000000-0005-0000-0000-000040A40000}"/>
    <cellStyle name="SubRoutine 5 4 3 3" xfId="31490" xr:uid="{00000000-0005-0000-0000-000041A40000}"/>
    <cellStyle name="SubRoutine 5 4 4" xfId="31491" xr:uid="{00000000-0005-0000-0000-000042A40000}"/>
    <cellStyle name="SubRoutine 5 4 4 2" xfId="31492" xr:uid="{00000000-0005-0000-0000-000043A40000}"/>
    <cellStyle name="SubRoutine 5 4 5" xfId="31493" xr:uid="{00000000-0005-0000-0000-000044A40000}"/>
    <cellStyle name="SubRoutine 5 4 6" xfId="31494" xr:uid="{00000000-0005-0000-0000-000045A40000}"/>
    <cellStyle name="SubRoutine 5 4 7" xfId="31495" xr:uid="{00000000-0005-0000-0000-000046A40000}"/>
    <cellStyle name="SubRoutine 5 5" xfId="31496" xr:uid="{00000000-0005-0000-0000-000047A40000}"/>
    <cellStyle name="SubRoutine 5 5 2" xfId="31497" xr:uid="{00000000-0005-0000-0000-000048A40000}"/>
    <cellStyle name="SubRoutine 5 5 2 2" xfId="31498" xr:uid="{00000000-0005-0000-0000-000049A40000}"/>
    <cellStyle name="SubRoutine 5 5 2 2 2" xfId="31499" xr:uid="{00000000-0005-0000-0000-00004AA40000}"/>
    <cellStyle name="SubRoutine 5 5 2 2 3" xfId="31500" xr:uid="{00000000-0005-0000-0000-00004BA40000}"/>
    <cellStyle name="SubRoutine 5 5 2 3" xfId="31501" xr:uid="{00000000-0005-0000-0000-00004CA40000}"/>
    <cellStyle name="SubRoutine 5 5 2 3 2" xfId="31502" xr:uid="{00000000-0005-0000-0000-00004DA40000}"/>
    <cellStyle name="SubRoutine 5 5 2 4" xfId="31503" xr:uid="{00000000-0005-0000-0000-00004EA40000}"/>
    <cellStyle name="SubRoutine 5 5 2 5" xfId="31504" xr:uid="{00000000-0005-0000-0000-00004FA40000}"/>
    <cellStyle name="SubRoutine 5 5 3" xfId="31505" xr:uid="{00000000-0005-0000-0000-000050A40000}"/>
    <cellStyle name="SubRoutine 5 5 3 2" xfId="31506" xr:uid="{00000000-0005-0000-0000-000051A40000}"/>
    <cellStyle name="SubRoutine 5 5 3 3" xfId="31507" xr:uid="{00000000-0005-0000-0000-000052A40000}"/>
    <cellStyle name="SubRoutine 5 5 4" xfId="31508" xr:uid="{00000000-0005-0000-0000-000053A40000}"/>
    <cellStyle name="SubRoutine 5 5 4 2" xfId="31509" xr:uid="{00000000-0005-0000-0000-000054A40000}"/>
    <cellStyle name="SubRoutine 5 5 5" xfId="31510" xr:uid="{00000000-0005-0000-0000-000055A40000}"/>
    <cellStyle name="SubRoutine 5 5 6" xfId="31511" xr:uid="{00000000-0005-0000-0000-000056A40000}"/>
    <cellStyle name="SubRoutine 5 6" xfId="31512" xr:uid="{00000000-0005-0000-0000-000057A40000}"/>
    <cellStyle name="SubRoutine 5 6 2" xfId="31513" xr:uid="{00000000-0005-0000-0000-000058A40000}"/>
    <cellStyle name="SubRoutine 5 6 2 2" xfId="31514" xr:uid="{00000000-0005-0000-0000-000059A40000}"/>
    <cellStyle name="SubRoutine 5 6 2 2 2" xfId="31515" xr:uid="{00000000-0005-0000-0000-00005AA40000}"/>
    <cellStyle name="SubRoutine 5 6 2 2 3" xfId="31516" xr:uid="{00000000-0005-0000-0000-00005BA40000}"/>
    <cellStyle name="SubRoutine 5 6 2 3" xfId="31517" xr:uid="{00000000-0005-0000-0000-00005CA40000}"/>
    <cellStyle name="SubRoutine 5 6 2 3 2" xfId="31518" xr:uid="{00000000-0005-0000-0000-00005DA40000}"/>
    <cellStyle name="SubRoutine 5 6 2 4" xfId="31519" xr:uid="{00000000-0005-0000-0000-00005EA40000}"/>
    <cellStyle name="SubRoutine 5 6 2 5" xfId="31520" xr:uid="{00000000-0005-0000-0000-00005FA40000}"/>
    <cellStyle name="SubRoutine 5 6 3" xfId="31521" xr:uid="{00000000-0005-0000-0000-000060A40000}"/>
    <cellStyle name="SubRoutine 5 6 3 2" xfId="31522" xr:uid="{00000000-0005-0000-0000-000061A40000}"/>
    <cellStyle name="SubRoutine 5 6 3 3" xfId="31523" xr:uid="{00000000-0005-0000-0000-000062A40000}"/>
    <cellStyle name="SubRoutine 5 6 4" xfId="31524" xr:uid="{00000000-0005-0000-0000-000063A40000}"/>
    <cellStyle name="SubRoutine 5 6 4 2" xfId="31525" xr:uid="{00000000-0005-0000-0000-000064A40000}"/>
    <cellStyle name="SubRoutine 5 6 5" xfId="31526" xr:uid="{00000000-0005-0000-0000-000065A40000}"/>
    <cellStyle name="SubRoutine 5 6 6" xfId="31527" xr:uid="{00000000-0005-0000-0000-000066A40000}"/>
    <cellStyle name="SubRoutine 5 7" xfId="31528" xr:uid="{00000000-0005-0000-0000-000067A40000}"/>
    <cellStyle name="SubRoutine 5 7 2" xfId="31529" xr:uid="{00000000-0005-0000-0000-000068A40000}"/>
    <cellStyle name="SubRoutine 5 7 2 2" xfId="31530" xr:uid="{00000000-0005-0000-0000-000069A40000}"/>
    <cellStyle name="SubRoutine 5 7 2 2 2" xfId="31531" xr:uid="{00000000-0005-0000-0000-00006AA40000}"/>
    <cellStyle name="SubRoutine 5 7 2 2 3" xfId="31532" xr:uid="{00000000-0005-0000-0000-00006BA40000}"/>
    <cellStyle name="SubRoutine 5 7 2 3" xfId="31533" xr:uid="{00000000-0005-0000-0000-00006CA40000}"/>
    <cellStyle name="SubRoutine 5 7 2 3 2" xfId="31534" xr:uid="{00000000-0005-0000-0000-00006DA40000}"/>
    <cellStyle name="SubRoutine 5 7 2 4" xfId="31535" xr:uid="{00000000-0005-0000-0000-00006EA40000}"/>
    <cellStyle name="SubRoutine 5 7 2 5" xfId="31536" xr:uid="{00000000-0005-0000-0000-00006FA40000}"/>
    <cellStyle name="SubRoutine 5 7 3" xfId="31537" xr:uid="{00000000-0005-0000-0000-000070A40000}"/>
    <cellStyle name="SubRoutine 5 7 3 2" xfId="31538" xr:uid="{00000000-0005-0000-0000-000071A40000}"/>
    <cellStyle name="SubRoutine 5 7 3 3" xfId="31539" xr:uid="{00000000-0005-0000-0000-000072A40000}"/>
    <cellStyle name="SubRoutine 5 7 4" xfId="31540" xr:uid="{00000000-0005-0000-0000-000073A40000}"/>
    <cellStyle name="SubRoutine 5 7 4 2" xfId="31541" xr:uid="{00000000-0005-0000-0000-000074A40000}"/>
    <cellStyle name="SubRoutine 5 7 5" xfId="31542" xr:uid="{00000000-0005-0000-0000-000075A40000}"/>
    <cellStyle name="SubRoutine 5 7 6" xfId="31543" xr:uid="{00000000-0005-0000-0000-000076A40000}"/>
    <cellStyle name="SubRoutine 5 8" xfId="31544" xr:uid="{00000000-0005-0000-0000-000077A40000}"/>
    <cellStyle name="SubRoutine 5 8 2" xfId="31545" xr:uid="{00000000-0005-0000-0000-000078A40000}"/>
    <cellStyle name="SubRoutine 5 8 2 2" xfId="31546" xr:uid="{00000000-0005-0000-0000-000079A40000}"/>
    <cellStyle name="SubRoutine 5 8 2 2 2" xfId="31547" xr:uid="{00000000-0005-0000-0000-00007AA40000}"/>
    <cellStyle name="SubRoutine 5 8 2 2 3" xfId="31548" xr:uid="{00000000-0005-0000-0000-00007BA40000}"/>
    <cellStyle name="SubRoutine 5 8 2 3" xfId="31549" xr:uid="{00000000-0005-0000-0000-00007CA40000}"/>
    <cellStyle name="SubRoutine 5 8 2 3 2" xfId="31550" xr:uid="{00000000-0005-0000-0000-00007DA40000}"/>
    <cellStyle name="SubRoutine 5 8 2 4" xfId="31551" xr:uid="{00000000-0005-0000-0000-00007EA40000}"/>
    <cellStyle name="SubRoutine 5 8 2 5" xfId="31552" xr:uid="{00000000-0005-0000-0000-00007FA40000}"/>
    <cellStyle name="SubRoutine 5 8 3" xfId="31553" xr:uid="{00000000-0005-0000-0000-000080A40000}"/>
    <cellStyle name="SubRoutine 5 8 3 2" xfId="31554" xr:uid="{00000000-0005-0000-0000-000081A40000}"/>
    <cellStyle name="SubRoutine 5 8 3 3" xfId="31555" xr:uid="{00000000-0005-0000-0000-000082A40000}"/>
    <cellStyle name="SubRoutine 5 8 4" xfId="31556" xr:uid="{00000000-0005-0000-0000-000083A40000}"/>
    <cellStyle name="SubRoutine 5 8 4 2" xfId="31557" xr:uid="{00000000-0005-0000-0000-000084A40000}"/>
    <cellStyle name="SubRoutine 5 8 5" xfId="31558" xr:uid="{00000000-0005-0000-0000-000085A40000}"/>
    <cellStyle name="SubRoutine 5 8 6" xfId="31559" xr:uid="{00000000-0005-0000-0000-000086A40000}"/>
    <cellStyle name="SubRoutine 5 9" xfId="31560" xr:uid="{00000000-0005-0000-0000-000087A40000}"/>
    <cellStyle name="SubRoutine 5 9 2" xfId="31561" xr:uid="{00000000-0005-0000-0000-000088A40000}"/>
    <cellStyle name="SubRoutine 5 9 2 2" xfId="31562" xr:uid="{00000000-0005-0000-0000-000089A40000}"/>
    <cellStyle name="SubRoutine 5 9 2 2 2" xfId="31563" xr:uid="{00000000-0005-0000-0000-00008AA40000}"/>
    <cellStyle name="SubRoutine 5 9 2 2 3" xfId="31564" xr:uid="{00000000-0005-0000-0000-00008BA40000}"/>
    <cellStyle name="SubRoutine 5 9 2 3" xfId="31565" xr:uid="{00000000-0005-0000-0000-00008CA40000}"/>
    <cellStyle name="SubRoutine 5 9 2 3 2" xfId="31566" xr:uid="{00000000-0005-0000-0000-00008DA40000}"/>
    <cellStyle name="SubRoutine 5 9 2 4" xfId="31567" xr:uid="{00000000-0005-0000-0000-00008EA40000}"/>
    <cellStyle name="SubRoutine 5 9 2 5" xfId="31568" xr:uid="{00000000-0005-0000-0000-00008FA40000}"/>
    <cellStyle name="SubRoutine 5 9 3" xfId="31569" xr:uid="{00000000-0005-0000-0000-000090A40000}"/>
    <cellStyle name="SubRoutine 5 9 3 2" xfId="31570" xr:uid="{00000000-0005-0000-0000-000091A40000}"/>
    <cellStyle name="SubRoutine 5 9 3 3" xfId="31571" xr:uid="{00000000-0005-0000-0000-000092A40000}"/>
    <cellStyle name="SubRoutine 5 9 4" xfId="31572" xr:uid="{00000000-0005-0000-0000-000093A40000}"/>
    <cellStyle name="SubRoutine 5 9 4 2" xfId="31573" xr:uid="{00000000-0005-0000-0000-000094A40000}"/>
    <cellStyle name="SubRoutine 5 9 5" xfId="31574" xr:uid="{00000000-0005-0000-0000-000095A40000}"/>
    <cellStyle name="SubRoutine 5 9 6" xfId="31575" xr:uid="{00000000-0005-0000-0000-000096A40000}"/>
    <cellStyle name="SubRoutine 6" xfId="31576" xr:uid="{00000000-0005-0000-0000-000097A40000}"/>
    <cellStyle name="SubRoutine 6 10" xfId="31577" xr:uid="{00000000-0005-0000-0000-000098A40000}"/>
    <cellStyle name="SubRoutine 6 10 2" xfId="31578" xr:uid="{00000000-0005-0000-0000-000099A40000}"/>
    <cellStyle name="SubRoutine 6 10 2 2" xfId="31579" xr:uid="{00000000-0005-0000-0000-00009AA40000}"/>
    <cellStyle name="SubRoutine 6 10 2 3" xfId="31580" xr:uid="{00000000-0005-0000-0000-00009BA40000}"/>
    <cellStyle name="SubRoutine 6 10 3" xfId="31581" xr:uid="{00000000-0005-0000-0000-00009CA40000}"/>
    <cellStyle name="SubRoutine 6 10 3 2" xfId="31582" xr:uid="{00000000-0005-0000-0000-00009DA40000}"/>
    <cellStyle name="SubRoutine 6 10 4" xfId="31583" xr:uid="{00000000-0005-0000-0000-00009EA40000}"/>
    <cellStyle name="SubRoutine 6 10 5" xfId="31584" xr:uid="{00000000-0005-0000-0000-00009FA40000}"/>
    <cellStyle name="SubRoutine 6 11" xfId="31585" xr:uid="{00000000-0005-0000-0000-0000A0A40000}"/>
    <cellStyle name="SubRoutine 6 11 2" xfId="31586" xr:uid="{00000000-0005-0000-0000-0000A1A40000}"/>
    <cellStyle name="SubRoutine 6 11 3" xfId="31587" xr:uid="{00000000-0005-0000-0000-0000A2A40000}"/>
    <cellStyle name="SubRoutine 6 12" xfId="31588" xr:uid="{00000000-0005-0000-0000-0000A3A40000}"/>
    <cellStyle name="SubRoutine 6 12 2" xfId="31589" xr:uid="{00000000-0005-0000-0000-0000A4A40000}"/>
    <cellStyle name="SubRoutine 6 13" xfId="31590" xr:uid="{00000000-0005-0000-0000-0000A5A40000}"/>
    <cellStyle name="SubRoutine 6 14" xfId="31591" xr:uid="{00000000-0005-0000-0000-0000A6A40000}"/>
    <cellStyle name="SubRoutine 6 2" xfId="31592" xr:uid="{00000000-0005-0000-0000-0000A7A40000}"/>
    <cellStyle name="SubRoutine 6 2 2" xfId="31593" xr:uid="{00000000-0005-0000-0000-0000A8A40000}"/>
    <cellStyle name="SubRoutine 6 2 2 2" xfId="31594" xr:uid="{00000000-0005-0000-0000-0000A9A40000}"/>
    <cellStyle name="SubRoutine 6 2 2 2 2" xfId="31595" xr:uid="{00000000-0005-0000-0000-0000AAA40000}"/>
    <cellStyle name="SubRoutine 6 2 2 2 3" xfId="31596" xr:uid="{00000000-0005-0000-0000-0000ABA40000}"/>
    <cellStyle name="SubRoutine 6 2 2 3" xfId="31597" xr:uid="{00000000-0005-0000-0000-0000ACA40000}"/>
    <cellStyle name="SubRoutine 6 2 2 3 2" xfId="31598" xr:uid="{00000000-0005-0000-0000-0000ADA40000}"/>
    <cellStyle name="SubRoutine 6 2 2 4" xfId="31599" xr:uid="{00000000-0005-0000-0000-0000AEA40000}"/>
    <cellStyle name="SubRoutine 6 2 2 5" xfId="31600" xr:uid="{00000000-0005-0000-0000-0000AFA40000}"/>
    <cellStyle name="SubRoutine 6 2 3" xfId="31601" xr:uid="{00000000-0005-0000-0000-0000B0A40000}"/>
    <cellStyle name="SubRoutine 6 2 3 2" xfId="31602" xr:uid="{00000000-0005-0000-0000-0000B1A40000}"/>
    <cellStyle name="SubRoutine 6 2 3 3" xfId="31603" xr:uid="{00000000-0005-0000-0000-0000B2A40000}"/>
    <cellStyle name="SubRoutine 6 2 4" xfId="31604" xr:uid="{00000000-0005-0000-0000-0000B3A40000}"/>
    <cellStyle name="SubRoutine 6 2 4 2" xfId="31605" xr:uid="{00000000-0005-0000-0000-0000B4A40000}"/>
    <cellStyle name="SubRoutine 6 2 5" xfId="31606" xr:uid="{00000000-0005-0000-0000-0000B5A40000}"/>
    <cellStyle name="SubRoutine 6 2 6" xfId="31607" xr:uid="{00000000-0005-0000-0000-0000B6A40000}"/>
    <cellStyle name="SubRoutine 6 3" xfId="31608" xr:uid="{00000000-0005-0000-0000-0000B7A40000}"/>
    <cellStyle name="SubRoutine 6 3 2" xfId="31609" xr:uid="{00000000-0005-0000-0000-0000B8A40000}"/>
    <cellStyle name="SubRoutine 6 3 2 2" xfId="31610" xr:uid="{00000000-0005-0000-0000-0000B9A40000}"/>
    <cellStyle name="SubRoutine 6 3 2 2 2" xfId="31611" xr:uid="{00000000-0005-0000-0000-0000BAA40000}"/>
    <cellStyle name="SubRoutine 6 3 2 2 3" xfId="31612" xr:uid="{00000000-0005-0000-0000-0000BBA40000}"/>
    <cellStyle name="SubRoutine 6 3 2 3" xfId="31613" xr:uid="{00000000-0005-0000-0000-0000BCA40000}"/>
    <cellStyle name="SubRoutine 6 3 2 3 2" xfId="31614" xr:uid="{00000000-0005-0000-0000-0000BDA40000}"/>
    <cellStyle name="SubRoutine 6 3 2 4" xfId="31615" xr:uid="{00000000-0005-0000-0000-0000BEA40000}"/>
    <cellStyle name="SubRoutine 6 3 2 5" xfId="31616" xr:uid="{00000000-0005-0000-0000-0000BFA40000}"/>
    <cellStyle name="SubRoutine 6 3 3" xfId="31617" xr:uid="{00000000-0005-0000-0000-0000C0A40000}"/>
    <cellStyle name="SubRoutine 6 3 3 2" xfId="31618" xr:uid="{00000000-0005-0000-0000-0000C1A40000}"/>
    <cellStyle name="SubRoutine 6 3 3 3" xfId="31619" xr:uid="{00000000-0005-0000-0000-0000C2A40000}"/>
    <cellStyle name="SubRoutine 6 3 4" xfId="31620" xr:uid="{00000000-0005-0000-0000-0000C3A40000}"/>
    <cellStyle name="SubRoutine 6 3 4 2" xfId="31621" xr:uid="{00000000-0005-0000-0000-0000C4A40000}"/>
    <cellStyle name="SubRoutine 6 3 5" xfId="31622" xr:uid="{00000000-0005-0000-0000-0000C5A40000}"/>
    <cellStyle name="SubRoutine 6 3 6" xfId="31623" xr:uid="{00000000-0005-0000-0000-0000C6A40000}"/>
    <cellStyle name="SubRoutine 6 4" xfId="31624" xr:uid="{00000000-0005-0000-0000-0000C7A40000}"/>
    <cellStyle name="SubRoutine 6 4 2" xfId="31625" xr:uid="{00000000-0005-0000-0000-0000C8A40000}"/>
    <cellStyle name="SubRoutine 6 4 2 2" xfId="31626" xr:uid="{00000000-0005-0000-0000-0000C9A40000}"/>
    <cellStyle name="SubRoutine 6 4 2 2 2" xfId="31627" xr:uid="{00000000-0005-0000-0000-0000CAA40000}"/>
    <cellStyle name="SubRoutine 6 4 2 2 3" xfId="31628" xr:uid="{00000000-0005-0000-0000-0000CBA40000}"/>
    <cellStyle name="SubRoutine 6 4 2 3" xfId="31629" xr:uid="{00000000-0005-0000-0000-0000CCA40000}"/>
    <cellStyle name="SubRoutine 6 4 2 3 2" xfId="31630" xr:uid="{00000000-0005-0000-0000-0000CDA40000}"/>
    <cellStyle name="SubRoutine 6 4 2 4" xfId="31631" xr:uid="{00000000-0005-0000-0000-0000CEA40000}"/>
    <cellStyle name="SubRoutine 6 4 2 5" xfId="31632" xr:uid="{00000000-0005-0000-0000-0000CFA40000}"/>
    <cellStyle name="SubRoutine 6 4 3" xfId="31633" xr:uid="{00000000-0005-0000-0000-0000D0A40000}"/>
    <cellStyle name="SubRoutine 6 4 3 2" xfId="31634" xr:uid="{00000000-0005-0000-0000-0000D1A40000}"/>
    <cellStyle name="SubRoutine 6 4 3 3" xfId="31635" xr:uid="{00000000-0005-0000-0000-0000D2A40000}"/>
    <cellStyle name="SubRoutine 6 4 4" xfId="31636" xr:uid="{00000000-0005-0000-0000-0000D3A40000}"/>
    <cellStyle name="SubRoutine 6 4 4 2" xfId="31637" xr:uid="{00000000-0005-0000-0000-0000D4A40000}"/>
    <cellStyle name="SubRoutine 6 4 5" xfId="31638" xr:uid="{00000000-0005-0000-0000-0000D5A40000}"/>
    <cellStyle name="SubRoutine 6 4 6" xfId="31639" xr:uid="{00000000-0005-0000-0000-0000D6A40000}"/>
    <cellStyle name="SubRoutine 6 5" xfId="31640" xr:uid="{00000000-0005-0000-0000-0000D7A40000}"/>
    <cellStyle name="SubRoutine 6 5 2" xfId="31641" xr:uid="{00000000-0005-0000-0000-0000D8A40000}"/>
    <cellStyle name="SubRoutine 6 5 2 2" xfId="31642" xr:uid="{00000000-0005-0000-0000-0000D9A40000}"/>
    <cellStyle name="SubRoutine 6 5 2 2 2" xfId="31643" xr:uid="{00000000-0005-0000-0000-0000DAA40000}"/>
    <cellStyle name="SubRoutine 6 5 2 2 3" xfId="31644" xr:uid="{00000000-0005-0000-0000-0000DBA40000}"/>
    <cellStyle name="SubRoutine 6 5 2 3" xfId="31645" xr:uid="{00000000-0005-0000-0000-0000DCA40000}"/>
    <cellStyle name="SubRoutine 6 5 2 3 2" xfId="31646" xr:uid="{00000000-0005-0000-0000-0000DDA40000}"/>
    <cellStyle name="SubRoutine 6 5 2 4" xfId="31647" xr:uid="{00000000-0005-0000-0000-0000DEA40000}"/>
    <cellStyle name="SubRoutine 6 5 2 5" xfId="31648" xr:uid="{00000000-0005-0000-0000-0000DFA40000}"/>
    <cellStyle name="SubRoutine 6 5 3" xfId="31649" xr:uid="{00000000-0005-0000-0000-0000E0A40000}"/>
    <cellStyle name="SubRoutine 6 5 3 2" xfId="31650" xr:uid="{00000000-0005-0000-0000-0000E1A40000}"/>
    <cellStyle name="SubRoutine 6 5 3 3" xfId="31651" xr:uid="{00000000-0005-0000-0000-0000E2A40000}"/>
    <cellStyle name="SubRoutine 6 5 4" xfId="31652" xr:uid="{00000000-0005-0000-0000-0000E3A40000}"/>
    <cellStyle name="SubRoutine 6 5 4 2" xfId="31653" xr:uid="{00000000-0005-0000-0000-0000E4A40000}"/>
    <cellStyle name="SubRoutine 6 5 5" xfId="31654" xr:uid="{00000000-0005-0000-0000-0000E5A40000}"/>
    <cellStyle name="SubRoutine 6 5 6" xfId="31655" xr:uid="{00000000-0005-0000-0000-0000E6A40000}"/>
    <cellStyle name="SubRoutine 6 6" xfId="31656" xr:uid="{00000000-0005-0000-0000-0000E7A40000}"/>
    <cellStyle name="SubRoutine 6 6 2" xfId="31657" xr:uid="{00000000-0005-0000-0000-0000E8A40000}"/>
    <cellStyle name="SubRoutine 6 6 2 2" xfId="31658" xr:uid="{00000000-0005-0000-0000-0000E9A40000}"/>
    <cellStyle name="SubRoutine 6 6 2 2 2" xfId="31659" xr:uid="{00000000-0005-0000-0000-0000EAA40000}"/>
    <cellStyle name="SubRoutine 6 6 2 2 3" xfId="31660" xr:uid="{00000000-0005-0000-0000-0000EBA40000}"/>
    <cellStyle name="SubRoutine 6 6 2 3" xfId="31661" xr:uid="{00000000-0005-0000-0000-0000ECA40000}"/>
    <cellStyle name="SubRoutine 6 6 2 3 2" xfId="31662" xr:uid="{00000000-0005-0000-0000-0000EDA40000}"/>
    <cellStyle name="SubRoutine 6 6 2 4" xfId="31663" xr:uid="{00000000-0005-0000-0000-0000EEA40000}"/>
    <cellStyle name="SubRoutine 6 6 2 5" xfId="31664" xr:uid="{00000000-0005-0000-0000-0000EFA40000}"/>
    <cellStyle name="SubRoutine 6 6 3" xfId="31665" xr:uid="{00000000-0005-0000-0000-0000F0A40000}"/>
    <cellStyle name="SubRoutine 6 6 3 2" xfId="31666" xr:uid="{00000000-0005-0000-0000-0000F1A40000}"/>
    <cellStyle name="SubRoutine 6 6 3 3" xfId="31667" xr:uid="{00000000-0005-0000-0000-0000F2A40000}"/>
    <cellStyle name="SubRoutine 6 6 4" xfId="31668" xr:uid="{00000000-0005-0000-0000-0000F3A40000}"/>
    <cellStyle name="SubRoutine 6 6 4 2" xfId="31669" xr:uid="{00000000-0005-0000-0000-0000F4A40000}"/>
    <cellStyle name="SubRoutine 6 6 5" xfId="31670" xr:uid="{00000000-0005-0000-0000-0000F5A40000}"/>
    <cellStyle name="SubRoutine 6 6 6" xfId="31671" xr:uid="{00000000-0005-0000-0000-0000F6A40000}"/>
    <cellStyle name="SubRoutine 6 7" xfId="31672" xr:uid="{00000000-0005-0000-0000-0000F7A40000}"/>
    <cellStyle name="SubRoutine 6 7 2" xfId="31673" xr:uid="{00000000-0005-0000-0000-0000F8A40000}"/>
    <cellStyle name="SubRoutine 6 7 2 2" xfId="31674" xr:uid="{00000000-0005-0000-0000-0000F9A40000}"/>
    <cellStyle name="SubRoutine 6 7 2 2 2" xfId="31675" xr:uid="{00000000-0005-0000-0000-0000FAA40000}"/>
    <cellStyle name="SubRoutine 6 7 2 2 3" xfId="31676" xr:uid="{00000000-0005-0000-0000-0000FBA40000}"/>
    <cellStyle name="SubRoutine 6 7 2 3" xfId="31677" xr:uid="{00000000-0005-0000-0000-0000FCA40000}"/>
    <cellStyle name="SubRoutine 6 7 2 3 2" xfId="31678" xr:uid="{00000000-0005-0000-0000-0000FDA40000}"/>
    <cellStyle name="SubRoutine 6 7 2 4" xfId="31679" xr:uid="{00000000-0005-0000-0000-0000FEA40000}"/>
    <cellStyle name="SubRoutine 6 7 2 5" xfId="31680" xr:uid="{00000000-0005-0000-0000-0000FFA40000}"/>
    <cellStyle name="SubRoutine 6 7 3" xfId="31681" xr:uid="{00000000-0005-0000-0000-000000A50000}"/>
    <cellStyle name="SubRoutine 6 7 3 2" xfId="31682" xr:uid="{00000000-0005-0000-0000-000001A50000}"/>
    <cellStyle name="SubRoutine 6 7 3 3" xfId="31683" xr:uid="{00000000-0005-0000-0000-000002A50000}"/>
    <cellStyle name="SubRoutine 6 7 4" xfId="31684" xr:uid="{00000000-0005-0000-0000-000003A50000}"/>
    <cellStyle name="SubRoutine 6 7 4 2" xfId="31685" xr:uid="{00000000-0005-0000-0000-000004A50000}"/>
    <cellStyle name="SubRoutine 6 7 5" xfId="31686" xr:uid="{00000000-0005-0000-0000-000005A50000}"/>
    <cellStyle name="SubRoutine 6 7 6" xfId="31687" xr:uid="{00000000-0005-0000-0000-000006A50000}"/>
    <cellStyle name="SubRoutine 6 8" xfId="31688" xr:uid="{00000000-0005-0000-0000-000007A50000}"/>
    <cellStyle name="SubRoutine 6 8 2" xfId="31689" xr:uid="{00000000-0005-0000-0000-000008A50000}"/>
    <cellStyle name="SubRoutine 6 8 2 2" xfId="31690" xr:uid="{00000000-0005-0000-0000-000009A50000}"/>
    <cellStyle name="SubRoutine 6 8 2 2 2" xfId="31691" xr:uid="{00000000-0005-0000-0000-00000AA50000}"/>
    <cellStyle name="SubRoutine 6 8 2 2 3" xfId="31692" xr:uid="{00000000-0005-0000-0000-00000BA50000}"/>
    <cellStyle name="SubRoutine 6 8 2 3" xfId="31693" xr:uid="{00000000-0005-0000-0000-00000CA50000}"/>
    <cellStyle name="SubRoutine 6 8 2 3 2" xfId="31694" xr:uid="{00000000-0005-0000-0000-00000DA50000}"/>
    <cellStyle name="SubRoutine 6 8 2 4" xfId="31695" xr:uid="{00000000-0005-0000-0000-00000EA50000}"/>
    <cellStyle name="SubRoutine 6 8 2 5" xfId="31696" xr:uid="{00000000-0005-0000-0000-00000FA50000}"/>
    <cellStyle name="SubRoutine 6 8 3" xfId="31697" xr:uid="{00000000-0005-0000-0000-000010A50000}"/>
    <cellStyle name="SubRoutine 6 8 3 2" xfId="31698" xr:uid="{00000000-0005-0000-0000-000011A50000}"/>
    <cellStyle name="SubRoutine 6 8 3 3" xfId="31699" xr:uid="{00000000-0005-0000-0000-000012A50000}"/>
    <cellStyle name="SubRoutine 6 8 4" xfId="31700" xr:uid="{00000000-0005-0000-0000-000013A50000}"/>
    <cellStyle name="SubRoutine 6 8 4 2" xfId="31701" xr:uid="{00000000-0005-0000-0000-000014A50000}"/>
    <cellStyle name="SubRoutine 6 8 5" xfId="31702" xr:uid="{00000000-0005-0000-0000-000015A50000}"/>
    <cellStyle name="SubRoutine 6 8 6" xfId="31703" xr:uid="{00000000-0005-0000-0000-000016A50000}"/>
    <cellStyle name="SubRoutine 6 9" xfId="31704" xr:uid="{00000000-0005-0000-0000-000017A50000}"/>
    <cellStyle name="SubRoutine 6 9 2" xfId="31705" xr:uid="{00000000-0005-0000-0000-000018A50000}"/>
    <cellStyle name="SubRoutine 6 9 2 2" xfId="31706" xr:uid="{00000000-0005-0000-0000-000019A50000}"/>
    <cellStyle name="SubRoutine 6 9 2 2 2" xfId="31707" xr:uid="{00000000-0005-0000-0000-00001AA50000}"/>
    <cellStyle name="SubRoutine 6 9 2 2 3" xfId="31708" xr:uid="{00000000-0005-0000-0000-00001BA50000}"/>
    <cellStyle name="SubRoutine 6 9 2 3" xfId="31709" xr:uid="{00000000-0005-0000-0000-00001CA50000}"/>
    <cellStyle name="SubRoutine 6 9 2 3 2" xfId="31710" xr:uid="{00000000-0005-0000-0000-00001DA50000}"/>
    <cellStyle name="SubRoutine 6 9 2 4" xfId="31711" xr:uid="{00000000-0005-0000-0000-00001EA50000}"/>
    <cellStyle name="SubRoutine 6 9 2 5" xfId="31712" xr:uid="{00000000-0005-0000-0000-00001FA50000}"/>
    <cellStyle name="SubRoutine 6 9 3" xfId="31713" xr:uid="{00000000-0005-0000-0000-000020A50000}"/>
    <cellStyle name="SubRoutine 6 9 3 2" xfId="31714" xr:uid="{00000000-0005-0000-0000-000021A50000}"/>
    <cellStyle name="SubRoutine 6 9 3 3" xfId="31715" xr:uid="{00000000-0005-0000-0000-000022A50000}"/>
    <cellStyle name="SubRoutine 6 9 4" xfId="31716" xr:uid="{00000000-0005-0000-0000-000023A50000}"/>
    <cellStyle name="SubRoutine 6 9 4 2" xfId="31717" xr:uid="{00000000-0005-0000-0000-000024A50000}"/>
    <cellStyle name="SubRoutine 6 9 5" xfId="31718" xr:uid="{00000000-0005-0000-0000-000025A50000}"/>
    <cellStyle name="SubRoutine 6 9 6" xfId="31719" xr:uid="{00000000-0005-0000-0000-000026A50000}"/>
    <cellStyle name="SubRoutine 7" xfId="31720" xr:uid="{00000000-0005-0000-0000-000027A50000}"/>
    <cellStyle name="SubRoutine 7 10" xfId="31721" xr:uid="{00000000-0005-0000-0000-000028A50000}"/>
    <cellStyle name="SubRoutine 7 2" xfId="31722" xr:uid="{00000000-0005-0000-0000-000029A50000}"/>
    <cellStyle name="SubRoutine 7 2 2" xfId="31723" xr:uid="{00000000-0005-0000-0000-00002AA50000}"/>
    <cellStyle name="SubRoutine 7 2 2 2" xfId="31724" xr:uid="{00000000-0005-0000-0000-00002BA50000}"/>
    <cellStyle name="SubRoutine 7 2 2 2 2" xfId="31725" xr:uid="{00000000-0005-0000-0000-00002CA50000}"/>
    <cellStyle name="SubRoutine 7 2 2 2 3" xfId="31726" xr:uid="{00000000-0005-0000-0000-00002DA50000}"/>
    <cellStyle name="SubRoutine 7 2 2 3" xfId="31727" xr:uid="{00000000-0005-0000-0000-00002EA50000}"/>
    <cellStyle name="SubRoutine 7 2 2 3 2" xfId="31728" xr:uid="{00000000-0005-0000-0000-00002FA50000}"/>
    <cellStyle name="SubRoutine 7 2 2 4" xfId="31729" xr:uid="{00000000-0005-0000-0000-000030A50000}"/>
    <cellStyle name="SubRoutine 7 2 2 5" xfId="31730" xr:uid="{00000000-0005-0000-0000-000031A50000}"/>
    <cellStyle name="SubRoutine 7 2 3" xfId="31731" xr:uid="{00000000-0005-0000-0000-000032A50000}"/>
    <cellStyle name="SubRoutine 7 2 3 2" xfId="31732" xr:uid="{00000000-0005-0000-0000-000033A50000}"/>
    <cellStyle name="SubRoutine 7 2 3 3" xfId="31733" xr:uid="{00000000-0005-0000-0000-000034A50000}"/>
    <cellStyle name="SubRoutine 7 2 4" xfId="31734" xr:uid="{00000000-0005-0000-0000-000035A50000}"/>
    <cellStyle name="SubRoutine 7 2 4 2" xfId="31735" xr:uid="{00000000-0005-0000-0000-000036A50000}"/>
    <cellStyle name="SubRoutine 7 2 5" xfId="31736" xr:uid="{00000000-0005-0000-0000-000037A50000}"/>
    <cellStyle name="SubRoutine 7 2 6" xfId="31737" xr:uid="{00000000-0005-0000-0000-000038A50000}"/>
    <cellStyle name="SubRoutine 7 3" xfId="31738" xr:uid="{00000000-0005-0000-0000-000039A50000}"/>
    <cellStyle name="SubRoutine 7 3 2" xfId="31739" xr:uid="{00000000-0005-0000-0000-00003AA50000}"/>
    <cellStyle name="SubRoutine 7 3 2 2" xfId="31740" xr:uid="{00000000-0005-0000-0000-00003BA50000}"/>
    <cellStyle name="SubRoutine 7 3 2 2 2" xfId="31741" xr:uid="{00000000-0005-0000-0000-00003CA50000}"/>
    <cellStyle name="SubRoutine 7 3 2 2 3" xfId="31742" xr:uid="{00000000-0005-0000-0000-00003DA50000}"/>
    <cellStyle name="SubRoutine 7 3 2 3" xfId="31743" xr:uid="{00000000-0005-0000-0000-00003EA50000}"/>
    <cellStyle name="SubRoutine 7 3 2 3 2" xfId="31744" xr:uid="{00000000-0005-0000-0000-00003FA50000}"/>
    <cellStyle name="SubRoutine 7 3 2 4" xfId="31745" xr:uid="{00000000-0005-0000-0000-000040A50000}"/>
    <cellStyle name="SubRoutine 7 3 2 5" xfId="31746" xr:uid="{00000000-0005-0000-0000-000041A50000}"/>
    <cellStyle name="SubRoutine 7 3 3" xfId="31747" xr:uid="{00000000-0005-0000-0000-000042A50000}"/>
    <cellStyle name="SubRoutine 7 3 3 2" xfId="31748" xr:uid="{00000000-0005-0000-0000-000043A50000}"/>
    <cellStyle name="SubRoutine 7 3 3 3" xfId="31749" xr:uid="{00000000-0005-0000-0000-000044A50000}"/>
    <cellStyle name="SubRoutine 7 3 4" xfId="31750" xr:uid="{00000000-0005-0000-0000-000045A50000}"/>
    <cellStyle name="SubRoutine 7 3 4 2" xfId="31751" xr:uid="{00000000-0005-0000-0000-000046A50000}"/>
    <cellStyle name="SubRoutine 7 3 5" xfId="31752" xr:uid="{00000000-0005-0000-0000-000047A50000}"/>
    <cellStyle name="SubRoutine 7 3 6" xfId="31753" xr:uid="{00000000-0005-0000-0000-000048A50000}"/>
    <cellStyle name="SubRoutine 7 4" xfId="31754" xr:uid="{00000000-0005-0000-0000-000049A50000}"/>
    <cellStyle name="SubRoutine 7 4 2" xfId="31755" xr:uid="{00000000-0005-0000-0000-00004AA50000}"/>
    <cellStyle name="SubRoutine 7 4 2 2" xfId="31756" xr:uid="{00000000-0005-0000-0000-00004BA50000}"/>
    <cellStyle name="SubRoutine 7 4 2 2 2" xfId="31757" xr:uid="{00000000-0005-0000-0000-00004CA50000}"/>
    <cellStyle name="SubRoutine 7 4 2 2 3" xfId="31758" xr:uid="{00000000-0005-0000-0000-00004DA50000}"/>
    <cellStyle name="SubRoutine 7 4 2 3" xfId="31759" xr:uid="{00000000-0005-0000-0000-00004EA50000}"/>
    <cellStyle name="SubRoutine 7 4 2 3 2" xfId="31760" xr:uid="{00000000-0005-0000-0000-00004FA50000}"/>
    <cellStyle name="SubRoutine 7 4 2 4" xfId="31761" xr:uid="{00000000-0005-0000-0000-000050A50000}"/>
    <cellStyle name="SubRoutine 7 4 2 5" xfId="31762" xr:uid="{00000000-0005-0000-0000-000051A50000}"/>
    <cellStyle name="SubRoutine 7 4 3" xfId="31763" xr:uid="{00000000-0005-0000-0000-000052A50000}"/>
    <cellStyle name="SubRoutine 7 4 3 2" xfId="31764" xr:uid="{00000000-0005-0000-0000-000053A50000}"/>
    <cellStyle name="SubRoutine 7 4 3 3" xfId="31765" xr:uid="{00000000-0005-0000-0000-000054A50000}"/>
    <cellStyle name="SubRoutine 7 4 4" xfId="31766" xr:uid="{00000000-0005-0000-0000-000055A50000}"/>
    <cellStyle name="SubRoutine 7 4 4 2" xfId="31767" xr:uid="{00000000-0005-0000-0000-000056A50000}"/>
    <cellStyle name="SubRoutine 7 4 5" xfId="31768" xr:uid="{00000000-0005-0000-0000-000057A50000}"/>
    <cellStyle name="SubRoutine 7 4 6" xfId="31769" xr:uid="{00000000-0005-0000-0000-000058A50000}"/>
    <cellStyle name="SubRoutine 7 5" xfId="31770" xr:uid="{00000000-0005-0000-0000-000059A50000}"/>
    <cellStyle name="SubRoutine 7 5 2" xfId="31771" xr:uid="{00000000-0005-0000-0000-00005AA50000}"/>
    <cellStyle name="SubRoutine 7 5 2 2" xfId="31772" xr:uid="{00000000-0005-0000-0000-00005BA50000}"/>
    <cellStyle name="SubRoutine 7 5 2 2 2" xfId="31773" xr:uid="{00000000-0005-0000-0000-00005CA50000}"/>
    <cellStyle name="SubRoutine 7 5 2 2 3" xfId="31774" xr:uid="{00000000-0005-0000-0000-00005DA50000}"/>
    <cellStyle name="SubRoutine 7 5 2 3" xfId="31775" xr:uid="{00000000-0005-0000-0000-00005EA50000}"/>
    <cellStyle name="SubRoutine 7 5 2 3 2" xfId="31776" xr:uid="{00000000-0005-0000-0000-00005FA50000}"/>
    <cellStyle name="SubRoutine 7 5 2 4" xfId="31777" xr:uid="{00000000-0005-0000-0000-000060A50000}"/>
    <cellStyle name="SubRoutine 7 5 2 5" xfId="31778" xr:uid="{00000000-0005-0000-0000-000061A50000}"/>
    <cellStyle name="SubRoutine 7 5 3" xfId="31779" xr:uid="{00000000-0005-0000-0000-000062A50000}"/>
    <cellStyle name="SubRoutine 7 5 3 2" xfId="31780" xr:uid="{00000000-0005-0000-0000-000063A50000}"/>
    <cellStyle name="SubRoutine 7 5 3 3" xfId="31781" xr:uid="{00000000-0005-0000-0000-000064A50000}"/>
    <cellStyle name="SubRoutine 7 5 4" xfId="31782" xr:uid="{00000000-0005-0000-0000-000065A50000}"/>
    <cellStyle name="SubRoutine 7 5 4 2" xfId="31783" xr:uid="{00000000-0005-0000-0000-000066A50000}"/>
    <cellStyle name="SubRoutine 7 5 5" xfId="31784" xr:uid="{00000000-0005-0000-0000-000067A50000}"/>
    <cellStyle name="SubRoutine 7 5 6" xfId="31785" xr:uid="{00000000-0005-0000-0000-000068A50000}"/>
    <cellStyle name="SubRoutine 7 6" xfId="31786" xr:uid="{00000000-0005-0000-0000-000069A50000}"/>
    <cellStyle name="SubRoutine 7 6 2" xfId="31787" xr:uid="{00000000-0005-0000-0000-00006AA50000}"/>
    <cellStyle name="SubRoutine 7 6 2 2" xfId="31788" xr:uid="{00000000-0005-0000-0000-00006BA50000}"/>
    <cellStyle name="SubRoutine 7 6 2 3" xfId="31789" xr:uid="{00000000-0005-0000-0000-00006CA50000}"/>
    <cellStyle name="SubRoutine 7 6 3" xfId="31790" xr:uid="{00000000-0005-0000-0000-00006DA50000}"/>
    <cellStyle name="SubRoutine 7 6 3 2" xfId="31791" xr:uid="{00000000-0005-0000-0000-00006EA50000}"/>
    <cellStyle name="SubRoutine 7 6 4" xfId="31792" xr:uid="{00000000-0005-0000-0000-00006FA50000}"/>
    <cellStyle name="SubRoutine 7 6 5" xfId="31793" xr:uid="{00000000-0005-0000-0000-000070A50000}"/>
    <cellStyle name="SubRoutine 7 7" xfId="31794" xr:uid="{00000000-0005-0000-0000-000071A50000}"/>
    <cellStyle name="SubRoutine 7 7 2" xfId="31795" xr:uid="{00000000-0005-0000-0000-000072A50000}"/>
    <cellStyle name="SubRoutine 7 7 3" xfId="31796" xr:uid="{00000000-0005-0000-0000-000073A50000}"/>
    <cellStyle name="SubRoutine 7 8" xfId="31797" xr:uid="{00000000-0005-0000-0000-000074A50000}"/>
    <cellStyle name="SubRoutine 7 8 2" xfId="31798" xr:uid="{00000000-0005-0000-0000-000075A50000}"/>
    <cellStyle name="SubRoutine 7 9" xfId="31799" xr:uid="{00000000-0005-0000-0000-000076A50000}"/>
    <cellStyle name="SubRoutine 8" xfId="31800" xr:uid="{00000000-0005-0000-0000-000077A50000}"/>
    <cellStyle name="SubRoutine 8 10" xfId="31801" xr:uid="{00000000-0005-0000-0000-000078A50000}"/>
    <cellStyle name="SubRoutine 8 2" xfId="31802" xr:uid="{00000000-0005-0000-0000-000079A50000}"/>
    <cellStyle name="SubRoutine 8 2 2" xfId="31803" xr:uid="{00000000-0005-0000-0000-00007AA50000}"/>
    <cellStyle name="SubRoutine 8 2 2 2" xfId="31804" xr:uid="{00000000-0005-0000-0000-00007BA50000}"/>
    <cellStyle name="SubRoutine 8 2 2 2 2" xfId="31805" xr:uid="{00000000-0005-0000-0000-00007CA50000}"/>
    <cellStyle name="SubRoutine 8 2 2 2 3" xfId="31806" xr:uid="{00000000-0005-0000-0000-00007DA50000}"/>
    <cellStyle name="SubRoutine 8 2 2 3" xfId="31807" xr:uid="{00000000-0005-0000-0000-00007EA50000}"/>
    <cellStyle name="SubRoutine 8 2 2 3 2" xfId="31808" xr:uid="{00000000-0005-0000-0000-00007FA50000}"/>
    <cellStyle name="SubRoutine 8 2 2 4" xfId="31809" xr:uid="{00000000-0005-0000-0000-000080A50000}"/>
    <cellStyle name="SubRoutine 8 2 2 5" xfId="31810" xr:uid="{00000000-0005-0000-0000-000081A50000}"/>
    <cellStyle name="SubRoutine 8 2 3" xfId="31811" xr:uid="{00000000-0005-0000-0000-000082A50000}"/>
    <cellStyle name="SubRoutine 8 2 3 2" xfId="31812" xr:uid="{00000000-0005-0000-0000-000083A50000}"/>
    <cellStyle name="SubRoutine 8 2 3 3" xfId="31813" xr:uid="{00000000-0005-0000-0000-000084A50000}"/>
    <cellStyle name="SubRoutine 8 2 4" xfId="31814" xr:uid="{00000000-0005-0000-0000-000085A50000}"/>
    <cellStyle name="SubRoutine 8 2 4 2" xfId="31815" xr:uid="{00000000-0005-0000-0000-000086A50000}"/>
    <cellStyle name="SubRoutine 8 2 5" xfId="31816" xr:uid="{00000000-0005-0000-0000-000087A50000}"/>
    <cellStyle name="SubRoutine 8 2 6" xfId="31817" xr:uid="{00000000-0005-0000-0000-000088A50000}"/>
    <cellStyle name="SubRoutine 8 3" xfId="31818" xr:uid="{00000000-0005-0000-0000-000089A50000}"/>
    <cellStyle name="SubRoutine 8 3 2" xfId="31819" xr:uid="{00000000-0005-0000-0000-00008AA50000}"/>
    <cellStyle name="SubRoutine 8 3 2 2" xfId="31820" xr:uid="{00000000-0005-0000-0000-00008BA50000}"/>
    <cellStyle name="SubRoutine 8 3 2 2 2" xfId="31821" xr:uid="{00000000-0005-0000-0000-00008CA50000}"/>
    <cellStyle name="SubRoutine 8 3 2 2 3" xfId="31822" xr:uid="{00000000-0005-0000-0000-00008DA50000}"/>
    <cellStyle name="SubRoutine 8 3 2 3" xfId="31823" xr:uid="{00000000-0005-0000-0000-00008EA50000}"/>
    <cellStyle name="SubRoutine 8 3 2 3 2" xfId="31824" xr:uid="{00000000-0005-0000-0000-00008FA50000}"/>
    <cellStyle name="SubRoutine 8 3 2 4" xfId="31825" xr:uid="{00000000-0005-0000-0000-000090A50000}"/>
    <cellStyle name="SubRoutine 8 3 2 5" xfId="31826" xr:uid="{00000000-0005-0000-0000-000091A50000}"/>
    <cellStyle name="SubRoutine 8 3 3" xfId="31827" xr:uid="{00000000-0005-0000-0000-000092A50000}"/>
    <cellStyle name="SubRoutine 8 3 3 2" xfId="31828" xr:uid="{00000000-0005-0000-0000-000093A50000}"/>
    <cellStyle name="SubRoutine 8 3 3 3" xfId="31829" xr:uid="{00000000-0005-0000-0000-000094A50000}"/>
    <cellStyle name="SubRoutine 8 3 4" xfId="31830" xr:uid="{00000000-0005-0000-0000-000095A50000}"/>
    <cellStyle name="SubRoutine 8 3 4 2" xfId="31831" xr:uid="{00000000-0005-0000-0000-000096A50000}"/>
    <cellStyle name="SubRoutine 8 3 5" xfId="31832" xr:uid="{00000000-0005-0000-0000-000097A50000}"/>
    <cellStyle name="SubRoutine 8 3 6" xfId="31833" xr:uid="{00000000-0005-0000-0000-000098A50000}"/>
    <cellStyle name="SubRoutine 8 4" xfId="31834" xr:uid="{00000000-0005-0000-0000-000099A50000}"/>
    <cellStyle name="SubRoutine 8 4 2" xfId="31835" xr:uid="{00000000-0005-0000-0000-00009AA50000}"/>
    <cellStyle name="SubRoutine 8 4 2 2" xfId="31836" xr:uid="{00000000-0005-0000-0000-00009BA50000}"/>
    <cellStyle name="SubRoutine 8 4 2 2 2" xfId="31837" xr:uid="{00000000-0005-0000-0000-00009CA50000}"/>
    <cellStyle name="SubRoutine 8 4 2 2 3" xfId="31838" xr:uid="{00000000-0005-0000-0000-00009DA50000}"/>
    <cellStyle name="SubRoutine 8 4 2 3" xfId="31839" xr:uid="{00000000-0005-0000-0000-00009EA50000}"/>
    <cellStyle name="SubRoutine 8 4 2 3 2" xfId="31840" xr:uid="{00000000-0005-0000-0000-00009FA50000}"/>
    <cellStyle name="SubRoutine 8 4 2 4" xfId="31841" xr:uid="{00000000-0005-0000-0000-0000A0A50000}"/>
    <cellStyle name="SubRoutine 8 4 2 5" xfId="31842" xr:uid="{00000000-0005-0000-0000-0000A1A50000}"/>
    <cellStyle name="SubRoutine 8 4 3" xfId="31843" xr:uid="{00000000-0005-0000-0000-0000A2A50000}"/>
    <cellStyle name="SubRoutine 8 4 3 2" xfId="31844" xr:uid="{00000000-0005-0000-0000-0000A3A50000}"/>
    <cellStyle name="SubRoutine 8 4 3 3" xfId="31845" xr:uid="{00000000-0005-0000-0000-0000A4A50000}"/>
    <cellStyle name="SubRoutine 8 4 4" xfId="31846" xr:uid="{00000000-0005-0000-0000-0000A5A50000}"/>
    <cellStyle name="SubRoutine 8 4 4 2" xfId="31847" xr:uid="{00000000-0005-0000-0000-0000A6A50000}"/>
    <cellStyle name="SubRoutine 8 4 5" xfId="31848" xr:uid="{00000000-0005-0000-0000-0000A7A50000}"/>
    <cellStyle name="SubRoutine 8 4 6" xfId="31849" xr:uid="{00000000-0005-0000-0000-0000A8A50000}"/>
    <cellStyle name="SubRoutine 8 5" xfId="31850" xr:uid="{00000000-0005-0000-0000-0000A9A50000}"/>
    <cellStyle name="SubRoutine 8 5 2" xfId="31851" xr:uid="{00000000-0005-0000-0000-0000AAA50000}"/>
    <cellStyle name="SubRoutine 8 5 2 2" xfId="31852" xr:uid="{00000000-0005-0000-0000-0000ABA50000}"/>
    <cellStyle name="SubRoutine 8 5 2 2 2" xfId="31853" xr:uid="{00000000-0005-0000-0000-0000ACA50000}"/>
    <cellStyle name="SubRoutine 8 5 2 2 3" xfId="31854" xr:uid="{00000000-0005-0000-0000-0000ADA50000}"/>
    <cellStyle name="SubRoutine 8 5 2 3" xfId="31855" xr:uid="{00000000-0005-0000-0000-0000AEA50000}"/>
    <cellStyle name="SubRoutine 8 5 2 3 2" xfId="31856" xr:uid="{00000000-0005-0000-0000-0000AFA50000}"/>
    <cellStyle name="SubRoutine 8 5 2 4" xfId="31857" xr:uid="{00000000-0005-0000-0000-0000B0A50000}"/>
    <cellStyle name="SubRoutine 8 5 2 5" xfId="31858" xr:uid="{00000000-0005-0000-0000-0000B1A50000}"/>
    <cellStyle name="SubRoutine 8 5 3" xfId="31859" xr:uid="{00000000-0005-0000-0000-0000B2A50000}"/>
    <cellStyle name="SubRoutine 8 5 3 2" xfId="31860" xr:uid="{00000000-0005-0000-0000-0000B3A50000}"/>
    <cellStyle name="SubRoutine 8 5 3 3" xfId="31861" xr:uid="{00000000-0005-0000-0000-0000B4A50000}"/>
    <cellStyle name="SubRoutine 8 5 4" xfId="31862" xr:uid="{00000000-0005-0000-0000-0000B5A50000}"/>
    <cellStyle name="SubRoutine 8 5 4 2" xfId="31863" xr:uid="{00000000-0005-0000-0000-0000B6A50000}"/>
    <cellStyle name="SubRoutine 8 5 5" xfId="31864" xr:uid="{00000000-0005-0000-0000-0000B7A50000}"/>
    <cellStyle name="SubRoutine 8 5 6" xfId="31865" xr:uid="{00000000-0005-0000-0000-0000B8A50000}"/>
    <cellStyle name="SubRoutine 8 6" xfId="31866" xr:uid="{00000000-0005-0000-0000-0000B9A50000}"/>
    <cellStyle name="SubRoutine 8 6 2" xfId="31867" xr:uid="{00000000-0005-0000-0000-0000BAA50000}"/>
    <cellStyle name="SubRoutine 8 6 2 2" xfId="31868" xr:uid="{00000000-0005-0000-0000-0000BBA50000}"/>
    <cellStyle name="SubRoutine 8 6 2 3" xfId="31869" xr:uid="{00000000-0005-0000-0000-0000BCA50000}"/>
    <cellStyle name="SubRoutine 8 6 3" xfId="31870" xr:uid="{00000000-0005-0000-0000-0000BDA50000}"/>
    <cellStyle name="SubRoutine 8 6 3 2" xfId="31871" xr:uid="{00000000-0005-0000-0000-0000BEA50000}"/>
    <cellStyle name="SubRoutine 8 6 4" xfId="31872" xr:uid="{00000000-0005-0000-0000-0000BFA50000}"/>
    <cellStyle name="SubRoutine 8 6 5" xfId="31873" xr:uid="{00000000-0005-0000-0000-0000C0A50000}"/>
    <cellStyle name="SubRoutine 8 7" xfId="31874" xr:uid="{00000000-0005-0000-0000-0000C1A50000}"/>
    <cellStyle name="SubRoutine 8 7 2" xfId="31875" xr:uid="{00000000-0005-0000-0000-0000C2A50000}"/>
    <cellStyle name="SubRoutine 8 7 3" xfId="31876" xr:uid="{00000000-0005-0000-0000-0000C3A50000}"/>
    <cellStyle name="SubRoutine 8 8" xfId="31877" xr:uid="{00000000-0005-0000-0000-0000C4A50000}"/>
    <cellStyle name="SubRoutine 8 8 2" xfId="31878" xr:uid="{00000000-0005-0000-0000-0000C5A50000}"/>
    <cellStyle name="SubRoutine 8 9" xfId="31879" xr:uid="{00000000-0005-0000-0000-0000C6A50000}"/>
    <cellStyle name="SubRoutine 9" xfId="31880" xr:uid="{00000000-0005-0000-0000-0000C7A50000}"/>
    <cellStyle name="SubRoutine 9 10" xfId="31881" xr:uid="{00000000-0005-0000-0000-0000C8A50000}"/>
    <cellStyle name="SubRoutine 9 2" xfId="31882" xr:uid="{00000000-0005-0000-0000-0000C9A50000}"/>
    <cellStyle name="SubRoutine 9 2 2" xfId="31883" xr:uid="{00000000-0005-0000-0000-0000CAA50000}"/>
    <cellStyle name="SubRoutine 9 2 2 2" xfId="31884" xr:uid="{00000000-0005-0000-0000-0000CBA50000}"/>
    <cellStyle name="SubRoutine 9 2 2 2 2" xfId="31885" xr:uid="{00000000-0005-0000-0000-0000CCA50000}"/>
    <cellStyle name="SubRoutine 9 2 2 2 3" xfId="31886" xr:uid="{00000000-0005-0000-0000-0000CDA50000}"/>
    <cellStyle name="SubRoutine 9 2 2 3" xfId="31887" xr:uid="{00000000-0005-0000-0000-0000CEA50000}"/>
    <cellStyle name="SubRoutine 9 2 2 3 2" xfId="31888" xr:uid="{00000000-0005-0000-0000-0000CFA50000}"/>
    <cellStyle name="SubRoutine 9 2 2 4" xfId="31889" xr:uid="{00000000-0005-0000-0000-0000D0A50000}"/>
    <cellStyle name="SubRoutine 9 2 2 5" xfId="31890" xr:uid="{00000000-0005-0000-0000-0000D1A50000}"/>
    <cellStyle name="SubRoutine 9 2 3" xfId="31891" xr:uid="{00000000-0005-0000-0000-0000D2A50000}"/>
    <cellStyle name="SubRoutine 9 2 3 2" xfId="31892" xr:uid="{00000000-0005-0000-0000-0000D3A50000}"/>
    <cellStyle name="SubRoutine 9 2 3 3" xfId="31893" xr:uid="{00000000-0005-0000-0000-0000D4A50000}"/>
    <cellStyle name="SubRoutine 9 2 4" xfId="31894" xr:uid="{00000000-0005-0000-0000-0000D5A50000}"/>
    <cellStyle name="SubRoutine 9 2 4 2" xfId="31895" xr:uid="{00000000-0005-0000-0000-0000D6A50000}"/>
    <cellStyle name="SubRoutine 9 2 5" xfId="31896" xr:uid="{00000000-0005-0000-0000-0000D7A50000}"/>
    <cellStyle name="SubRoutine 9 2 6" xfId="31897" xr:uid="{00000000-0005-0000-0000-0000D8A50000}"/>
    <cellStyle name="SubRoutine 9 3" xfId="31898" xr:uid="{00000000-0005-0000-0000-0000D9A50000}"/>
    <cellStyle name="SubRoutine 9 3 2" xfId="31899" xr:uid="{00000000-0005-0000-0000-0000DAA50000}"/>
    <cellStyle name="SubRoutine 9 3 2 2" xfId="31900" xr:uid="{00000000-0005-0000-0000-0000DBA50000}"/>
    <cellStyle name="SubRoutine 9 3 2 2 2" xfId="31901" xr:uid="{00000000-0005-0000-0000-0000DCA50000}"/>
    <cellStyle name="SubRoutine 9 3 2 2 3" xfId="31902" xr:uid="{00000000-0005-0000-0000-0000DDA50000}"/>
    <cellStyle name="SubRoutine 9 3 2 3" xfId="31903" xr:uid="{00000000-0005-0000-0000-0000DEA50000}"/>
    <cellStyle name="SubRoutine 9 3 2 3 2" xfId="31904" xr:uid="{00000000-0005-0000-0000-0000DFA50000}"/>
    <cellStyle name="SubRoutine 9 3 2 4" xfId="31905" xr:uid="{00000000-0005-0000-0000-0000E0A50000}"/>
    <cellStyle name="SubRoutine 9 3 2 5" xfId="31906" xr:uid="{00000000-0005-0000-0000-0000E1A50000}"/>
    <cellStyle name="SubRoutine 9 3 3" xfId="31907" xr:uid="{00000000-0005-0000-0000-0000E2A50000}"/>
    <cellStyle name="SubRoutine 9 3 3 2" xfId="31908" xr:uid="{00000000-0005-0000-0000-0000E3A50000}"/>
    <cellStyle name="SubRoutine 9 3 3 3" xfId="31909" xr:uid="{00000000-0005-0000-0000-0000E4A50000}"/>
    <cellStyle name="SubRoutine 9 3 4" xfId="31910" xr:uid="{00000000-0005-0000-0000-0000E5A50000}"/>
    <cellStyle name="SubRoutine 9 3 4 2" xfId="31911" xr:uid="{00000000-0005-0000-0000-0000E6A50000}"/>
    <cellStyle name="SubRoutine 9 3 5" xfId="31912" xr:uid="{00000000-0005-0000-0000-0000E7A50000}"/>
    <cellStyle name="SubRoutine 9 3 6" xfId="31913" xr:uid="{00000000-0005-0000-0000-0000E8A50000}"/>
    <cellStyle name="SubRoutine 9 4" xfId="31914" xr:uid="{00000000-0005-0000-0000-0000E9A50000}"/>
    <cellStyle name="SubRoutine 9 4 2" xfId="31915" xr:uid="{00000000-0005-0000-0000-0000EAA50000}"/>
    <cellStyle name="SubRoutine 9 4 2 2" xfId="31916" xr:uid="{00000000-0005-0000-0000-0000EBA50000}"/>
    <cellStyle name="SubRoutine 9 4 2 2 2" xfId="31917" xr:uid="{00000000-0005-0000-0000-0000ECA50000}"/>
    <cellStyle name="SubRoutine 9 4 2 2 3" xfId="31918" xr:uid="{00000000-0005-0000-0000-0000EDA50000}"/>
    <cellStyle name="SubRoutine 9 4 2 3" xfId="31919" xr:uid="{00000000-0005-0000-0000-0000EEA50000}"/>
    <cellStyle name="SubRoutine 9 4 2 3 2" xfId="31920" xr:uid="{00000000-0005-0000-0000-0000EFA50000}"/>
    <cellStyle name="SubRoutine 9 4 2 4" xfId="31921" xr:uid="{00000000-0005-0000-0000-0000F0A50000}"/>
    <cellStyle name="SubRoutine 9 4 2 5" xfId="31922" xr:uid="{00000000-0005-0000-0000-0000F1A50000}"/>
    <cellStyle name="SubRoutine 9 4 3" xfId="31923" xr:uid="{00000000-0005-0000-0000-0000F2A50000}"/>
    <cellStyle name="SubRoutine 9 4 3 2" xfId="31924" xr:uid="{00000000-0005-0000-0000-0000F3A50000}"/>
    <cellStyle name="SubRoutine 9 4 3 3" xfId="31925" xr:uid="{00000000-0005-0000-0000-0000F4A50000}"/>
    <cellStyle name="SubRoutine 9 4 4" xfId="31926" xr:uid="{00000000-0005-0000-0000-0000F5A50000}"/>
    <cellStyle name="SubRoutine 9 4 4 2" xfId="31927" xr:uid="{00000000-0005-0000-0000-0000F6A50000}"/>
    <cellStyle name="SubRoutine 9 4 5" xfId="31928" xr:uid="{00000000-0005-0000-0000-0000F7A50000}"/>
    <cellStyle name="SubRoutine 9 4 6" xfId="31929" xr:uid="{00000000-0005-0000-0000-0000F8A50000}"/>
    <cellStyle name="SubRoutine 9 5" xfId="31930" xr:uid="{00000000-0005-0000-0000-0000F9A50000}"/>
    <cellStyle name="SubRoutine 9 5 2" xfId="31931" xr:uid="{00000000-0005-0000-0000-0000FAA50000}"/>
    <cellStyle name="SubRoutine 9 5 2 2" xfId="31932" xr:uid="{00000000-0005-0000-0000-0000FBA50000}"/>
    <cellStyle name="SubRoutine 9 5 2 2 2" xfId="31933" xr:uid="{00000000-0005-0000-0000-0000FCA50000}"/>
    <cellStyle name="SubRoutine 9 5 2 2 3" xfId="31934" xr:uid="{00000000-0005-0000-0000-0000FDA50000}"/>
    <cellStyle name="SubRoutine 9 5 2 3" xfId="31935" xr:uid="{00000000-0005-0000-0000-0000FEA50000}"/>
    <cellStyle name="SubRoutine 9 5 2 3 2" xfId="31936" xr:uid="{00000000-0005-0000-0000-0000FFA50000}"/>
    <cellStyle name="SubRoutine 9 5 2 4" xfId="31937" xr:uid="{00000000-0005-0000-0000-000000A60000}"/>
    <cellStyle name="SubRoutine 9 5 2 5" xfId="31938" xr:uid="{00000000-0005-0000-0000-000001A60000}"/>
    <cellStyle name="SubRoutine 9 5 3" xfId="31939" xr:uid="{00000000-0005-0000-0000-000002A60000}"/>
    <cellStyle name="SubRoutine 9 5 3 2" xfId="31940" xr:uid="{00000000-0005-0000-0000-000003A60000}"/>
    <cellStyle name="SubRoutine 9 5 3 3" xfId="31941" xr:uid="{00000000-0005-0000-0000-000004A60000}"/>
    <cellStyle name="SubRoutine 9 5 4" xfId="31942" xr:uid="{00000000-0005-0000-0000-000005A60000}"/>
    <cellStyle name="SubRoutine 9 5 4 2" xfId="31943" xr:uid="{00000000-0005-0000-0000-000006A60000}"/>
    <cellStyle name="SubRoutine 9 5 5" xfId="31944" xr:uid="{00000000-0005-0000-0000-000007A60000}"/>
    <cellStyle name="SubRoutine 9 5 6" xfId="31945" xr:uid="{00000000-0005-0000-0000-000008A60000}"/>
    <cellStyle name="SubRoutine 9 6" xfId="31946" xr:uid="{00000000-0005-0000-0000-000009A60000}"/>
    <cellStyle name="SubRoutine 9 6 2" xfId="31947" xr:uid="{00000000-0005-0000-0000-00000AA60000}"/>
    <cellStyle name="SubRoutine 9 6 2 2" xfId="31948" xr:uid="{00000000-0005-0000-0000-00000BA60000}"/>
    <cellStyle name="SubRoutine 9 6 2 3" xfId="31949" xr:uid="{00000000-0005-0000-0000-00000CA60000}"/>
    <cellStyle name="SubRoutine 9 6 3" xfId="31950" xr:uid="{00000000-0005-0000-0000-00000DA60000}"/>
    <cellStyle name="SubRoutine 9 6 3 2" xfId="31951" xr:uid="{00000000-0005-0000-0000-00000EA60000}"/>
    <cellStyle name="SubRoutine 9 6 4" xfId="31952" xr:uid="{00000000-0005-0000-0000-00000FA60000}"/>
    <cellStyle name="SubRoutine 9 6 5" xfId="31953" xr:uid="{00000000-0005-0000-0000-000010A60000}"/>
    <cellStyle name="SubRoutine 9 7" xfId="31954" xr:uid="{00000000-0005-0000-0000-000011A60000}"/>
    <cellStyle name="SubRoutine 9 7 2" xfId="31955" xr:uid="{00000000-0005-0000-0000-000012A60000}"/>
    <cellStyle name="SubRoutine 9 7 3" xfId="31956" xr:uid="{00000000-0005-0000-0000-000013A60000}"/>
    <cellStyle name="SubRoutine 9 8" xfId="31957" xr:uid="{00000000-0005-0000-0000-000014A60000}"/>
    <cellStyle name="SubRoutine 9 8 2" xfId="31958" xr:uid="{00000000-0005-0000-0000-000015A60000}"/>
    <cellStyle name="SubRoutine 9 9" xfId="31959" xr:uid="{00000000-0005-0000-0000-000016A60000}"/>
    <cellStyle name="SubRoutine_11-03.1 Pepco" xfId="31960" xr:uid="{00000000-0005-0000-0000-000017A60000}"/>
    <cellStyle name="Title" xfId="60" builtinId="15" customBuiltin="1"/>
    <cellStyle name="Title 10" xfId="31961" xr:uid="{00000000-0005-0000-0000-000019A60000}"/>
    <cellStyle name="Title 10 2" xfId="31962" xr:uid="{00000000-0005-0000-0000-00001AA60000}"/>
    <cellStyle name="Title 10 3" xfId="31963" xr:uid="{00000000-0005-0000-0000-00001BA60000}"/>
    <cellStyle name="Title 11" xfId="31964" xr:uid="{00000000-0005-0000-0000-00001CA60000}"/>
    <cellStyle name="Title 11 2" xfId="31965" xr:uid="{00000000-0005-0000-0000-00001DA60000}"/>
    <cellStyle name="Title 11 3" xfId="31966" xr:uid="{00000000-0005-0000-0000-00001EA60000}"/>
    <cellStyle name="Title 12" xfId="31967" xr:uid="{00000000-0005-0000-0000-00001FA60000}"/>
    <cellStyle name="Title 12 2" xfId="31968" xr:uid="{00000000-0005-0000-0000-000020A60000}"/>
    <cellStyle name="Title 13" xfId="31969" xr:uid="{00000000-0005-0000-0000-000021A60000}"/>
    <cellStyle name="Title 13 2" xfId="31970" xr:uid="{00000000-0005-0000-0000-000022A60000}"/>
    <cellStyle name="Title 14" xfId="31971" xr:uid="{00000000-0005-0000-0000-000023A60000}"/>
    <cellStyle name="Title 14 2" xfId="31972" xr:uid="{00000000-0005-0000-0000-000024A60000}"/>
    <cellStyle name="Title 15" xfId="31973" xr:uid="{00000000-0005-0000-0000-000025A60000}"/>
    <cellStyle name="Title 15 2" xfId="31974" xr:uid="{00000000-0005-0000-0000-000026A60000}"/>
    <cellStyle name="Title 16" xfId="31975" xr:uid="{00000000-0005-0000-0000-000027A60000}"/>
    <cellStyle name="Title 16 2" xfId="31976" xr:uid="{00000000-0005-0000-0000-000028A60000}"/>
    <cellStyle name="Title 17" xfId="31977" xr:uid="{00000000-0005-0000-0000-000029A60000}"/>
    <cellStyle name="Title 17 2" xfId="31978" xr:uid="{00000000-0005-0000-0000-00002AA60000}"/>
    <cellStyle name="Title 18" xfId="31979" xr:uid="{00000000-0005-0000-0000-00002BA60000}"/>
    <cellStyle name="Title 18 2" xfId="31980" xr:uid="{00000000-0005-0000-0000-00002CA60000}"/>
    <cellStyle name="Title 19" xfId="31981" xr:uid="{00000000-0005-0000-0000-00002DA60000}"/>
    <cellStyle name="Title 19 2" xfId="31982" xr:uid="{00000000-0005-0000-0000-00002EA60000}"/>
    <cellStyle name="Title 2" xfId="31983" xr:uid="{00000000-0005-0000-0000-00002FA60000}"/>
    <cellStyle name="Title 2 2" xfId="31984" xr:uid="{00000000-0005-0000-0000-000030A60000}"/>
    <cellStyle name="Title 2 2 2" xfId="31985" xr:uid="{00000000-0005-0000-0000-000031A60000}"/>
    <cellStyle name="Title 2 2 3" xfId="31986" xr:uid="{00000000-0005-0000-0000-000032A60000}"/>
    <cellStyle name="Title 2 2 4" xfId="43335" xr:uid="{00000000-0005-0000-0000-000033A60000}"/>
    <cellStyle name="Title 2 3" xfId="31987" xr:uid="{00000000-0005-0000-0000-000034A60000}"/>
    <cellStyle name="Title 2 3 2" xfId="31988" xr:uid="{00000000-0005-0000-0000-000035A60000}"/>
    <cellStyle name="Title 2 3 3" xfId="31989" xr:uid="{00000000-0005-0000-0000-000036A60000}"/>
    <cellStyle name="Title 2 3 4" xfId="31990" xr:uid="{00000000-0005-0000-0000-000037A60000}"/>
    <cellStyle name="Title 2 4" xfId="31991" xr:uid="{00000000-0005-0000-0000-000038A60000}"/>
    <cellStyle name="Title 2 5" xfId="31992" xr:uid="{00000000-0005-0000-0000-000039A60000}"/>
    <cellStyle name="Title 2_PwrTax 51040" xfId="31993" xr:uid="{00000000-0005-0000-0000-00003AA60000}"/>
    <cellStyle name="Title 20" xfId="31994" xr:uid="{00000000-0005-0000-0000-00003BA60000}"/>
    <cellStyle name="Title 21" xfId="31995" xr:uid="{00000000-0005-0000-0000-00003CA60000}"/>
    <cellStyle name="Title 22" xfId="31996" xr:uid="{00000000-0005-0000-0000-00003DA60000}"/>
    <cellStyle name="Title 23" xfId="31997" xr:uid="{00000000-0005-0000-0000-00003EA60000}"/>
    <cellStyle name="Title 24" xfId="31998" xr:uid="{00000000-0005-0000-0000-00003FA60000}"/>
    <cellStyle name="Title 25" xfId="31999" xr:uid="{00000000-0005-0000-0000-000040A60000}"/>
    <cellStyle name="Title 26" xfId="32000" xr:uid="{00000000-0005-0000-0000-000041A60000}"/>
    <cellStyle name="Title 27" xfId="32001" xr:uid="{00000000-0005-0000-0000-000042A60000}"/>
    <cellStyle name="Title 28" xfId="32002" xr:uid="{00000000-0005-0000-0000-000043A60000}"/>
    <cellStyle name="Title 29" xfId="32003" xr:uid="{00000000-0005-0000-0000-000044A60000}"/>
    <cellStyle name="Title 3" xfId="32004" xr:uid="{00000000-0005-0000-0000-000045A60000}"/>
    <cellStyle name="Title 3 2" xfId="32005" xr:uid="{00000000-0005-0000-0000-000046A60000}"/>
    <cellStyle name="Title 3 3" xfId="32006" xr:uid="{00000000-0005-0000-0000-000047A60000}"/>
    <cellStyle name="Title 3 3 2" xfId="32007" xr:uid="{00000000-0005-0000-0000-000048A60000}"/>
    <cellStyle name="Title 3 3 3" xfId="32008" xr:uid="{00000000-0005-0000-0000-000049A60000}"/>
    <cellStyle name="Title 3 4" xfId="32009" xr:uid="{00000000-0005-0000-0000-00004AA60000}"/>
    <cellStyle name="Title 3 4 2" xfId="43336" xr:uid="{00000000-0005-0000-0000-00004BA60000}"/>
    <cellStyle name="Title 3 4 3" xfId="43337" xr:uid="{00000000-0005-0000-0000-00004CA60000}"/>
    <cellStyle name="Title 3 5" xfId="32010" xr:uid="{00000000-0005-0000-0000-00004DA60000}"/>
    <cellStyle name="Title 30" xfId="32011" xr:uid="{00000000-0005-0000-0000-00004EA60000}"/>
    <cellStyle name="Title 31" xfId="32012" xr:uid="{00000000-0005-0000-0000-00004FA60000}"/>
    <cellStyle name="Title 32" xfId="32013" xr:uid="{00000000-0005-0000-0000-000050A60000}"/>
    <cellStyle name="Title 33" xfId="32014" xr:uid="{00000000-0005-0000-0000-000051A60000}"/>
    <cellStyle name="Title 34" xfId="32015" xr:uid="{00000000-0005-0000-0000-000052A60000}"/>
    <cellStyle name="Title 35" xfId="32016" xr:uid="{00000000-0005-0000-0000-000053A60000}"/>
    <cellStyle name="Title 36" xfId="32017" xr:uid="{00000000-0005-0000-0000-000054A60000}"/>
    <cellStyle name="Title 37" xfId="32018" xr:uid="{00000000-0005-0000-0000-000055A60000}"/>
    <cellStyle name="Title 37 2" xfId="43338" xr:uid="{00000000-0005-0000-0000-000056A60000}"/>
    <cellStyle name="Title 37 3" xfId="43339" xr:uid="{00000000-0005-0000-0000-000057A60000}"/>
    <cellStyle name="Title 38" xfId="43340" xr:uid="{00000000-0005-0000-0000-000058A60000}"/>
    <cellStyle name="Title 4" xfId="32019" xr:uid="{00000000-0005-0000-0000-000059A60000}"/>
    <cellStyle name="Title 4 2" xfId="32020" xr:uid="{00000000-0005-0000-0000-00005AA60000}"/>
    <cellStyle name="Title 4 3" xfId="32021" xr:uid="{00000000-0005-0000-0000-00005BA60000}"/>
    <cellStyle name="Title 4 3 2" xfId="32022" xr:uid="{00000000-0005-0000-0000-00005CA60000}"/>
    <cellStyle name="Title 5" xfId="32023" xr:uid="{00000000-0005-0000-0000-00005DA60000}"/>
    <cellStyle name="Title 5 2" xfId="32024" xr:uid="{00000000-0005-0000-0000-00005EA60000}"/>
    <cellStyle name="Title 5 3" xfId="32025" xr:uid="{00000000-0005-0000-0000-00005FA60000}"/>
    <cellStyle name="Title 6" xfId="32026" xr:uid="{00000000-0005-0000-0000-000060A60000}"/>
    <cellStyle name="Title 6 2" xfId="32027" xr:uid="{00000000-0005-0000-0000-000061A60000}"/>
    <cellStyle name="Title 6 3" xfId="32028" xr:uid="{00000000-0005-0000-0000-000062A60000}"/>
    <cellStyle name="Title 7" xfId="32029" xr:uid="{00000000-0005-0000-0000-000063A60000}"/>
    <cellStyle name="Title 7 2" xfId="32030" xr:uid="{00000000-0005-0000-0000-000064A60000}"/>
    <cellStyle name="Title 7 3" xfId="32031" xr:uid="{00000000-0005-0000-0000-000065A60000}"/>
    <cellStyle name="Title 8" xfId="32032" xr:uid="{00000000-0005-0000-0000-000066A60000}"/>
    <cellStyle name="Title 8 2" xfId="32033" xr:uid="{00000000-0005-0000-0000-000067A60000}"/>
    <cellStyle name="Title 8 3" xfId="32034" xr:uid="{00000000-0005-0000-0000-000068A60000}"/>
    <cellStyle name="Title 9" xfId="32035" xr:uid="{00000000-0005-0000-0000-000069A60000}"/>
    <cellStyle name="Title 9 2" xfId="32036" xr:uid="{00000000-0005-0000-0000-00006AA60000}"/>
    <cellStyle name="Title 9 3" xfId="32037" xr:uid="{00000000-0005-0000-0000-00006BA60000}"/>
    <cellStyle name="Total" xfId="61" builtinId="25" customBuiltin="1"/>
    <cellStyle name="Total 10" xfId="32038" xr:uid="{00000000-0005-0000-0000-00006DA60000}"/>
    <cellStyle name="Total 10 2" xfId="32039" xr:uid="{00000000-0005-0000-0000-00006EA60000}"/>
    <cellStyle name="Total 10 2 2" xfId="32040" xr:uid="{00000000-0005-0000-0000-00006FA60000}"/>
    <cellStyle name="Total 10 2 2 2" xfId="32041" xr:uid="{00000000-0005-0000-0000-000070A60000}"/>
    <cellStyle name="Total 10 2 2 3" xfId="32042" xr:uid="{00000000-0005-0000-0000-000071A60000}"/>
    <cellStyle name="Total 10 2 3" xfId="32043" xr:uid="{00000000-0005-0000-0000-000072A60000}"/>
    <cellStyle name="Total 10 2 3 2" xfId="32044" xr:uid="{00000000-0005-0000-0000-000073A60000}"/>
    <cellStyle name="Total 10 2 3 3" xfId="32045" xr:uid="{00000000-0005-0000-0000-000074A60000}"/>
    <cellStyle name="Total 10 2 4" xfId="32046" xr:uid="{00000000-0005-0000-0000-000075A60000}"/>
    <cellStyle name="Total 10 2 4 2" xfId="32047" xr:uid="{00000000-0005-0000-0000-000076A60000}"/>
    <cellStyle name="Total 10 2 4 3" xfId="32048" xr:uid="{00000000-0005-0000-0000-000077A60000}"/>
    <cellStyle name="Total 10 2 5" xfId="32049" xr:uid="{00000000-0005-0000-0000-000078A60000}"/>
    <cellStyle name="Total 10 2 6" xfId="32050" xr:uid="{00000000-0005-0000-0000-000079A60000}"/>
    <cellStyle name="Total 10 2 7" xfId="32051" xr:uid="{00000000-0005-0000-0000-00007AA60000}"/>
    <cellStyle name="Total 10 2 8" xfId="32052" xr:uid="{00000000-0005-0000-0000-00007BA60000}"/>
    <cellStyle name="Total 10 3" xfId="32053" xr:uid="{00000000-0005-0000-0000-00007CA60000}"/>
    <cellStyle name="Total 10 3 2" xfId="32054" xr:uid="{00000000-0005-0000-0000-00007DA60000}"/>
    <cellStyle name="Total 10 3 2 2" xfId="32055" xr:uid="{00000000-0005-0000-0000-00007EA60000}"/>
    <cellStyle name="Total 10 3 2 3" xfId="32056" xr:uid="{00000000-0005-0000-0000-00007FA60000}"/>
    <cellStyle name="Total 10 3 3" xfId="32057" xr:uid="{00000000-0005-0000-0000-000080A60000}"/>
    <cellStyle name="Total 10 3 4" xfId="32058" xr:uid="{00000000-0005-0000-0000-000081A60000}"/>
    <cellStyle name="Total 10 4" xfId="32059" xr:uid="{00000000-0005-0000-0000-000082A60000}"/>
    <cellStyle name="Total 10 4 2" xfId="32060" xr:uid="{00000000-0005-0000-0000-000083A60000}"/>
    <cellStyle name="Total 10 4 3" xfId="32061" xr:uid="{00000000-0005-0000-0000-000084A60000}"/>
    <cellStyle name="Total 10 5" xfId="32062" xr:uid="{00000000-0005-0000-0000-000085A60000}"/>
    <cellStyle name="Total 10 5 2" xfId="32063" xr:uid="{00000000-0005-0000-0000-000086A60000}"/>
    <cellStyle name="Total 10 5 3" xfId="32064" xr:uid="{00000000-0005-0000-0000-000087A60000}"/>
    <cellStyle name="Total 10 6" xfId="32065" xr:uid="{00000000-0005-0000-0000-000088A60000}"/>
    <cellStyle name="Total 10 7" xfId="32066" xr:uid="{00000000-0005-0000-0000-000089A60000}"/>
    <cellStyle name="Total 10 8" xfId="32067" xr:uid="{00000000-0005-0000-0000-00008AA60000}"/>
    <cellStyle name="Total 10 9" xfId="32068" xr:uid="{00000000-0005-0000-0000-00008BA60000}"/>
    <cellStyle name="Total 11" xfId="32069" xr:uid="{00000000-0005-0000-0000-00008CA60000}"/>
    <cellStyle name="Total 11 2" xfId="32070" xr:uid="{00000000-0005-0000-0000-00008DA60000}"/>
    <cellStyle name="Total 11 2 2" xfId="32071" xr:uid="{00000000-0005-0000-0000-00008EA60000}"/>
    <cellStyle name="Total 11 2 2 2" xfId="32072" xr:uid="{00000000-0005-0000-0000-00008FA60000}"/>
    <cellStyle name="Total 11 2 2 3" xfId="32073" xr:uid="{00000000-0005-0000-0000-000090A60000}"/>
    <cellStyle name="Total 11 2 3" xfId="32074" xr:uid="{00000000-0005-0000-0000-000091A60000}"/>
    <cellStyle name="Total 11 2 3 2" xfId="32075" xr:uid="{00000000-0005-0000-0000-000092A60000}"/>
    <cellStyle name="Total 11 2 3 3" xfId="32076" xr:uid="{00000000-0005-0000-0000-000093A60000}"/>
    <cellStyle name="Total 11 2 4" xfId="32077" xr:uid="{00000000-0005-0000-0000-000094A60000}"/>
    <cellStyle name="Total 11 2 4 2" xfId="32078" xr:uid="{00000000-0005-0000-0000-000095A60000}"/>
    <cellStyle name="Total 11 2 4 3" xfId="32079" xr:uid="{00000000-0005-0000-0000-000096A60000}"/>
    <cellStyle name="Total 11 2 5" xfId="32080" xr:uid="{00000000-0005-0000-0000-000097A60000}"/>
    <cellStyle name="Total 11 2 6" xfId="32081" xr:uid="{00000000-0005-0000-0000-000098A60000}"/>
    <cellStyle name="Total 11 2 7" xfId="32082" xr:uid="{00000000-0005-0000-0000-000099A60000}"/>
    <cellStyle name="Total 11 2 8" xfId="32083" xr:uid="{00000000-0005-0000-0000-00009AA60000}"/>
    <cellStyle name="Total 11 3" xfId="32084" xr:uid="{00000000-0005-0000-0000-00009BA60000}"/>
    <cellStyle name="Total 11 3 2" xfId="32085" xr:uid="{00000000-0005-0000-0000-00009CA60000}"/>
    <cellStyle name="Total 11 3 2 2" xfId="32086" xr:uid="{00000000-0005-0000-0000-00009DA60000}"/>
    <cellStyle name="Total 11 3 2 3" xfId="32087" xr:uid="{00000000-0005-0000-0000-00009EA60000}"/>
    <cellStyle name="Total 11 3 3" xfId="32088" xr:uid="{00000000-0005-0000-0000-00009FA60000}"/>
    <cellStyle name="Total 11 3 4" xfId="32089" xr:uid="{00000000-0005-0000-0000-0000A0A60000}"/>
    <cellStyle name="Total 11 4" xfId="32090" xr:uid="{00000000-0005-0000-0000-0000A1A60000}"/>
    <cellStyle name="Total 11 4 2" xfId="32091" xr:uid="{00000000-0005-0000-0000-0000A2A60000}"/>
    <cellStyle name="Total 11 4 3" xfId="32092" xr:uid="{00000000-0005-0000-0000-0000A3A60000}"/>
    <cellStyle name="Total 11 5" xfId="32093" xr:uid="{00000000-0005-0000-0000-0000A4A60000}"/>
    <cellStyle name="Total 11 5 2" xfId="32094" xr:uid="{00000000-0005-0000-0000-0000A5A60000}"/>
    <cellStyle name="Total 11 5 3" xfId="32095" xr:uid="{00000000-0005-0000-0000-0000A6A60000}"/>
    <cellStyle name="Total 11 6" xfId="32096" xr:uid="{00000000-0005-0000-0000-0000A7A60000}"/>
    <cellStyle name="Total 11 7" xfId="32097" xr:uid="{00000000-0005-0000-0000-0000A8A60000}"/>
    <cellStyle name="Total 11 8" xfId="32098" xr:uid="{00000000-0005-0000-0000-0000A9A60000}"/>
    <cellStyle name="Total 11 9" xfId="32099" xr:uid="{00000000-0005-0000-0000-0000AAA60000}"/>
    <cellStyle name="Total 12" xfId="32100" xr:uid="{00000000-0005-0000-0000-0000ABA60000}"/>
    <cellStyle name="Total 12 2" xfId="32101" xr:uid="{00000000-0005-0000-0000-0000ACA60000}"/>
    <cellStyle name="Total 12 2 2" xfId="32102" xr:uid="{00000000-0005-0000-0000-0000ADA60000}"/>
    <cellStyle name="Total 12 2 2 2" xfId="32103" xr:uid="{00000000-0005-0000-0000-0000AEA60000}"/>
    <cellStyle name="Total 12 2 2 3" xfId="32104" xr:uid="{00000000-0005-0000-0000-0000AFA60000}"/>
    <cellStyle name="Total 12 2 3" xfId="32105" xr:uid="{00000000-0005-0000-0000-0000B0A60000}"/>
    <cellStyle name="Total 12 2 3 2" xfId="32106" xr:uid="{00000000-0005-0000-0000-0000B1A60000}"/>
    <cellStyle name="Total 12 2 3 3" xfId="32107" xr:uid="{00000000-0005-0000-0000-0000B2A60000}"/>
    <cellStyle name="Total 12 2 4" xfId="32108" xr:uid="{00000000-0005-0000-0000-0000B3A60000}"/>
    <cellStyle name="Total 12 2 4 2" xfId="32109" xr:uid="{00000000-0005-0000-0000-0000B4A60000}"/>
    <cellStyle name="Total 12 2 4 3" xfId="32110" xr:uid="{00000000-0005-0000-0000-0000B5A60000}"/>
    <cellStyle name="Total 12 2 5" xfId="32111" xr:uid="{00000000-0005-0000-0000-0000B6A60000}"/>
    <cellStyle name="Total 12 2 6" xfId="32112" xr:uid="{00000000-0005-0000-0000-0000B7A60000}"/>
    <cellStyle name="Total 12 2 7" xfId="32113" xr:uid="{00000000-0005-0000-0000-0000B8A60000}"/>
    <cellStyle name="Total 12 2 8" xfId="32114" xr:uid="{00000000-0005-0000-0000-0000B9A60000}"/>
    <cellStyle name="Total 12 3" xfId="32115" xr:uid="{00000000-0005-0000-0000-0000BAA60000}"/>
    <cellStyle name="Total 12 3 2" xfId="32116" xr:uid="{00000000-0005-0000-0000-0000BBA60000}"/>
    <cellStyle name="Total 12 3 3" xfId="32117" xr:uid="{00000000-0005-0000-0000-0000BCA60000}"/>
    <cellStyle name="Total 12 4" xfId="32118" xr:uid="{00000000-0005-0000-0000-0000BDA60000}"/>
    <cellStyle name="Total 12 4 2" xfId="32119" xr:uid="{00000000-0005-0000-0000-0000BEA60000}"/>
    <cellStyle name="Total 12 4 3" xfId="32120" xr:uid="{00000000-0005-0000-0000-0000BFA60000}"/>
    <cellStyle name="Total 12 5" xfId="32121" xr:uid="{00000000-0005-0000-0000-0000C0A60000}"/>
    <cellStyle name="Total 12 5 2" xfId="32122" xr:uid="{00000000-0005-0000-0000-0000C1A60000}"/>
    <cellStyle name="Total 12 5 3" xfId="32123" xr:uid="{00000000-0005-0000-0000-0000C2A60000}"/>
    <cellStyle name="Total 12 6" xfId="32124" xr:uid="{00000000-0005-0000-0000-0000C3A60000}"/>
    <cellStyle name="Total 12 7" xfId="32125" xr:uid="{00000000-0005-0000-0000-0000C4A60000}"/>
    <cellStyle name="Total 12 8" xfId="32126" xr:uid="{00000000-0005-0000-0000-0000C5A60000}"/>
    <cellStyle name="Total 12 9" xfId="32127" xr:uid="{00000000-0005-0000-0000-0000C6A60000}"/>
    <cellStyle name="Total 13" xfId="32128" xr:uid="{00000000-0005-0000-0000-0000C7A60000}"/>
    <cellStyle name="Total 13 2" xfId="32129" xr:uid="{00000000-0005-0000-0000-0000C8A60000}"/>
    <cellStyle name="Total 13 2 2" xfId="32130" xr:uid="{00000000-0005-0000-0000-0000C9A60000}"/>
    <cellStyle name="Total 13 2 2 2" xfId="32131" xr:uid="{00000000-0005-0000-0000-0000CAA60000}"/>
    <cellStyle name="Total 13 2 2 3" xfId="32132" xr:uid="{00000000-0005-0000-0000-0000CBA60000}"/>
    <cellStyle name="Total 13 2 3" xfId="32133" xr:uid="{00000000-0005-0000-0000-0000CCA60000}"/>
    <cellStyle name="Total 13 2 3 2" xfId="32134" xr:uid="{00000000-0005-0000-0000-0000CDA60000}"/>
    <cellStyle name="Total 13 2 3 3" xfId="32135" xr:uid="{00000000-0005-0000-0000-0000CEA60000}"/>
    <cellStyle name="Total 13 2 4" xfId="32136" xr:uid="{00000000-0005-0000-0000-0000CFA60000}"/>
    <cellStyle name="Total 13 2 4 2" xfId="32137" xr:uid="{00000000-0005-0000-0000-0000D0A60000}"/>
    <cellStyle name="Total 13 2 4 3" xfId="32138" xr:uid="{00000000-0005-0000-0000-0000D1A60000}"/>
    <cellStyle name="Total 13 2 5" xfId="32139" xr:uid="{00000000-0005-0000-0000-0000D2A60000}"/>
    <cellStyle name="Total 13 2 6" xfId="32140" xr:uid="{00000000-0005-0000-0000-0000D3A60000}"/>
    <cellStyle name="Total 13 2 7" xfId="32141" xr:uid="{00000000-0005-0000-0000-0000D4A60000}"/>
    <cellStyle name="Total 13 2 8" xfId="32142" xr:uid="{00000000-0005-0000-0000-0000D5A60000}"/>
    <cellStyle name="Total 13 3" xfId="32143" xr:uid="{00000000-0005-0000-0000-0000D6A60000}"/>
    <cellStyle name="Total 13 3 2" xfId="32144" xr:uid="{00000000-0005-0000-0000-0000D7A60000}"/>
    <cellStyle name="Total 13 3 3" xfId="32145" xr:uid="{00000000-0005-0000-0000-0000D8A60000}"/>
    <cellStyle name="Total 13 4" xfId="32146" xr:uid="{00000000-0005-0000-0000-0000D9A60000}"/>
    <cellStyle name="Total 13 4 2" xfId="32147" xr:uid="{00000000-0005-0000-0000-0000DAA60000}"/>
    <cellStyle name="Total 13 4 3" xfId="32148" xr:uid="{00000000-0005-0000-0000-0000DBA60000}"/>
    <cellStyle name="Total 13 5" xfId="32149" xr:uid="{00000000-0005-0000-0000-0000DCA60000}"/>
    <cellStyle name="Total 13 5 2" xfId="32150" xr:uid="{00000000-0005-0000-0000-0000DDA60000}"/>
    <cellStyle name="Total 13 5 3" xfId="32151" xr:uid="{00000000-0005-0000-0000-0000DEA60000}"/>
    <cellStyle name="Total 13 6" xfId="32152" xr:uid="{00000000-0005-0000-0000-0000DFA60000}"/>
    <cellStyle name="Total 13 7" xfId="32153" xr:uid="{00000000-0005-0000-0000-0000E0A60000}"/>
    <cellStyle name="Total 13 8" xfId="32154" xr:uid="{00000000-0005-0000-0000-0000E1A60000}"/>
    <cellStyle name="Total 13 9" xfId="32155" xr:uid="{00000000-0005-0000-0000-0000E2A60000}"/>
    <cellStyle name="Total 14" xfId="32156" xr:uid="{00000000-0005-0000-0000-0000E3A60000}"/>
    <cellStyle name="Total 14 2" xfId="32157" xr:uid="{00000000-0005-0000-0000-0000E4A60000}"/>
    <cellStyle name="Total 14 2 2" xfId="32158" xr:uid="{00000000-0005-0000-0000-0000E5A60000}"/>
    <cellStyle name="Total 14 2 2 2" xfId="32159" xr:uid="{00000000-0005-0000-0000-0000E6A60000}"/>
    <cellStyle name="Total 14 2 2 3" xfId="32160" xr:uid="{00000000-0005-0000-0000-0000E7A60000}"/>
    <cellStyle name="Total 14 2 3" xfId="32161" xr:uid="{00000000-0005-0000-0000-0000E8A60000}"/>
    <cellStyle name="Total 14 2 3 2" xfId="32162" xr:uid="{00000000-0005-0000-0000-0000E9A60000}"/>
    <cellStyle name="Total 14 2 3 3" xfId="32163" xr:uid="{00000000-0005-0000-0000-0000EAA60000}"/>
    <cellStyle name="Total 14 2 4" xfId="32164" xr:uid="{00000000-0005-0000-0000-0000EBA60000}"/>
    <cellStyle name="Total 14 2 4 2" xfId="32165" xr:uid="{00000000-0005-0000-0000-0000ECA60000}"/>
    <cellStyle name="Total 14 2 4 3" xfId="32166" xr:uid="{00000000-0005-0000-0000-0000EDA60000}"/>
    <cellStyle name="Total 14 2 5" xfId="32167" xr:uid="{00000000-0005-0000-0000-0000EEA60000}"/>
    <cellStyle name="Total 14 2 6" xfId="32168" xr:uid="{00000000-0005-0000-0000-0000EFA60000}"/>
    <cellStyle name="Total 14 2 7" xfId="32169" xr:uid="{00000000-0005-0000-0000-0000F0A60000}"/>
    <cellStyle name="Total 14 2 8" xfId="32170" xr:uid="{00000000-0005-0000-0000-0000F1A60000}"/>
    <cellStyle name="Total 14 3" xfId="32171" xr:uid="{00000000-0005-0000-0000-0000F2A60000}"/>
    <cellStyle name="Total 14 3 2" xfId="32172" xr:uid="{00000000-0005-0000-0000-0000F3A60000}"/>
    <cellStyle name="Total 14 3 3" xfId="32173" xr:uid="{00000000-0005-0000-0000-0000F4A60000}"/>
    <cellStyle name="Total 14 4" xfId="32174" xr:uid="{00000000-0005-0000-0000-0000F5A60000}"/>
    <cellStyle name="Total 14 4 2" xfId="32175" xr:uid="{00000000-0005-0000-0000-0000F6A60000}"/>
    <cellStyle name="Total 14 4 3" xfId="32176" xr:uid="{00000000-0005-0000-0000-0000F7A60000}"/>
    <cellStyle name="Total 14 5" xfId="32177" xr:uid="{00000000-0005-0000-0000-0000F8A60000}"/>
    <cellStyle name="Total 14 5 2" xfId="32178" xr:uid="{00000000-0005-0000-0000-0000F9A60000}"/>
    <cellStyle name="Total 14 5 3" xfId="32179" xr:uid="{00000000-0005-0000-0000-0000FAA60000}"/>
    <cellStyle name="Total 14 6" xfId="32180" xr:uid="{00000000-0005-0000-0000-0000FBA60000}"/>
    <cellStyle name="Total 14 7" xfId="32181" xr:uid="{00000000-0005-0000-0000-0000FCA60000}"/>
    <cellStyle name="Total 14 8" xfId="32182" xr:uid="{00000000-0005-0000-0000-0000FDA60000}"/>
    <cellStyle name="Total 14 9" xfId="32183" xr:uid="{00000000-0005-0000-0000-0000FEA60000}"/>
    <cellStyle name="Total 15" xfId="32184" xr:uid="{00000000-0005-0000-0000-0000FFA60000}"/>
    <cellStyle name="Total 15 2" xfId="32185" xr:uid="{00000000-0005-0000-0000-000000A70000}"/>
    <cellStyle name="Total 15 2 2" xfId="32186" xr:uid="{00000000-0005-0000-0000-000001A70000}"/>
    <cellStyle name="Total 15 2 2 2" xfId="32187" xr:uid="{00000000-0005-0000-0000-000002A70000}"/>
    <cellStyle name="Total 15 2 2 3" xfId="32188" xr:uid="{00000000-0005-0000-0000-000003A70000}"/>
    <cellStyle name="Total 15 2 3" xfId="32189" xr:uid="{00000000-0005-0000-0000-000004A70000}"/>
    <cellStyle name="Total 15 2 3 2" xfId="32190" xr:uid="{00000000-0005-0000-0000-000005A70000}"/>
    <cellStyle name="Total 15 2 3 3" xfId="32191" xr:uid="{00000000-0005-0000-0000-000006A70000}"/>
    <cellStyle name="Total 15 2 4" xfId="32192" xr:uid="{00000000-0005-0000-0000-000007A70000}"/>
    <cellStyle name="Total 15 2 4 2" xfId="32193" xr:uid="{00000000-0005-0000-0000-000008A70000}"/>
    <cellStyle name="Total 15 2 4 3" xfId="32194" xr:uid="{00000000-0005-0000-0000-000009A70000}"/>
    <cellStyle name="Total 15 2 5" xfId="32195" xr:uid="{00000000-0005-0000-0000-00000AA70000}"/>
    <cellStyle name="Total 15 2 6" xfId="32196" xr:uid="{00000000-0005-0000-0000-00000BA70000}"/>
    <cellStyle name="Total 15 2 7" xfId="32197" xr:uid="{00000000-0005-0000-0000-00000CA70000}"/>
    <cellStyle name="Total 15 2 8" xfId="32198" xr:uid="{00000000-0005-0000-0000-00000DA70000}"/>
    <cellStyle name="Total 15 3" xfId="32199" xr:uid="{00000000-0005-0000-0000-00000EA70000}"/>
    <cellStyle name="Total 15 3 2" xfId="32200" xr:uid="{00000000-0005-0000-0000-00000FA70000}"/>
    <cellStyle name="Total 15 3 3" xfId="32201" xr:uid="{00000000-0005-0000-0000-000010A70000}"/>
    <cellStyle name="Total 15 4" xfId="32202" xr:uid="{00000000-0005-0000-0000-000011A70000}"/>
    <cellStyle name="Total 15 4 2" xfId="32203" xr:uid="{00000000-0005-0000-0000-000012A70000}"/>
    <cellStyle name="Total 15 4 3" xfId="32204" xr:uid="{00000000-0005-0000-0000-000013A70000}"/>
    <cellStyle name="Total 15 5" xfId="32205" xr:uid="{00000000-0005-0000-0000-000014A70000}"/>
    <cellStyle name="Total 15 5 2" xfId="32206" xr:uid="{00000000-0005-0000-0000-000015A70000}"/>
    <cellStyle name="Total 15 5 3" xfId="32207" xr:uid="{00000000-0005-0000-0000-000016A70000}"/>
    <cellStyle name="Total 15 6" xfId="32208" xr:uid="{00000000-0005-0000-0000-000017A70000}"/>
    <cellStyle name="Total 15 7" xfId="32209" xr:uid="{00000000-0005-0000-0000-000018A70000}"/>
    <cellStyle name="Total 15 8" xfId="32210" xr:uid="{00000000-0005-0000-0000-000019A70000}"/>
    <cellStyle name="Total 15 9" xfId="32211" xr:uid="{00000000-0005-0000-0000-00001AA70000}"/>
    <cellStyle name="Total 16" xfId="32212" xr:uid="{00000000-0005-0000-0000-00001BA70000}"/>
    <cellStyle name="Total 16 2" xfId="32213" xr:uid="{00000000-0005-0000-0000-00001CA70000}"/>
    <cellStyle name="Total 16 2 2" xfId="32214" xr:uid="{00000000-0005-0000-0000-00001DA70000}"/>
    <cellStyle name="Total 16 2 2 2" xfId="32215" xr:uid="{00000000-0005-0000-0000-00001EA70000}"/>
    <cellStyle name="Total 16 2 2 3" xfId="32216" xr:uid="{00000000-0005-0000-0000-00001FA70000}"/>
    <cellStyle name="Total 16 2 3" xfId="32217" xr:uid="{00000000-0005-0000-0000-000020A70000}"/>
    <cellStyle name="Total 16 2 3 2" xfId="32218" xr:uid="{00000000-0005-0000-0000-000021A70000}"/>
    <cellStyle name="Total 16 2 3 3" xfId="32219" xr:uid="{00000000-0005-0000-0000-000022A70000}"/>
    <cellStyle name="Total 16 2 4" xfId="32220" xr:uid="{00000000-0005-0000-0000-000023A70000}"/>
    <cellStyle name="Total 16 2 4 2" xfId="32221" xr:uid="{00000000-0005-0000-0000-000024A70000}"/>
    <cellStyle name="Total 16 2 4 3" xfId="32222" xr:uid="{00000000-0005-0000-0000-000025A70000}"/>
    <cellStyle name="Total 16 2 5" xfId="32223" xr:uid="{00000000-0005-0000-0000-000026A70000}"/>
    <cellStyle name="Total 16 2 6" xfId="32224" xr:uid="{00000000-0005-0000-0000-000027A70000}"/>
    <cellStyle name="Total 16 2 7" xfId="32225" xr:uid="{00000000-0005-0000-0000-000028A70000}"/>
    <cellStyle name="Total 16 2 8" xfId="32226" xr:uid="{00000000-0005-0000-0000-000029A70000}"/>
    <cellStyle name="Total 16 3" xfId="32227" xr:uid="{00000000-0005-0000-0000-00002AA70000}"/>
    <cellStyle name="Total 16 3 2" xfId="32228" xr:uid="{00000000-0005-0000-0000-00002BA70000}"/>
    <cellStyle name="Total 16 3 3" xfId="32229" xr:uid="{00000000-0005-0000-0000-00002CA70000}"/>
    <cellStyle name="Total 16 4" xfId="32230" xr:uid="{00000000-0005-0000-0000-00002DA70000}"/>
    <cellStyle name="Total 16 4 2" xfId="32231" xr:uid="{00000000-0005-0000-0000-00002EA70000}"/>
    <cellStyle name="Total 16 4 3" xfId="32232" xr:uid="{00000000-0005-0000-0000-00002FA70000}"/>
    <cellStyle name="Total 16 5" xfId="32233" xr:uid="{00000000-0005-0000-0000-000030A70000}"/>
    <cellStyle name="Total 16 5 2" xfId="32234" xr:uid="{00000000-0005-0000-0000-000031A70000}"/>
    <cellStyle name="Total 16 5 3" xfId="32235" xr:uid="{00000000-0005-0000-0000-000032A70000}"/>
    <cellStyle name="Total 16 6" xfId="32236" xr:uid="{00000000-0005-0000-0000-000033A70000}"/>
    <cellStyle name="Total 16 7" xfId="32237" xr:uid="{00000000-0005-0000-0000-000034A70000}"/>
    <cellStyle name="Total 16 8" xfId="32238" xr:uid="{00000000-0005-0000-0000-000035A70000}"/>
    <cellStyle name="Total 16 9" xfId="32239" xr:uid="{00000000-0005-0000-0000-000036A70000}"/>
    <cellStyle name="Total 17" xfId="32240" xr:uid="{00000000-0005-0000-0000-000037A70000}"/>
    <cellStyle name="Total 17 2" xfId="32241" xr:uid="{00000000-0005-0000-0000-000038A70000}"/>
    <cellStyle name="Total 17 2 2" xfId="32242" xr:uid="{00000000-0005-0000-0000-000039A70000}"/>
    <cellStyle name="Total 17 2 2 2" xfId="32243" xr:uid="{00000000-0005-0000-0000-00003AA70000}"/>
    <cellStyle name="Total 17 2 2 3" xfId="32244" xr:uid="{00000000-0005-0000-0000-00003BA70000}"/>
    <cellStyle name="Total 17 2 3" xfId="32245" xr:uid="{00000000-0005-0000-0000-00003CA70000}"/>
    <cellStyle name="Total 17 2 3 2" xfId="32246" xr:uid="{00000000-0005-0000-0000-00003DA70000}"/>
    <cellStyle name="Total 17 2 3 3" xfId="32247" xr:uid="{00000000-0005-0000-0000-00003EA70000}"/>
    <cellStyle name="Total 17 2 4" xfId="32248" xr:uid="{00000000-0005-0000-0000-00003FA70000}"/>
    <cellStyle name="Total 17 2 4 2" xfId="32249" xr:uid="{00000000-0005-0000-0000-000040A70000}"/>
    <cellStyle name="Total 17 2 4 3" xfId="32250" xr:uid="{00000000-0005-0000-0000-000041A70000}"/>
    <cellStyle name="Total 17 2 5" xfId="32251" xr:uid="{00000000-0005-0000-0000-000042A70000}"/>
    <cellStyle name="Total 17 2 6" xfId="32252" xr:uid="{00000000-0005-0000-0000-000043A70000}"/>
    <cellStyle name="Total 17 2 7" xfId="32253" xr:uid="{00000000-0005-0000-0000-000044A70000}"/>
    <cellStyle name="Total 17 2 8" xfId="32254" xr:uid="{00000000-0005-0000-0000-000045A70000}"/>
    <cellStyle name="Total 17 3" xfId="32255" xr:uid="{00000000-0005-0000-0000-000046A70000}"/>
    <cellStyle name="Total 17 3 2" xfId="32256" xr:uid="{00000000-0005-0000-0000-000047A70000}"/>
    <cellStyle name="Total 17 3 3" xfId="32257" xr:uid="{00000000-0005-0000-0000-000048A70000}"/>
    <cellStyle name="Total 17 4" xfId="32258" xr:uid="{00000000-0005-0000-0000-000049A70000}"/>
    <cellStyle name="Total 17 4 2" xfId="32259" xr:uid="{00000000-0005-0000-0000-00004AA70000}"/>
    <cellStyle name="Total 17 4 3" xfId="32260" xr:uid="{00000000-0005-0000-0000-00004BA70000}"/>
    <cellStyle name="Total 17 5" xfId="32261" xr:uid="{00000000-0005-0000-0000-00004CA70000}"/>
    <cellStyle name="Total 17 5 2" xfId="32262" xr:uid="{00000000-0005-0000-0000-00004DA70000}"/>
    <cellStyle name="Total 17 5 3" xfId="32263" xr:uid="{00000000-0005-0000-0000-00004EA70000}"/>
    <cellStyle name="Total 17 6" xfId="32264" xr:uid="{00000000-0005-0000-0000-00004FA70000}"/>
    <cellStyle name="Total 17 7" xfId="32265" xr:uid="{00000000-0005-0000-0000-000050A70000}"/>
    <cellStyle name="Total 17 8" xfId="32266" xr:uid="{00000000-0005-0000-0000-000051A70000}"/>
    <cellStyle name="Total 17 9" xfId="32267" xr:uid="{00000000-0005-0000-0000-000052A70000}"/>
    <cellStyle name="Total 18" xfId="32268" xr:uid="{00000000-0005-0000-0000-000053A70000}"/>
    <cellStyle name="Total 18 2" xfId="32269" xr:uid="{00000000-0005-0000-0000-000054A70000}"/>
    <cellStyle name="Total 18 2 2" xfId="32270" xr:uid="{00000000-0005-0000-0000-000055A70000}"/>
    <cellStyle name="Total 18 2 2 2" xfId="32271" xr:uid="{00000000-0005-0000-0000-000056A70000}"/>
    <cellStyle name="Total 18 2 2 3" xfId="32272" xr:uid="{00000000-0005-0000-0000-000057A70000}"/>
    <cellStyle name="Total 18 2 3" xfId="32273" xr:uid="{00000000-0005-0000-0000-000058A70000}"/>
    <cellStyle name="Total 18 2 3 2" xfId="32274" xr:uid="{00000000-0005-0000-0000-000059A70000}"/>
    <cellStyle name="Total 18 2 3 3" xfId="32275" xr:uid="{00000000-0005-0000-0000-00005AA70000}"/>
    <cellStyle name="Total 18 2 4" xfId="32276" xr:uid="{00000000-0005-0000-0000-00005BA70000}"/>
    <cellStyle name="Total 18 2 4 2" xfId="32277" xr:uid="{00000000-0005-0000-0000-00005CA70000}"/>
    <cellStyle name="Total 18 2 4 3" xfId="32278" xr:uid="{00000000-0005-0000-0000-00005DA70000}"/>
    <cellStyle name="Total 18 2 5" xfId="32279" xr:uid="{00000000-0005-0000-0000-00005EA70000}"/>
    <cellStyle name="Total 18 2 6" xfId="32280" xr:uid="{00000000-0005-0000-0000-00005FA70000}"/>
    <cellStyle name="Total 18 2 7" xfId="32281" xr:uid="{00000000-0005-0000-0000-000060A70000}"/>
    <cellStyle name="Total 18 2 8" xfId="32282" xr:uid="{00000000-0005-0000-0000-000061A70000}"/>
    <cellStyle name="Total 18 3" xfId="32283" xr:uid="{00000000-0005-0000-0000-000062A70000}"/>
    <cellStyle name="Total 18 3 2" xfId="32284" xr:uid="{00000000-0005-0000-0000-000063A70000}"/>
    <cellStyle name="Total 18 3 3" xfId="32285" xr:uid="{00000000-0005-0000-0000-000064A70000}"/>
    <cellStyle name="Total 18 4" xfId="32286" xr:uid="{00000000-0005-0000-0000-000065A70000}"/>
    <cellStyle name="Total 18 4 2" xfId="32287" xr:uid="{00000000-0005-0000-0000-000066A70000}"/>
    <cellStyle name="Total 18 4 3" xfId="32288" xr:uid="{00000000-0005-0000-0000-000067A70000}"/>
    <cellStyle name="Total 18 5" xfId="32289" xr:uid="{00000000-0005-0000-0000-000068A70000}"/>
    <cellStyle name="Total 18 5 2" xfId="32290" xr:uid="{00000000-0005-0000-0000-000069A70000}"/>
    <cellStyle name="Total 18 5 3" xfId="32291" xr:uid="{00000000-0005-0000-0000-00006AA70000}"/>
    <cellStyle name="Total 18 6" xfId="32292" xr:uid="{00000000-0005-0000-0000-00006BA70000}"/>
    <cellStyle name="Total 18 7" xfId="32293" xr:uid="{00000000-0005-0000-0000-00006CA70000}"/>
    <cellStyle name="Total 18 8" xfId="32294" xr:uid="{00000000-0005-0000-0000-00006DA70000}"/>
    <cellStyle name="Total 18 9" xfId="32295" xr:uid="{00000000-0005-0000-0000-00006EA70000}"/>
    <cellStyle name="Total 19" xfId="32296" xr:uid="{00000000-0005-0000-0000-00006FA70000}"/>
    <cellStyle name="Total 19 2" xfId="32297" xr:uid="{00000000-0005-0000-0000-000070A70000}"/>
    <cellStyle name="Total 19 2 2" xfId="32298" xr:uid="{00000000-0005-0000-0000-000071A70000}"/>
    <cellStyle name="Total 19 2 2 2" xfId="32299" xr:uid="{00000000-0005-0000-0000-000072A70000}"/>
    <cellStyle name="Total 19 2 2 3" xfId="32300" xr:uid="{00000000-0005-0000-0000-000073A70000}"/>
    <cellStyle name="Total 19 2 3" xfId="32301" xr:uid="{00000000-0005-0000-0000-000074A70000}"/>
    <cellStyle name="Total 19 2 3 2" xfId="32302" xr:uid="{00000000-0005-0000-0000-000075A70000}"/>
    <cellStyle name="Total 19 2 3 3" xfId="32303" xr:uid="{00000000-0005-0000-0000-000076A70000}"/>
    <cellStyle name="Total 19 2 4" xfId="32304" xr:uid="{00000000-0005-0000-0000-000077A70000}"/>
    <cellStyle name="Total 19 2 4 2" xfId="32305" xr:uid="{00000000-0005-0000-0000-000078A70000}"/>
    <cellStyle name="Total 19 2 4 3" xfId="32306" xr:uid="{00000000-0005-0000-0000-000079A70000}"/>
    <cellStyle name="Total 19 2 5" xfId="32307" xr:uid="{00000000-0005-0000-0000-00007AA70000}"/>
    <cellStyle name="Total 19 2 6" xfId="32308" xr:uid="{00000000-0005-0000-0000-00007BA70000}"/>
    <cellStyle name="Total 19 2 7" xfId="32309" xr:uid="{00000000-0005-0000-0000-00007CA70000}"/>
    <cellStyle name="Total 19 2 8" xfId="32310" xr:uid="{00000000-0005-0000-0000-00007DA70000}"/>
    <cellStyle name="Total 19 3" xfId="32311" xr:uid="{00000000-0005-0000-0000-00007EA70000}"/>
    <cellStyle name="Total 19 3 2" xfId="32312" xr:uid="{00000000-0005-0000-0000-00007FA70000}"/>
    <cellStyle name="Total 19 3 3" xfId="32313" xr:uid="{00000000-0005-0000-0000-000080A70000}"/>
    <cellStyle name="Total 19 4" xfId="32314" xr:uid="{00000000-0005-0000-0000-000081A70000}"/>
    <cellStyle name="Total 19 4 2" xfId="32315" xr:uid="{00000000-0005-0000-0000-000082A70000}"/>
    <cellStyle name="Total 19 4 3" xfId="32316" xr:uid="{00000000-0005-0000-0000-000083A70000}"/>
    <cellStyle name="Total 19 5" xfId="32317" xr:uid="{00000000-0005-0000-0000-000084A70000}"/>
    <cellStyle name="Total 19 5 2" xfId="32318" xr:uid="{00000000-0005-0000-0000-000085A70000}"/>
    <cellStyle name="Total 19 5 3" xfId="32319" xr:uid="{00000000-0005-0000-0000-000086A70000}"/>
    <cellStyle name="Total 19 6" xfId="32320" xr:uid="{00000000-0005-0000-0000-000087A70000}"/>
    <cellStyle name="Total 19 7" xfId="32321" xr:uid="{00000000-0005-0000-0000-000088A70000}"/>
    <cellStyle name="Total 19 8" xfId="32322" xr:uid="{00000000-0005-0000-0000-000089A70000}"/>
    <cellStyle name="Total 19 9" xfId="32323" xr:uid="{00000000-0005-0000-0000-00008AA70000}"/>
    <cellStyle name="Total 2" xfId="32324" xr:uid="{00000000-0005-0000-0000-00008BA70000}"/>
    <cellStyle name="Total 2 10" xfId="32325" xr:uid="{00000000-0005-0000-0000-00008CA70000}"/>
    <cellStyle name="Total 2 11" xfId="32326" xr:uid="{00000000-0005-0000-0000-00008DA70000}"/>
    <cellStyle name="Total 2 12" xfId="32327" xr:uid="{00000000-0005-0000-0000-00008EA70000}"/>
    <cellStyle name="Total 2 13" xfId="32328" xr:uid="{00000000-0005-0000-0000-00008FA70000}"/>
    <cellStyle name="Total 2 14" xfId="32329" xr:uid="{00000000-0005-0000-0000-000090A70000}"/>
    <cellStyle name="Total 2 2" xfId="32330" xr:uid="{00000000-0005-0000-0000-000091A70000}"/>
    <cellStyle name="Total 2 2 2" xfId="32331" xr:uid="{00000000-0005-0000-0000-000092A70000}"/>
    <cellStyle name="Total 2 2 2 2" xfId="32332" xr:uid="{00000000-0005-0000-0000-000093A70000}"/>
    <cellStyle name="Total 2 2 2 3" xfId="32333" xr:uid="{00000000-0005-0000-0000-000094A70000}"/>
    <cellStyle name="Total 2 2 2 4" xfId="32334" xr:uid="{00000000-0005-0000-0000-000095A70000}"/>
    <cellStyle name="Total 2 2 3" xfId="32335" xr:uid="{00000000-0005-0000-0000-000096A70000}"/>
    <cellStyle name="Total 2 2 3 2" xfId="32336" xr:uid="{00000000-0005-0000-0000-000097A70000}"/>
    <cellStyle name="Total 2 2 3 3" xfId="32337" xr:uid="{00000000-0005-0000-0000-000098A70000}"/>
    <cellStyle name="Total 2 2 3 4" xfId="32338" xr:uid="{00000000-0005-0000-0000-000099A70000}"/>
    <cellStyle name="Total 2 2 4" xfId="32339" xr:uid="{00000000-0005-0000-0000-00009AA70000}"/>
    <cellStyle name="Total 2 2 4 2" xfId="32340" xr:uid="{00000000-0005-0000-0000-00009BA70000}"/>
    <cellStyle name="Total 2 2 4 3" xfId="32341" xr:uid="{00000000-0005-0000-0000-00009CA70000}"/>
    <cellStyle name="Total 2 2 5" xfId="32342" xr:uid="{00000000-0005-0000-0000-00009DA70000}"/>
    <cellStyle name="Total 2 2 6" xfId="32343" xr:uid="{00000000-0005-0000-0000-00009EA70000}"/>
    <cellStyle name="Total 2 2 7" xfId="32344" xr:uid="{00000000-0005-0000-0000-00009FA70000}"/>
    <cellStyle name="Total 2 2 8" xfId="32345" xr:uid="{00000000-0005-0000-0000-0000A0A70000}"/>
    <cellStyle name="Total 2 2 9" xfId="32346" xr:uid="{00000000-0005-0000-0000-0000A1A70000}"/>
    <cellStyle name="Total 2 3" xfId="32347" xr:uid="{00000000-0005-0000-0000-0000A2A70000}"/>
    <cellStyle name="Total 2 3 2" xfId="32348" xr:uid="{00000000-0005-0000-0000-0000A3A70000}"/>
    <cellStyle name="Total 2 3 3" xfId="32349" xr:uid="{00000000-0005-0000-0000-0000A4A70000}"/>
    <cellStyle name="Total 2 3 3 2" xfId="32350" xr:uid="{00000000-0005-0000-0000-0000A5A70000}"/>
    <cellStyle name="Total 2 3 3 3" xfId="32351" xr:uid="{00000000-0005-0000-0000-0000A6A70000}"/>
    <cellStyle name="Total 2 3 4" xfId="32352" xr:uid="{00000000-0005-0000-0000-0000A7A70000}"/>
    <cellStyle name="Total 2 3 5" xfId="32353" xr:uid="{00000000-0005-0000-0000-0000A8A70000}"/>
    <cellStyle name="Total 2 4" xfId="32354" xr:uid="{00000000-0005-0000-0000-0000A9A70000}"/>
    <cellStyle name="Total 2 4 2" xfId="32355" xr:uid="{00000000-0005-0000-0000-0000AAA70000}"/>
    <cellStyle name="Total 2 4 3" xfId="32356" xr:uid="{00000000-0005-0000-0000-0000ABA70000}"/>
    <cellStyle name="Total 2 4 4" xfId="32357" xr:uid="{00000000-0005-0000-0000-0000ACA70000}"/>
    <cellStyle name="Total 2 4 5" xfId="32358" xr:uid="{00000000-0005-0000-0000-0000ADA70000}"/>
    <cellStyle name="Total 2 5" xfId="32359" xr:uid="{00000000-0005-0000-0000-0000AEA70000}"/>
    <cellStyle name="Total 2 5 2" xfId="32360" xr:uid="{00000000-0005-0000-0000-0000AFA70000}"/>
    <cellStyle name="Total 2 5 3" xfId="32361" xr:uid="{00000000-0005-0000-0000-0000B0A70000}"/>
    <cellStyle name="Total 2 5 4" xfId="32362" xr:uid="{00000000-0005-0000-0000-0000B1A70000}"/>
    <cellStyle name="Total 2 5 5" xfId="32363" xr:uid="{00000000-0005-0000-0000-0000B2A70000}"/>
    <cellStyle name="Total 2 6" xfId="32364" xr:uid="{00000000-0005-0000-0000-0000B3A70000}"/>
    <cellStyle name="Total 2 7" xfId="32365" xr:uid="{00000000-0005-0000-0000-0000B4A70000}"/>
    <cellStyle name="Total 2 8" xfId="32366" xr:uid="{00000000-0005-0000-0000-0000B5A70000}"/>
    <cellStyle name="Total 2 9" xfId="32367" xr:uid="{00000000-0005-0000-0000-0000B6A70000}"/>
    <cellStyle name="Total 2_PwrTax 51040" xfId="32368" xr:uid="{00000000-0005-0000-0000-0000B7A70000}"/>
    <cellStyle name="Total 20" xfId="32369" xr:uid="{00000000-0005-0000-0000-0000B8A70000}"/>
    <cellStyle name="Total 20 2" xfId="32370" xr:uid="{00000000-0005-0000-0000-0000B9A70000}"/>
    <cellStyle name="Total 20 2 2" xfId="32371" xr:uid="{00000000-0005-0000-0000-0000BAA70000}"/>
    <cellStyle name="Total 20 2 3" xfId="32372" xr:uid="{00000000-0005-0000-0000-0000BBA70000}"/>
    <cellStyle name="Total 20 3" xfId="32373" xr:uid="{00000000-0005-0000-0000-0000BCA70000}"/>
    <cellStyle name="Total 20 3 2" xfId="32374" xr:uid="{00000000-0005-0000-0000-0000BDA70000}"/>
    <cellStyle name="Total 20 3 3" xfId="32375" xr:uid="{00000000-0005-0000-0000-0000BEA70000}"/>
    <cellStyle name="Total 20 4" xfId="32376" xr:uid="{00000000-0005-0000-0000-0000BFA70000}"/>
    <cellStyle name="Total 20 4 2" xfId="32377" xr:uid="{00000000-0005-0000-0000-0000C0A70000}"/>
    <cellStyle name="Total 20 4 3" xfId="32378" xr:uid="{00000000-0005-0000-0000-0000C1A70000}"/>
    <cellStyle name="Total 20 5" xfId="32379" xr:uid="{00000000-0005-0000-0000-0000C2A70000}"/>
    <cellStyle name="Total 20 6" xfId="32380" xr:uid="{00000000-0005-0000-0000-0000C3A70000}"/>
    <cellStyle name="Total 20 7" xfId="32381" xr:uid="{00000000-0005-0000-0000-0000C4A70000}"/>
    <cellStyle name="Total 20 8" xfId="32382" xr:uid="{00000000-0005-0000-0000-0000C5A70000}"/>
    <cellStyle name="Total 21" xfId="32383" xr:uid="{00000000-0005-0000-0000-0000C6A70000}"/>
    <cellStyle name="Total 21 2" xfId="32384" xr:uid="{00000000-0005-0000-0000-0000C7A70000}"/>
    <cellStyle name="Total 21 2 2" xfId="32385" xr:uid="{00000000-0005-0000-0000-0000C8A70000}"/>
    <cellStyle name="Total 21 2 3" xfId="32386" xr:uid="{00000000-0005-0000-0000-0000C9A70000}"/>
    <cellStyle name="Total 21 3" xfId="32387" xr:uid="{00000000-0005-0000-0000-0000CAA70000}"/>
    <cellStyle name="Total 21 3 2" xfId="32388" xr:uid="{00000000-0005-0000-0000-0000CBA70000}"/>
    <cellStyle name="Total 21 3 3" xfId="32389" xr:uid="{00000000-0005-0000-0000-0000CCA70000}"/>
    <cellStyle name="Total 21 4" xfId="32390" xr:uid="{00000000-0005-0000-0000-0000CDA70000}"/>
    <cellStyle name="Total 21 4 2" xfId="32391" xr:uid="{00000000-0005-0000-0000-0000CEA70000}"/>
    <cellStyle name="Total 21 4 3" xfId="32392" xr:uid="{00000000-0005-0000-0000-0000CFA70000}"/>
    <cellStyle name="Total 21 5" xfId="32393" xr:uid="{00000000-0005-0000-0000-0000D0A70000}"/>
    <cellStyle name="Total 21 6" xfId="32394" xr:uid="{00000000-0005-0000-0000-0000D1A70000}"/>
    <cellStyle name="Total 21 7" xfId="32395" xr:uid="{00000000-0005-0000-0000-0000D2A70000}"/>
    <cellStyle name="Total 21 8" xfId="32396" xr:uid="{00000000-0005-0000-0000-0000D3A70000}"/>
    <cellStyle name="Total 22" xfId="32397" xr:uid="{00000000-0005-0000-0000-0000D4A70000}"/>
    <cellStyle name="Total 22 2" xfId="32398" xr:uid="{00000000-0005-0000-0000-0000D5A70000}"/>
    <cellStyle name="Total 22 2 2" xfId="32399" xr:uid="{00000000-0005-0000-0000-0000D6A70000}"/>
    <cellStyle name="Total 22 2 3" xfId="32400" xr:uid="{00000000-0005-0000-0000-0000D7A70000}"/>
    <cellStyle name="Total 22 3" xfId="32401" xr:uid="{00000000-0005-0000-0000-0000D8A70000}"/>
    <cellStyle name="Total 22 3 2" xfId="32402" xr:uid="{00000000-0005-0000-0000-0000D9A70000}"/>
    <cellStyle name="Total 22 3 3" xfId="32403" xr:uid="{00000000-0005-0000-0000-0000DAA70000}"/>
    <cellStyle name="Total 22 4" xfId="32404" xr:uid="{00000000-0005-0000-0000-0000DBA70000}"/>
    <cellStyle name="Total 22 4 2" xfId="32405" xr:uid="{00000000-0005-0000-0000-0000DCA70000}"/>
    <cellStyle name="Total 22 4 3" xfId="32406" xr:uid="{00000000-0005-0000-0000-0000DDA70000}"/>
    <cellStyle name="Total 22 5" xfId="32407" xr:uid="{00000000-0005-0000-0000-0000DEA70000}"/>
    <cellStyle name="Total 22 6" xfId="32408" xr:uid="{00000000-0005-0000-0000-0000DFA70000}"/>
    <cellStyle name="Total 22 7" xfId="32409" xr:uid="{00000000-0005-0000-0000-0000E0A70000}"/>
    <cellStyle name="Total 22 8" xfId="32410" xr:uid="{00000000-0005-0000-0000-0000E1A70000}"/>
    <cellStyle name="Total 23" xfId="32411" xr:uid="{00000000-0005-0000-0000-0000E2A70000}"/>
    <cellStyle name="Total 23 2" xfId="32412" xr:uid="{00000000-0005-0000-0000-0000E3A70000}"/>
    <cellStyle name="Total 23 2 2" xfId="32413" xr:uid="{00000000-0005-0000-0000-0000E4A70000}"/>
    <cellStyle name="Total 23 2 3" xfId="32414" xr:uid="{00000000-0005-0000-0000-0000E5A70000}"/>
    <cellStyle name="Total 23 3" xfId="32415" xr:uid="{00000000-0005-0000-0000-0000E6A70000}"/>
    <cellStyle name="Total 23 3 2" xfId="32416" xr:uid="{00000000-0005-0000-0000-0000E7A70000}"/>
    <cellStyle name="Total 23 3 3" xfId="32417" xr:uid="{00000000-0005-0000-0000-0000E8A70000}"/>
    <cellStyle name="Total 23 4" xfId="32418" xr:uid="{00000000-0005-0000-0000-0000E9A70000}"/>
    <cellStyle name="Total 23 4 2" xfId="32419" xr:uid="{00000000-0005-0000-0000-0000EAA70000}"/>
    <cellStyle name="Total 23 4 3" xfId="32420" xr:uid="{00000000-0005-0000-0000-0000EBA70000}"/>
    <cellStyle name="Total 23 5" xfId="32421" xr:uid="{00000000-0005-0000-0000-0000ECA70000}"/>
    <cellStyle name="Total 23 6" xfId="32422" xr:uid="{00000000-0005-0000-0000-0000EDA70000}"/>
    <cellStyle name="Total 23 7" xfId="32423" xr:uid="{00000000-0005-0000-0000-0000EEA70000}"/>
    <cellStyle name="Total 23 8" xfId="32424" xr:uid="{00000000-0005-0000-0000-0000EFA70000}"/>
    <cellStyle name="Total 24" xfId="32425" xr:uid="{00000000-0005-0000-0000-0000F0A70000}"/>
    <cellStyle name="Total 24 2" xfId="32426" xr:uid="{00000000-0005-0000-0000-0000F1A70000}"/>
    <cellStyle name="Total 24 2 2" xfId="32427" xr:uid="{00000000-0005-0000-0000-0000F2A70000}"/>
    <cellStyle name="Total 24 2 3" xfId="32428" xr:uid="{00000000-0005-0000-0000-0000F3A70000}"/>
    <cellStyle name="Total 24 3" xfId="32429" xr:uid="{00000000-0005-0000-0000-0000F4A70000}"/>
    <cellStyle name="Total 24 3 2" xfId="32430" xr:uid="{00000000-0005-0000-0000-0000F5A70000}"/>
    <cellStyle name="Total 24 3 3" xfId="32431" xr:uid="{00000000-0005-0000-0000-0000F6A70000}"/>
    <cellStyle name="Total 24 4" xfId="32432" xr:uid="{00000000-0005-0000-0000-0000F7A70000}"/>
    <cellStyle name="Total 24 4 2" xfId="32433" xr:uid="{00000000-0005-0000-0000-0000F8A70000}"/>
    <cellStyle name="Total 24 4 3" xfId="32434" xr:uid="{00000000-0005-0000-0000-0000F9A70000}"/>
    <cellStyle name="Total 24 5" xfId="32435" xr:uid="{00000000-0005-0000-0000-0000FAA70000}"/>
    <cellStyle name="Total 24 6" xfId="32436" xr:uid="{00000000-0005-0000-0000-0000FBA70000}"/>
    <cellStyle name="Total 24 7" xfId="32437" xr:uid="{00000000-0005-0000-0000-0000FCA70000}"/>
    <cellStyle name="Total 24 8" xfId="32438" xr:uid="{00000000-0005-0000-0000-0000FDA70000}"/>
    <cellStyle name="Total 25" xfId="32439" xr:uid="{00000000-0005-0000-0000-0000FEA70000}"/>
    <cellStyle name="Total 25 2" xfId="32440" xr:uid="{00000000-0005-0000-0000-0000FFA70000}"/>
    <cellStyle name="Total 25 2 2" xfId="32441" xr:uid="{00000000-0005-0000-0000-000000A80000}"/>
    <cellStyle name="Total 25 2 3" xfId="32442" xr:uid="{00000000-0005-0000-0000-000001A80000}"/>
    <cellStyle name="Total 25 3" xfId="32443" xr:uid="{00000000-0005-0000-0000-000002A80000}"/>
    <cellStyle name="Total 25 3 2" xfId="32444" xr:uid="{00000000-0005-0000-0000-000003A80000}"/>
    <cellStyle name="Total 25 3 3" xfId="32445" xr:uid="{00000000-0005-0000-0000-000004A80000}"/>
    <cellStyle name="Total 25 4" xfId="32446" xr:uid="{00000000-0005-0000-0000-000005A80000}"/>
    <cellStyle name="Total 25 4 2" xfId="32447" xr:uid="{00000000-0005-0000-0000-000006A80000}"/>
    <cellStyle name="Total 25 4 3" xfId="32448" xr:uid="{00000000-0005-0000-0000-000007A80000}"/>
    <cellStyle name="Total 25 5" xfId="32449" xr:uid="{00000000-0005-0000-0000-000008A80000}"/>
    <cellStyle name="Total 25 6" xfId="32450" xr:uid="{00000000-0005-0000-0000-000009A80000}"/>
    <cellStyle name="Total 25 7" xfId="32451" xr:uid="{00000000-0005-0000-0000-00000AA80000}"/>
    <cellStyle name="Total 25 8" xfId="32452" xr:uid="{00000000-0005-0000-0000-00000BA80000}"/>
    <cellStyle name="Total 26" xfId="32453" xr:uid="{00000000-0005-0000-0000-00000CA80000}"/>
    <cellStyle name="Total 26 2" xfId="32454" xr:uid="{00000000-0005-0000-0000-00000DA80000}"/>
    <cellStyle name="Total 26 2 2" xfId="32455" xr:uid="{00000000-0005-0000-0000-00000EA80000}"/>
    <cellStyle name="Total 26 2 3" xfId="32456" xr:uid="{00000000-0005-0000-0000-00000FA80000}"/>
    <cellStyle name="Total 26 3" xfId="32457" xr:uid="{00000000-0005-0000-0000-000010A80000}"/>
    <cellStyle name="Total 26 3 2" xfId="32458" xr:uid="{00000000-0005-0000-0000-000011A80000}"/>
    <cellStyle name="Total 26 3 3" xfId="32459" xr:uid="{00000000-0005-0000-0000-000012A80000}"/>
    <cellStyle name="Total 26 4" xfId="32460" xr:uid="{00000000-0005-0000-0000-000013A80000}"/>
    <cellStyle name="Total 26 4 2" xfId="32461" xr:uid="{00000000-0005-0000-0000-000014A80000}"/>
    <cellStyle name="Total 26 4 3" xfId="32462" xr:uid="{00000000-0005-0000-0000-000015A80000}"/>
    <cellStyle name="Total 26 5" xfId="32463" xr:uid="{00000000-0005-0000-0000-000016A80000}"/>
    <cellStyle name="Total 26 6" xfId="32464" xr:uid="{00000000-0005-0000-0000-000017A80000}"/>
    <cellStyle name="Total 26 7" xfId="32465" xr:uid="{00000000-0005-0000-0000-000018A80000}"/>
    <cellStyle name="Total 26 8" xfId="32466" xr:uid="{00000000-0005-0000-0000-000019A80000}"/>
    <cellStyle name="Total 27" xfId="32467" xr:uid="{00000000-0005-0000-0000-00001AA80000}"/>
    <cellStyle name="Total 27 2" xfId="32468" xr:uid="{00000000-0005-0000-0000-00001BA80000}"/>
    <cellStyle name="Total 27 2 2" xfId="32469" xr:uid="{00000000-0005-0000-0000-00001CA80000}"/>
    <cellStyle name="Total 27 2 3" xfId="32470" xr:uid="{00000000-0005-0000-0000-00001DA80000}"/>
    <cellStyle name="Total 27 3" xfId="32471" xr:uid="{00000000-0005-0000-0000-00001EA80000}"/>
    <cellStyle name="Total 27 3 2" xfId="32472" xr:uid="{00000000-0005-0000-0000-00001FA80000}"/>
    <cellStyle name="Total 27 3 3" xfId="32473" xr:uid="{00000000-0005-0000-0000-000020A80000}"/>
    <cellStyle name="Total 27 4" xfId="32474" xr:uid="{00000000-0005-0000-0000-000021A80000}"/>
    <cellStyle name="Total 27 4 2" xfId="32475" xr:uid="{00000000-0005-0000-0000-000022A80000}"/>
    <cellStyle name="Total 27 4 3" xfId="32476" xr:uid="{00000000-0005-0000-0000-000023A80000}"/>
    <cellStyle name="Total 27 5" xfId="32477" xr:uid="{00000000-0005-0000-0000-000024A80000}"/>
    <cellStyle name="Total 27 6" xfId="32478" xr:uid="{00000000-0005-0000-0000-000025A80000}"/>
    <cellStyle name="Total 27 7" xfId="32479" xr:uid="{00000000-0005-0000-0000-000026A80000}"/>
    <cellStyle name="Total 27 8" xfId="32480" xr:uid="{00000000-0005-0000-0000-000027A80000}"/>
    <cellStyle name="Total 28" xfId="32481" xr:uid="{00000000-0005-0000-0000-000028A80000}"/>
    <cellStyle name="Total 28 2" xfId="32482" xr:uid="{00000000-0005-0000-0000-000029A80000}"/>
    <cellStyle name="Total 28 2 2" xfId="32483" xr:uid="{00000000-0005-0000-0000-00002AA80000}"/>
    <cellStyle name="Total 28 2 3" xfId="32484" xr:uid="{00000000-0005-0000-0000-00002BA80000}"/>
    <cellStyle name="Total 28 3" xfId="32485" xr:uid="{00000000-0005-0000-0000-00002CA80000}"/>
    <cellStyle name="Total 28 3 2" xfId="32486" xr:uid="{00000000-0005-0000-0000-00002DA80000}"/>
    <cellStyle name="Total 28 3 3" xfId="32487" xr:uid="{00000000-0005-0000-0000-00002EA80000}"/>
    <cellStyle name="Total 28 4" xfId="32488" xr:uid="{00000000-0005-0000-0000-00002FA80000}"/>
    <cellStyle name="Total 28 4 2" xfId="32489" xr:uid="{00000000-0005-0000-0000-000030A80000}"/>
    <cellStyle name="Total 28 4 3" xfId="32490" xr:uid="{00000000-0005-0000-0000-000031A80000}"/>
    <cellStyle name="Total 28 5" xfId="32491" xr:uid="{00000000-0005-0000-0000-000032A80000}"/>
    <cellStyle name="Total 28 6" xfId="32492" xr:uid="{00000000-0005-0000-0000-000033A80000}"/>
    <cellStyle name="Total 28 7" xfId="32493" xr:uid="{00000000-0005-0000-0000-000034A80000}"/>
    <cellStyle name="Total 28 8" xfId="32494" xr:uid="{00000000-0005-0000-0000-000035A80000}"/>
    <cellStyle name="Total 29" xfId="32495" xr:uid="{00000000-0005-0000-0000-000036A80000}"/>
    <cellStyle name="Total 29 2" xfId="32496" xr:uid="{00000000-0005-0000-0000-000037A80000}"/>
    <cellStyle name="Total 29 2 2" xfId="32497" xr:uid="{00000000-0005-0000-0000-000038A80000}"/>
    <cellStyle name="Total 29 2 3" xfId="32498" xr:uid="{00000000-0005-0000-0000-000039A80000}"/>
    <cellStyle name="Total 29 3" xfId="32499" xr:uid="{00000000-0005-0000-0000-00003AA80000}"/>
    <cellStyle name="Total 29 3 2" xfId="32500" xr:uid="{00000000-0005-0000-0000-00003BA80000}"/>
    <cellStyle name="Total 29 3 3" xfId="32501" xr:uid="{00000000-0005-0000-0000-00003CA80000}"/>
    <cellStyle name="Total 29 4" xfId="32502" xr:uid="{00000000-0005-0000-0000-00003DA80000}"/>
    <cellStyle name="Total 29 4 2" xfId="32503" xr:uid="{00000000-0005-0000-0000-00003EA80000}"/>
    <cellStyle name="Total 29 4 3" xfId="32504" xr:uid="{00000000-0005-0000-0000-00003FA80000}"/>
    <cellStyle name="Total 29 5" xfId="32505" xr:uid="{00000000-0005-0000-0000-000040A80000}"/>
    <cellStyle name="Total 29 6" xfId="32506" xr:uid="{00000000-0005-0000-0000-000041A80000}"/>
    <cellStyle name="Total 29 7" xfId="32507" xr:uid="{00000000-0005-0000-0000-000042A80000}"/>
    <cellStyle name="Total 29 8" xfId="32508" xr:uid="{00000000-0005-0000-0000-000043A80000}"/>
    <cellStyle name="Total 3" xfId="32509" xr:uid="{00000000-0005-0000-0000-000044A80000}"/>
    <cellStyle name="Total 3 2" xfId="32510" xr:uid="{00000000-0005-0000-0000-000045A80000}"/>
    <cellStyle name="Total 3 2 2" xfId="32511" xr:uid="{00000000-0005-0000-0000-000046A80000}"/>
    <cellStyle name="Total 3 2 2 2" xfId="32512" xr:uid="{00000000-0005-0000-0000-000047A80000}"/>
    <cellStyle name="Total 3 2 2 3" xfId="32513" xr:uid="{00000000-0005-0000-0000-000048A80000}"/>
    <cellStyle name="Total 3 2 3" xfId="32514" xr:uid="{00000000-0005-0000-0000-000049A80000}"/>
    <cellStyle name="Total 3 2 3 2" xfId="32515" xr:uid="{00000000-0005-0000-0000-00004AA80000}"/>
    <cellStyle name="Total 3 2 3 3" xfId="32516" xr:uid="{00000000-0005-0000-0000-00004BA80000}"/>
    <cellStyle name="Total 3 2 4" xfId="32517" xr:uid="{00000000-0005-0000-0000-00004CA80000}"/>
    <cellStyle name="Total 3 2 4 2" xfId="32518" xr:uid="{00000000-0005-0000-0000-00004DA80000}"/>
    <cellStyle name="Total 3 2 4 3" xfId="32519" xr:uid="{00000000-0005-0000-0000-00004EA80000}"/>
    <cellStyle name="Total 3 2 5" xfId="32520" xr:uid="{00000000-0005-0000-0000-00004FA80000}"/>
    <cellStyle name="Total 3 2 6" xfId="32521" xr:uid="{00000000-0005-0000-0000-000050A80000}"/>
    <cellStyle name="Total 3 2 7" xfId="32522" xr:uid="{00000000-0005-0000-0000-000051A80000}"/>
    <cellStyle name="Total 3 2 8" xfId="32523" xr:uid="{00000000-0005-0000-0000-000052A80000}"/>
    <cellStyle name="Total 3 3" xfId="32524" xr:uid="{00000000-0005-0000-0000-000053A80000}"/>
    <cellStyle name="Total 3 3 2" xfId="32525" xr:uid="{00000000-0005-0000-0000-000054A80000}"/>
    <cellStyle name="Total 3 3 2 2" xfId="32526" xr:uid="{00000000-0005-0000-0000-000055A80000}"/>
    <cellStyle name="Total 3 3 2 3" xfId="32527" xr:uid="{00000000-0005-0000-0000-000056A80000}"/>
    <cellStyle name="Total 3 3 3" xfId="32528" xr:uid="{00000000-0005-0000-0000-000057A80000}"/>
    <cellStyle name="Total 3 3 4" xfId="32529" xr:uid="{00000000-0005-0000-0000-000058A80000}"/>
    <cellStyle name="Total 3 3 5" xfId="32530" xr:uid="{00000000-0005-0000-0000-000059A80000}"/>
    <cellStyle name="Total 3 3 6" xfId="32531" xr:uid="{00000000-0005-0000-0000-00005AA80000}"/>
    <cellStyle name="Total 3 4" xfId="32532" xr:uid="{00000000-0005-0000-0000-00005BA80000}"/>
    <cellStyle name="Total 3 4 2" xfId="32533" xr:uid="{00000000-0005-0000-0000-00005CA80000}"/>
    <cellStyle name="Total 3 4 3" xfId="32534" xr:uid="{00000000-0005-0000-0000-00005DA80000}"/>
    <cellStyle name="Total 3 4 4" xfId="32535" xr:uid="{00000000-0005-0000-0000-00005EA80000}"/>
    <cellStyle name="Total 3 5" xfId="32536" xr:uid="{00000000-0005-0000-0000-00005FA80000}"/>
    <cellStyle name="Total 3 5 2" xfId="32537" xr:uid="{00000000-0005-0000-0000-000060A80000}"/>
    <cellStyle name="Total 3 5 3" xfId="32538" xr:uid="{00000000-0005-0000-0000-000061A80000}"/>
    <cellStyle name="Total 3 5 4" xfId="32539" xr:uid="{00000000-0005-0000-0000-000062A80000}"/>
    <cellStyle name="Total 3 6" xfId="32540" xr:uid="{00000000-0005-0000-0000-000063A80000}"/>
    <cellStyle name="Total 3 7" xfId="32541" xr:uid="{00000000-0005-0000-0000-000064A80000}"/>
    <cellStyle name="Total 3 8" xfId="32542" xr:uid="{00000000-0005-0000-0000-000065A80000}"/>
    <cellStyle name="Total 3 9" xfId="32543" xr:uid="{00000000-0005-0000-0000-000066A80000}"/>
    <cellStyle name="Total 30" xfId="32544" xr:uid="{00000000-0005-0000-0000-000067A80000}"/>
    <cellStyle name="Total 30 2" xfId="32545" xr:uid="{00000000-0005-0000-0000-000068A80000}"/>
    <cellStyle name="Total 30 2 2" xfId="32546" xr:uid="{00000000-0005-0000-0000-000069A80000}"/>
    <cellStyle name="Total 30 2 3" xfId="32547" xr:uid="{00000000-0005-0000-0000-00006AA80000}"/>
    <cellStyle name="Total 30 3" xfId="32548" xr:uid="{00000000-0005-0000-0000-00006BA80000}"/>
    <cellStyle name="Total 30 3 2" xfId="32549" xr:uid="{00000000-0005-0000-0000-00006CA80000}"/>
    <cellStyle name="Total 30 3 3" xfId="32550" xr:uid="{00000000-0005-0000-0000-00006DA80000}"/>
    <cellStyle name="Total 30 4" xfId="32551" xr:uid="{00000000-0005-0000-0000-00006EA80000}"/>
    <cellStyle name="Total 30 4 2" xfId="32552" xr:uid="{00000000-0005-0000-0000-00006FA80000}"/>
    <cellStyle name="Total 30 4 3" xfId="32553" xr:uid="{00000000-0005-0000-0000-000070A80000}"/>
    <cellStyle name="Total 30 5" xfId="32554" xr:uid="{00000000-0005-0000-0000-000071A80000}"/>
    <cellStyle name="Total 30 6" xfId="32555" xr:uid="{00000000-0005-0000-0000-000072A80000}"/>
    <cellStyle name="Total 30 7" xfId="32556" xr:uid="{00000000-0005-0000-0000-000073A80000}"/>
    <cellStyle name="Total 30 8" xfId="32557" xr:uid="{00000000-0005-0000-0000-000074A80000}"/>
    <cellStyle name="Total 31" xfId="32558" xr:uid="{00000000-0005-0000-0000-000075A80000}"/>
    <cellStyle name="Total 31 2" xfId="32559" xr:uid="{00000000-0005-0000-0000-000076A80000}"/>
    <cellStyle name="Total 31 2 2" xfId="32560" xr:uid="{00000000-0005-0000-0000-000077A80000}"/>
    <cellStyle name="Total 31 2 3" xfId="32561" xr:uid="{00000000-0005-0000-0000-000078A80000}"/>
    <cellStyle name="Total 31 3" xfId="32562" xr:uid="{00000000-0005-0000-0000-000079A80000}"/>
    <cellStyle name="Total 31 3 2" xfId="32563" xr:uid="{00000000-0005-0000-0000-00007AA80000}"/>
    <cellStyle name="Total 31 3 3" xfId="32564" xr:uid="{00000000-0005-0000-0000-00007BA80000}"/>
    <cellStyle name="Total 31 4" xfId="32565" xr:uid="{00000000-0005-0000-0000-00007CA80000}"/>
    <cellStyle name="Total 31 4 2" xfId="32566" xr:uid="{00000000-0005-0000-0000-00007DA80000}"/>
    <cellStyle name="Total 31 4 3" xfId="32567" xr:uid="{00000000-0005-0000-0000-00007EA80000}"/>
    <cellStyle name="Total 31 5" xfId="32568" xr:uid="{00000000-0005-0000-0000-00007FA80000}"/>
    <cellStyle name="Total 31 6" xfId="32569" xr:uid="{00000000-0005-0000-0000-000080A80000}"/>
    <cellStyle name="Total 31 7" xfId="32570" xr:uid="{00000000-0005-0000-0000-000081A80000}"/>
    <cellStyle name="Total 31 8" xfId="32571" xr:uid="{00000000-0005-0000-0000-000082A80000}"/>
    <cellStyle name="Total 32" xfId="32572" xr:uid="{00000000-0005-0000-0000-000083A80000}"/>
    <cellStyle name="Total 32 2" xfId="32573" xr:uid="{00000000-0005-0000-0000-000084A80000}"/>
    <cellStyle name="Total 32 2 2" xfId="32574" xr:uid="{00000000-0005-0000-0000-000085A80000}"/>
    <cellStyle name="Total 32 2 3" xfId="32575" xr:uid="{00000000-0005-0000-0000-000086A80000}"/>
    <cellStyle name="Total 32 3" xfId="32576" xr:uid="{00000000-0005-0000-0000-000087A80000}"/>
    <cellStyle name="Total 32 3 2" xfId="32577" xr:uid="{00000000-0005-0000-0000-000088A80000}"/>
    <cellStyle name="Total 32 3 3" xfId="32578" xr:uid="{00000000-0005-0000-0000-000089A80000}"/>
    <cellStyle name="Total 32 4" xfId="32579" xr:uid="{00000000-0005-0000-0000-00008AA80000}"/>
    <cellStyle name="Total 32 4 2" xfId="32580" xr:uid="{00000000-0005-0000-0000-00008BA80000}"/>
    <cellStyle name="Total 32 4 3" xfId="32581" xr:uid="{00000000-0005-0000-0000-00008CA80000}"/>
    <cellStyle name="Total 32 5" xfId="32582" xr:uid="{00000000-0005-0000-0000-00008DA80000}"/>
    <cellStyle name="Total 32 6" xfId="32583" xr:uid="{00000000-0005-0000-0000-00008EA80000}"/>
    <cellStyle name="Total 32 7" xfId="32584" xr:uid="{00000000-0005-0000-0000-00008FA80000}"/>
    <cellStyle name="Total 32 8" xfId="32585" xr:uid="{00000000-0005-0000-0000-000090A80000}"/>
    <cellStyle name="Total 33" xfId="32586" xr:uid="{00000000-0005-0000-0000-000091A80000}"/>
    <cellStyle name="Total 33 2" xfId="32587" xr:uid="{00000000-0005-0000-0000-000092A80000}"/>
    <cellStyle name="Total 33 2 2" xfId="32588" xr:uid="{00000000-0005-0000-0000-000093A80000}"/>
    <cellStyle name="Total 33 2 3" xfId="32589" xr:uid="{00000000-0005-0000-0000-000094A80000}"/>
    <cellStyle name="Total 33 3" xfId="32590" xr:uid="{00000000-0005-0000-0000-000095A80000}"/>
    <cellStyle name="Total 33 3 2" xfId="32591" xr:uid="{00000000-0005-0000-0000-000096A80000}"/>
    <cellStyle name="Total 33 3 3" xfId="32592" xr:uid="{00000000-0005-0000-0000-000097A80000}"/>
    <cellStyle name="Total 33 4" xfId="32593" xr:uid="{00000000-0005-0000-0000-000098A80000}"/>
    <cellStyle name="Total 33 4 2" xfId="32594" xr:uid="{00000000-0005-0000-0000-000099A80000}"/>
    <cellStyle name="Total 33 4 3" xfId="32595" xr:uid="{00000000-0005-0000-0000-00009AA80000}"/>
    <cellStyle name="Total 33 5" xfId="32596" xr:uid="{00000000-0005-0000-0000-00009BA80000}"/>
    <cellStyle name="Total 33 6" xfId="32597" xr:uid="{00000000-0005-0000-0000-00009CA80000}"/>
    <cellStyle name="Total 33 7" xfId="32598" xr:uid="{00000000-0005-0000-0000-00009DA80000}"/>
    <cellStyle name="Total 33 8" xfId="32599" xr:uid="{00000000-0005-0000-0000-00009EA80000}"/>
    <cellStyle name="Total 34" xfId="32600" xr:uid="{00000000-0005-0000-0000-00009FA80000}"/>
    <cellStyle name="Total 34 2" xfId="32601" xr:uid="{00000000-0005-0000-0000-0000A0A80000}"/>
    <cellStyle name="Total 34 2 2" xfId="32602" xr:uid="{00000000-0005-0000-0000-0000A1A80000}"/>
    <cellStyle name="Total 34 2 3" xfId="32603" xr:uid="{00000000-0005-0000-0000-0000A2A80000}"/>
    <cellStyle name="Total 34 3" xfId="32604" xr:uid="{00000000-0005-0000-0000-0000A3A80000}"/>
    <cellStyle name="Total 34 3 2" xfId="32605" xr:uid="{00000000-0005-0000-0000-0000A4A80000}"/>
    <cellStyle name="Total 34 3 3" xfId="32606" xr:uid="{00000000-0005-0000-0000-0000A5A80000}"/>
    <cellStyle name="Total 34 4" xfId="32607" xr:uid="{00000000-0005-0000-0000-0000A6A80000}"/>
    <cellStyle name="Total 34 4 2" xfId="32608" xr:uid="{00000000-0005-0000-0000-0000A7A80000}"/>
    <cellStyle name="Total 34 4 3" xfId="32609" xr:uid="{00000000-0005-0000-0000-0000A8A80000}"/>
    <cellStyle name="Total 34 5" xfId="32610" xr:uid="{00000000-0005-0000-0000-0000A9A80000}"/>
    <cellStyle name="Total 34 6" xfId="32611" xr:uid="{00000000-0005-0000-0000-0000AAA80000}"/>
    <cellStyle name="Total 34 7" xfId="32612" xr:uid="{00000000-0005-0000-0000-0000ABA80000}"/>
    <cellStyle name="Total 34 8" xfId="32613" xr:uid="{00000000-0005-0000-0000-0000ACA80000}"/>
    <cellStyle name="Total 35" xfId="32614" xr:uid="{00000000-0005-0000-0000-0000ADA80000}"/>
    <cellStyle name="Total 35 2" xfId="32615" xr:uid="{00000000-0005-0000-0000-0000AEA80000}"/>
    <cellStyle name="Total 35 2 2" xfId="32616" xr:uid="{00000000-0005-0000-0000-0000AFA80000}"/>
    <cellStyle name="Total 35 2 3" xfId="32617" xr:uid="{00000000-0005-0000-0000-0000B0A80000}"/>
    <cellStyle name="Total 35 3" xfId="32618" xr:uid="{00000000-0005-0000-0000-0000B1A80000}"/>
    <cellStyle name="Total 35 3 2" xfId="32619" xr:uid="{00000000-0005-0000-0000-0000B2A80000}"/>
    <cellStyle name="Total 35 3 3" xfId="32620" xr:uid="{00000000-0005-0000-0000-0000B3A80000}"/>
    <cellStyle name="Total 35 4" xfId="32621" xr:uid="{00000000-0005-0000-0000-0000B4A80000}"/>
    <cellStyle name="Total 35 4 2" xfId="32622" xr:uid="{00000000-0005-0000-0000-0000B5A80000}"/>
    <cellStyle name="Total 35 4 3" xfId="32623" xr:uid="{00000000-0005-0000-0000-0000B6A80000}"/>
    <cellStyle name="Total 35 5" xfId="32624" xr:uid="{00000000-0005-0000-0000-0000B7A80000}"/>
    <cellStyle name="Total 35 6" xfId="32625" xr:uid="{00000000-0005-0000-0000-0000B8A80000}"/>
    <cellStyle name="Total 35 7" xfId="32626" xr:uid="{00000000-0005-0000-0000-0000B9A80000}"/>
    <cellStyle name="Total 35 8" xfId="32627" xr:uid="{00000000-0005-0000-0000-0000BAA80000}"/>
    <cellStyle name="Total 36" xfId="32628" xr:uid="{00000000-0005-0000-0000-0000BBA80000}"/>
    <cellStyle name="Total 36 2" xfId="32629" xr:uid="{00000000-0005-0000-0000-0000BCA80000}"/>
    <cellStyle name="Total 36 2 2" xfId="32630" xr:uid="{00000000-0005-0000-0000-0000BDA80000}"/>
    <cellStyle name="Total 36 2 3" xfId="32631" xr:uid="{00000000-0005-0000-0000-0000BEA80000}"/>
    <cellStyle name="Total 36 3" xfId="32632" xr:uid="{00000000-0005-0000-0000-0000BFA80000}"/>
    <cellStyle name="Total 36 3 2" xfId="32633" xr:uid="{00000000-0005-0000-0000-0000C0A80000}"/>
    <cellStyle name="Total 36 3 3" xfId="32634" xr:uid="{00000000-0005-0000-0000-0000C1A80000}"/>
    <cellStyle name="Total 36 4" xfId="32635" xr:uid="{00000000-0005-0000-0000-0000C2A80000}"/>
    <cellStyle name="Total 36 5" xfId="32636" xr:uid="{00000000-0005-0000-0000-0000C3A80000}"/>
    <cellStyle name="Total 36 6" xfId="32637" xr:uid="{00000000-0005-0000-0000-0000C4A80000}"/>
    <cellStyle name="Total 36 7" xfId="32638" xr:uid="{00000000-0005-0000-0000-0000C5A80000}"/>
    <cellStyle name="Total 37" xfId="32639" xr:uid="{00000000-0005-0000-0000-0000C6A80000}"/>
    <cellStyle name="Total 37 2" xfId="43341" xr:uid="{00000000-0005-0000-0000-0000C7A80000}"/>
    <cellStyle name="Total 37 3" xfId="43342" xr:uid="{00000000-0005-0000-0000-0000C8A80000}"/>
    <cellStyle name="Total 37 4" xfId="43343" xr:uid="{00000000-0005-0000-0000-0000C9A80000}"/>
    <cellStyle name="Total 38" xfId="32640" xr:uid="{00000000-0005-0000-0000-0000CAA80000}"/>
    <cellStyle name="Total 4" xfId="32641" xr:uid="{00000000-0005-0000-0000-0000CBA80000}"/>
    <cellStyle name="Total 4 2" xfId="32642" xr:uid="{00000000-0005-0000-0000-0000CCA80000}"/>
    <cellStyle name="Total 4 2 2" xfId="32643" xr:uid="{00000000-0005-0000-0000-0000CDA80000}"/>
    <cellStyle name="Total 4 2 2 2" xfId="32644" xr:uid="{00000000-0005-0000-0000-0000CEA80000}"/>
    <cellStyle name="Total 4 2 2 3" xfId="32645" xr:uid="{00000000-0005-0000-0000-0000CFA80000}"/>
    <cellStyle name="Total 4 2 3" xfId="32646" xr:uid="{00000000-0005-0000-0000-0000D0A80000}"/>
    <cellStyle name="Total 4 2 3 2" xfId="32647" xr:uid="{00000000-0005-0000-0000-0000D1A80000}"/>
    <cellStyle name="Total 4 2 3 3" xfId="32648" xr:uid="{00000000-0005-0000-0000-0000D2A80000}"/>
    <cellStyle name="Total 4 2 4" xfId="32649" xr:uid="{00000000-0005-0000-0000-0000D3A80000}"/>
    <cellStyle name="Total 4 2 4 2" xfId="32650" xr:uid="{00000000-0005-0000-0000-0000D4A80000}"/>
    <cellStyle name="Total 4 2 4 3" xfId="32651" xr:uid="{00000000-0005-0000-0000-0000D5A80000}"/>
    <cellStyle name="Total 4 2 5" xfId="32652" xr:uid="{00000000-0005-0000-0000-0000D6A80000}"/>
    <cellStyle name="Total 4 2 6" xfId="32653" xr:uid="{00000000-0005-0000-0000-0000D7A80000}"/>
    <cellStyle name="Total 4 2 7" xfId="32654" xr:uid="{00000000-0005-0000-0000-0000D8A80000}"/>
    <cellStyle name="Total 4 2 8" xfId="32655" xr:uid="{00000000-0005-0000-0000-0000D9A80000}"/>
    <cellStyle name="Total 4 3" xfId="32656" xr:uid="{00000000-0005-0000-0000-0000DAA80000}"/>
    <cellStyle name="Total 4 3 2" xfId="32657" xr:uid="{00000000-0005-0000-0000-0000DBA80000}"/>
    <cellStyle name="Total 4 3 2 2" xfId="32658" xr:uid="{00000000-0005-0000-0000-0000DCA80000}"/>
    <cellStyle name="Total 4 3 2 3" xfId="32659" xr:uid="{00000000-0005-0000-0000-0000DDA80000}"/>
    <cellStyle name="Total 4 3 3" xfId="32660" xr:uid="{00000000-0005-0000-0000-0000DEA80000}"/>
    <cellStyle name="Total 4 3 4" xfId="32661" xr:uid="{00000000-0005-0000-0000-0000DFA80000}"/>
    <cellStyle name="Total 4 3 5" xfId="32662" xr:uid="{00000000-0005-0000-0000-0000E0A80000}"/>
    <cellStyle name="Total 4 4" xfId="32663" xr:uid="{00000000-0005-0000-0000-0000E1A80000}"/>
    <cellStyle name="Total 4 4 2" xfId="32664" xr:uid="{00000000-0005-0000-0000-0000E2A80000}"/>
    <cellStyle name="Total 4 4 3" xfId="32665" xr:uid="{00000000-0005-0000-0000-0000E3A80000}"/>
    <cellStyle name="Total 4 5" xfId="32666" xr:uid="{00000000-0005-0000-0000-0000E4A80000}"/>
    <cellStyle name="Total 4 5 2" xfId="32667" xr:uid="{00000000-0005-0000-0000-0000E5A80000}"/>
    <cellStyle name="Total 4 5 3" xfId="32668" xr:uid="{00000000-0005-0000-0000-0000E6A80000}"/>
    <cellStyle name="Total 4 6" xfId="32669" xr:uid="{00000000-0005-0000-0000-0000E7A80000}"/>
    <cellStyle name="Total 4 7" xfId="32670" xr:uid="{00000000-0005-0000-0000-0000E8A80000}"/>
    <cellStyle name="Total 4 8" xfId="32671" xr:uid="{00000000-0005-0000-0000-0000E9A80000}"/>
    <cellStyle name="Total 4 9" xfId="32672" xr:uid="{00000000-0005-0000-0000-0000EAA80000}"/>
    <cellStyle name="Total 5" xfId="32673" xr:uid="{00000000-0005-0000-0000-0000EBA80000}"/>
    <cellStyle name="Total 5 2" xfId="32674" xr:uid="{00000000-0005-0000-0000-0000ECA80000}"/>
    <cellStyle name="Total 5 2 2" xfId="32675" xr:uid="{00000000-0005-0000-0000-0000EDA80000}"/>
    <cellStyle name="Total 5 2 2 2" xfId="32676" xr:uid="{00000000-0005-0000-0000-0000EEA80000}"/>
    <cellStyle name="Total 5 2 2 3" xfId="32677" xr:uid="{00000000-0005-0000-0000-0000EFA80000}"/>
    <cellStyle name="Total 5 2 3" xfId="32678" xr:uid="{00000000-0005-0000-0000-0000F0A80000}"/>
    <cellStyle name="Total 5 2 3 2" xfId="32679" xr:uid="{00000000-0005-0000-0000-0000F1A80000}"/>
    <cellStyle name="Total 5 2 3 3" xfId="32680" xr:uid="{00000000-0005-0000-0000-0000F2A80000}"/>
    <cellStyle name="Total 5 2 4" xfId="32681" xr:uid="{00000000-0005-0000-0000-0000F3A80000}"/>
    <cellStyle name="Total 5 2 4 2" xfId="32682" xr:uid="{00000000-0005-0000-0000-0000F4A80000}"/>
    <cellStyle name="Total 5 2 4 3" xfId="32683" xr:uid="{00000000-0005-0000-0000-0000F5A80000}"/>
    <cellStyle name="Total 5 2 5" xfId="32684" xr:uid="{00000000-0005-0000-0000-0000F6A80000}"/>
    <cellStyle name="Total 5 2 6" xfId="32685" xr:uid="{00000000-0005-0000-0000-0000F7A80000}"/>
    <cellStyle name="Total 5 2 7" xfId="32686" xr:uid="{00000000-0005-0000-0000-0000F8A80000}"/>
    <cellStyle name="Total 5 2 8" xfId="32687" xr:uid="{00000000-0005-0000-0000-0000F9A80000}"/>
    <cellStyle name="Total 5 3" xfId="32688" xr:uid="{00000000-0005-0000-0000-0000FAA80000}"/>
    <cellStyle name="Total 5 3 2" xfId="32689" xr:uid="{00000000-0005-0000-0000-0000FBA80000}"/>
    <cellStyle name="Total 5 3 2 2" xfId="32690" xr:uid="{00000000-0005-0000-0000-0000FCA80000}"/>
    <cellStyle name="Total 5 3 2 3" xfId="32691" xr:uid="{00000000-0005-0000-0000-0000FDA80000}"/>
    <cellStyle name="Total 5 3 3" xfId="32692" xr:uid="{00000000-0005-0000-0000-0000FEA80000}"/>
    <cellStyle name="Total 5 3 4" xfId="32693" xr:uid="{00000000-0005-0000-0000-0000FFA80000}"/>
    <cellStyle name="Total 5 4" xfId="32694" xr:uid="{00000000-0005-0000-0000-000000A90000}"/>
    <cellStyle name="Total 5 4 2" xfId="32695" xr:uid="{00000000-0005-0000-0000-000001A90000}"/>
    <cellStyle name="Total 5 4 3" xfId="32696" xr:uid="{00000000-0005-0000-0000-000002A90000}"/>
    <cellStyle name="Total 5 5" xfId="32697" xr:uid="{00000000-0005-0000-0000-000003A90000}"/>
    <cellStyle name="Total 5 5 2" xfId="32698" xr:uid="{00000000-0005-0000-0000-000004A90000}"/>
    <cellStyle name="Total 5 5 3" xfId="32699" xr:uid="{00000000-0005-0000-0000-000005A90000}"/>
    <cellStyle name="Total 5 6" xfId="32700" xr:uid="{00000000-0005-0000-0000-000006A90000}"/>
    <cellStyle name="Total 5 7" xfId="32701" xr:uid="{00000000-0005-0000-0000-000007A90000}"/>
    <cellStyle name="Total 5 8" xfId="32702" xr:uid="{00000000-0005-0000-0000-000008A90000}"/>
    <cellStyle name="Total 5 9" xfId="32703" xr:uid="{00000000-0005-0000-0000-000009A90000}"/>
    <cellStyle name="Total 6" xfId="32704" xr:uid="{00000000-0005-0000-0000-00000AA90000}"/>
    <cellStyle name="Total 6 2" xfId="32705" xr:uid="{00000000-0005-0000-0000-00000BA90000}"/>
    <cellStyle name="Total 6 2 2" xfId="32706" xr:uid="{00000000-0005-0000-0000-00000CA90000}"/>
    <cellStyle name="Total 6 2 2 2" xfId="32707" xr:uid="{00000000-0005-0000-0000-00000DA90000}"/>
    <cellStyle name="Total 6 2 2 3" xfId="32708" xr:uid="{00000000-0005-0000-0000-00000EA90000}"/>
    <cellStyle name="Total 6 2 3" xfId="32709" xr:uid="{00000000-0005-0000-0000-00000FA90000}"/>
    <cellStyle name="Total 6 2 3 2" xfId="32710" xr:uid="{00000000-0005-0000-0000-000010A90000}"/>
    <cellStyle name="Total 6 2 3 3" xfId="32711" xr:uid="{00000000-0005-0000-0000-000011A90000}"/>
    <cellStyle name="Total 6 2 4" xfId="32712" xr:uid="{00000000-0005-0000-0000-000012A90000}"/>
    <cellStyle name="Total 6 2 4 2" xfId="32713" xr:uid="{00000000-0005-0000-0000-000013A90000}"/>
    <cellStyle name="Total 6 2 4 3" xfId="32714" xr:uid="{00000000-0005-0000-0000-000014A90000}"/>
    <cellStyle name="Total 6 2 5" xfId="32715" xr:uid="{00000000-0005-0000-0000-000015A90000}"/>
    <cellStyle name="Total 6 2 6" xfId="32716" xr:uid="{00000000-0005-0000-0000-000016A90000}"/>
    <cellStyle name="Total 6 2 7" xfId="32717" xr:uid="{00000000-0005-0000-0000-000017A90000}"/>
    <cellStyle name="Total 6 2 8" xfId="32718" xr:uid="{00000000-0005-0000-0000-000018A90000}"/>
    <cellStyle name="Total 6 3" xfId="32719" xr:uid="{00000000-0005-0000-0000-000019A90000}"/>
    <cellStyle name="Total 6 3 2" xfId="32720" xr:uid="{00000000-0005-0000-0000-00001AA90000}"/>
    <cellStyle name="Total 6 3 2 2" xfId="32721" xr:uid="{00000000-0005-0000-0000-00001BA90000}"/>
    <cellStyle name="Total 6 3 2 3" xfId="32722" xr:uid="{00000000-0005-0000-0000-00001CA90000}"/>
    <cellStyle name="Total 6 3 3" xfId="32723" xr:uid="{00000000-0005-0000-0000-00001DA90000}"/>
    <cellStyle name="Total 6 3 4" xfId="32724" xr:uid="{00000000-0005-0000-0000-00001EA90000}"/>
    <cellStyle name="Total 6 4" xfId="32725" xr:uid="{00000000-0005-0000-0000-00001FA90000}"/>
    <cellStyle name="Total 6 4 2" xfId="32726" xr:uid="{00000000-0005-0000-0000-000020A90000}"/>
    <cellStyle name="Total 6 4 3" xfId="32727" xr:uid="{00000000-0005-0000-0000-000021A90000}"/>
    <cellStyle name="Total 6 5" xfId="32728" xr:uid="{00000000-0005-0000-0000-000022A90000}"/>
    <cellStyle name="Total 6 5 2" xfId="32729" xr:uid="{00000000-0005-0000-0000-000023A90000}"/>
    <cellStyle name="Total 6 5 3" xfId="32730" xr:uid="{00000000-0005-0000-0000-000024A90000}"/>
    <cellStyle name="Total 6 6" xfId="32731" xr:uid="{00000000-0005-0000-0000-000025A90000}"/>
    <cellStyle name="Total 6 7" xfId="32732" xr:uid="{00000000-0005-0000-0000-000026A90000}"/>
    <cellStyle name="Total 6 8" xfId="32733" xr:uid="{00000000-0005-0000-0000-000027A90000}"/>
    <cellStyle name="Total 6 9" xfId="32734" xr:uid="{00000000-0005-0000-0000-000028A90000}"/>
    <cellStyle name="Total 7" xfId="32735" xr:uid="{00000000-0005-0000-0000-000029A90000}"/>
    <cellStyle name="Total 7 2" xfId="32736" xr:uid="{00000000-0005-0000-0000-00002AA90000}"/>
    <cellStyle name="Total 7 2 2" xfId="32737" xr:uid="{00000000-0005-0000-0000-00002BA90000}"/>
    <cellStyle name="Total 7 2 2 2" xfId="32738" xr:uid="{00000000-0005-0000-0000-00002CA90000}"/>
    <cellStyle name="Total 7 2 2 3" xfId="32739" xr:uid="{00000000-0005-0000-0000-00002DA90000}"/>
    <cellStyle name="Total 7 2 3" xfId="32740" xr:uid="{00000000-0005-0000-0000-00002EA90000}"/>
    <cellStyle name="Total 7 2 3 2" xfId="32741" xr:uid="{00000000-0005-0000-0000-00002FA90000}"/>
    <cellStyle name="Total 7 2 3 3" xfId="32742" xr:uid="{00000000-0005-0000-0000-000030A90000}"/>
    <cellStyle name="Total 7 2 4" xfId="32743" xr:uid="{00000000-0005-0000-0000-000031A90000}"/>
    <cellStyle name="Total 7 2 4 2" xfId="32744" xr:uid="{00000000-0005-0000-0000-000032A90000}"/>
    <cellStyle name="Total 7 2 4 3" xfId="32745" xr:uid="{00000000-0005-0000-0000-000033A90000}"/>
    <cellStyle name="Total 7 2 5" xfId="32746" xr:uid="{00000000-0005-0000-0000-000034A90000}"/>
    <cellStyle name="Total 7 2 6" xfId="32747" xr:uid="{00000000-0005-0000-0000-000035A90000}"/>
    <cellStyle name="Total 7 2 7" xfId="32748" xr:uid="{00000000-0005-0000-0000-000036A90000}"/>
    <cellStyle name="Total 7 2 8" xfId="32749" xr:uid="{00000000-0005-0000-0000-000037A90000}"/>
    <cellStyle name="Total 7 3" xfId="32750" xr:uid="{00000000-0005-0000-0000-000038A90000}"/>
    <cellStyle name="Total 7 3 2" xfId="32751" xr:uid="{00000000-0005-0000-0000-000039A90000}"/>
    <cellStyle name="Total 7 3 2 2" xfId="32752" xr:uid="{00000000-0005-0000-0000-00003AA90000}"/>
    <cellStyle name="Total 7 3 2 3" xfId="32753" xr:uid="{00000000-0005-0000-0000-00003BA90000}"/>
    <cellStyle name="Total 7 3 3" xfId="32754" xr:uid="{00000000-0005-0000-0000-00003CA90000}"/>
    <cellStyle name="Total 7 3 4" xfId="32755" xr:uid="{00000000-0005-0000-0000-00003DA90000}"/>
    <cellStyle name="Total 7 4" xfId="32756" xr:uid="{00000000-0005-0000-0000-00003EA90000}"/>
    <cellStyle name="Total 7 4 2" xfId="32757" xr:uid="{00000000-0005-0000-0000-00003FA90000}"/>
    <cellStyle name="Total 7 4 3" xfId="32758" xr:uid="{00000000-0005-0000-0000-000040A90000}"/>
    <cellStyle name="Total 7 5" xfId="32759" xr:uid="{00000000-0005-0000-0000-000041A90000}"/>
    <cellStyle name="Total 7 5 2" xfId="32760" xr:uid="{00000000-0005-0000-0000-000042A90000}"/>
    <cellStyle name="Total 7 5 3" xfId="32761" xr:uid="{00000000-0005-0000-0000-000043A90000}"/>
    <cellStyle name="Total 7 6" xfId="32762" xr:uid="{00000000-0005-0000-0000-000044A90000}"/>
    <cellStyle name="Total 7 7" xfId="32763" xr:uid="{00000000-0005-0000-0000-000045A90000}"/>
    <cellStyle name="Total 7 8" xfId="32764" xr:uid="{00000000-0005-0000-0000-000046A90000}"/>
    <cellStyle name="Total 7 9" xfId="32765" xr:uid="{00000000-0005-0000-0000-000047A90000}"/>
    <cellStyle name="Total 8" xfId="32766" xr:uid="{00000000-0005-0000-0000-000048A90000}"/>
    <cellStyle name="Total 8 2" xfId="32767" xr:uid="{00000000-0005-0000-0000-000049A90000}"/>
    <cellStyle name="Total 8 2 2" xfId="32768" xr:uid="{00000000-0005-0000-0000-00004AA90000}"/>
    <cellStyle name="Total 8 2 2 2" xfId="32769" xr:uid="{00000000-0005-0000-0000-00004BA90000}"/>
    <cellStyle name="Total 8 2 2 3" xfId="32770" xr:uid="{00000000-0005-0000-0000-00004CA90000}"/>
    <cellStyle name="Total 8 2 3" xfId="32771" xr:uid="{00000000-0005-0000-0000-00004DA90000}"/>
    <cellStyle name="Total 8 2 3 2" xfId="32772" xr:uid="{00000000-0005-0000-0000-00004EA90000}"/>
    <cellStyle name="Total 8 2 3 3" xfId="32773" xr:uid="{00000000-0005-0000-0000-00004FA90000}"/>
    <cellStyle name="Total 8 2 4" xfId="32774" xr:uid="{00000000-0005-0000-0000-000050A90000}"/>
    <cellStyle name="Total 8 2 4 2" xfId="32775" xr:uid="{00000000-0005-0000-0000-000051A90000}"/>
    <cellStyle name="Total 8 2 4 3" xfId="32776" xr:uid="{00000000-0005-0000-0000-000052A90000}"/>
    <cellStyle name="Total 8 2 5" xfId="32777" xr:uid="{00000000-0005-0000-0000-000053A90000}"/>
    <cellStyle name="Total 8 2 6" xfId="32778" xr:uid="{00000000-0005-0000-0000-000054A90000}"/>
    <cellStyle name="Total 8 2 7" xfId="32779" xr:uid="{00000000-0005-0000-0000-000055A90000}"/>
    <cellStyle name="Total 8 2 8" xfId="32780" xr:uid="{00000000-0005-0000-0000-000056A90000}"/>
    <cellStyle name="Total 8 3" xfId="32781" xr:uid="{00000000-0005-0000-0000-000057A90000}"/>
    <cellStyle name="Total 8 3 2" xfId="32782" xr:uid="{00000000-0005-0000-0000-000058A90000}"/>
    <cellStyle name="Total 8 3 2 2" xfId="32783" xr:uid="{00000000-0005-0000-0000-000059A90000}"/>
    <cellStyle name="Total 8 3 2 3" xfId="32784" xr:uid="{00000000-0005-0000-0000-00005AA90000}"/>
    <cellStyle name="Total 8 3 3" xfId="32785" xr:uid="{00000000-0005-0000-0000-00005BA90000}"/>
    <cellStyle name="Total 8 3 4" xfId="32786" xr:uid="{00000000-0005-0000-0000-00005CA90000}"/>
    <cellStyle name="Total 8 4" xfId="32787" xr:uid="{00000000-0005-0000-0000-00005DA90000}"/>
    <cellStyle name="Total 8 4 2" xfId="32788" xr:uid="{00000000-0005-0000-0000-00005EA90000}"/>
    <cellStyle name="Total 8 4 3" xfId="32789" xr:uid="{00000000-0005-0000-0000-00005FA90000}"/>
    <cellStyle name="Total 8 5" xfId="32790" xr:uid="{00000000-0005-0000-0000-000060A90000}"/>
    <cellStyle name="Total 8 5 2" xfId="32791" xr:uid="{00000000-0005-0000-0000-000061A90000}"/>
    <cellStyle name="Total 8 5 3" xfId="32792" xr:uid="{00000000-0005-0000-0000-000062A90000}"/>
    <cellStyle name="Total 8 6" xfId="32793" xr:uid="{00000000-0005-0000-0000-000063A90000}"/>
    <cellStyle name="Total 8 7" xfId="32794" xr:uid="{00000000-0005-0000-0000-000064A90000}"/>
    <cellStyle name="Total 8 8" xfId="32795" xr:uid="{00000000-0005-0000-0000-000065A90000}"/>
    <cellStyle name="Total 8 9" xfId="32796" xr:uid="{00000000-0005-0000-0000-000066A90000}"/>
    <cellStyle name="Total 9" xfId="32797" xr:uid="{00000000-0005-0000-0000-000067A90000}"/>
    <cellStyle name="Total 9 2" xfId="32798" xr:uid="{00000000-0005-0000-0000-000068A90000}"/>
    <cellStyle name="Total 9 2 2" xfId="32799" xr:uid="{00000000-0005-0000-0000-000069A90000}"/>
    <cellStyle name="Total 9 2 2 2" xfId="32800" xr:uid="{00000000-0005-0000-0000-00006AA90000}"/>
    <cellStyle name="Total 9 2 2 3" xfId="32801" xr:uid="{00000000-0005-0000-0000-00006BA90000}"/>
    <cellStyle name="Total 9 2 3" xfId="32802" xr:uid="{00000000-0005-0000-0000-00006CA90000}"/>
    <cellStyle name="Total 9 2 3 2" xfId="32803" xr:uid="{00000000-0005-0000-0000-00006DA90000}"/>
    <cellStyle name="Total 9 2 3 3" xfId="32804" xr:uid="{00000000-0005-0000-0000-00006EA90000}"/>
    <cellStyle name="Total 9 2 4" xfId="32805" xr:uid="{00000000-0005-0000-0000-00006FA90000}"/>
    <cellStyle name="Total 9 2 4 2" xfId="32806" xr:uid="{00000000-0005-0000-0000-000070A90000}"/>
    <cellStyle name="Total 9 2 4 3" xfId="32807" xr:uid="{00000000-0005-0000-0000-000071A90000}"/>
    <cellStyle name="Total 9 2 5" xfId="32808" xr:uid="{00000000-0005-0000-0000-000072A90000}"/>
    <cellStyle name="Total 9 2 6" xfId="32809" xr:uid="{00000000-0005-0000-0000-000073A90000}"/>
    <cellStyle name="Total 9 2 7" xfId="32810" xr:uid="{00000000-0005-0000-0000-000074A90000}"/>
    <cellStyle name="Total 9 2 8" xfId="32811" xr:uid="{00000000-0005-0000-0000-000075A90000}"/>
    <cellStyle name="Total 9 3" xfId="32812" xr:uid="{00000000-0005-0000-0000-000076A90000}"/>
    <cellStyle name="Total 9 3 2" xfId="32813" xr:uid="{00000000-0005-0000-0000-000077A90000}"/>
    <cellStyle name="Total 9 3 2 2" xfId="32814" xr:uid="{00000000-0005-0000-0000-000078A90000}"/>
    <cellStyle name="Total 9 3 2 3" xfId="32815" xr:uid="{00000000-0005-0000-0000-000079A90000}"/>
    <cellStyle name="Total 9 3 3" xfId="32816" xr:uid="{00000000-0005-0000-0000-00007AA90000}"/>
    <cellStyle name="Total 9 3 4" xfId="32817" xr:uid="{00000000-0005-0000-0000-00007BA90000}"/>
    <cellStyle name="Total 9 4" xfId="32818" xr:uid="{00000000-0005-0000-0000-00007CA90000}"/>
    <cellStyle name="Total 9 4 2" xfId="32819" xr:uid="{00000000-0005-0000-0000-00007DA90000}"/>
    <cellStyle name="Total 9 4 3" xfId="32820" xr:uid="{00000000-0005-0000-0000-00007EA90000}"/>
    <cellStyle name="Total 9 5" xfId="32821" xr:uid="{00000000-0005-0000-0000-00007FA90000}"/>
    <cellStyle name="Total 9 5 2" xfId="32822" xr:uid="{00000000-0005-0000-0000-000080A90000}"/>
    <cellStyle name="Total 9 5 3" xfId="32823" xr:uid="{00000000-0005-0000-0000-000081A90000}"/>
    <cellStyle name="Total 9 6" xfId="32824" xr:uid="{00000000-0005-0000-0000-000082A90000}"/>
    <cellStyle name="Total 9 7" xfId="32825" xr:uid="{00000000-0005-0000-0000-000083A90000}"/>
    <cellStyle name="Total 9 8" xfId="32826" xr:uid="{00000000-0005-0000-0000-000084A90000}"/>
    <cellStyle name="Total 9 9" xfId="32827" xr:uid="{00000000-0005-0000-0000-000085A90000}"/>
    <cellStyle name="Warning Text" xfId="62" builtinId="11" customBuiltin="1"/>
    <cellStyle name="Warning Text 10" xfId="32828" xr:uid="{00000000-0005-0000-0000-000087A90000}"/>
    <cellStyle name="Warning Text 10 2" xfId="32829" xr:uid="{00000000-0005-0000-0000-000088A90000}"/>
    <cellStyle name="Warning Text 10 3" xfId="32830" xr:uid="{00000000-0005-0000-0000-000089A90000}"/>
    <cellStyle name="Warning Text 11" xfId="32831" xr:uid="{00000000-0005-0000-0000-00008AA90000}"/>
    <cellStyle name="Warning Text 11 2" xfId="32832" xr:uid="{00000000-0005-0000-0000-00008BA90000}"/>
    <cellStyle name="Warning Text 11 3" xfId="32833" xr:uid="{00000000-0005-0000-0000-00008CA90000}"/>
    <cellStyle name="Warning Text 12" xfId="32834" xr:uid="{00000000-0005-0000-0000-00008DA90000}"/>
    <cellStyle name="Warning Text 12 2" xfId="32835" xr:uid="{00000000-0005-0000-0000-00008EA90000}"/>
    <cellStyle name="Warning Text 13" xfId="32836" xr:uid="{00000000-0005-0000-0000-00008FA90000}"/>
    <cellStyle name="Warning Text 13 2" xfId="32837" xr:uid="{00000000-0005-0000-0000-000090A90000}"/>
    <cellStyle name="Warning Text 14" xfId="32838" xr:uid="{00000000-0005-0000-0000-000091A90000}"/>
    <cellStyle name="Warning Text 14 2" xfId="32839" xr:uid="{00000000-0005-0000-0000-000092A90000}"/>
    <cellStyle name="Warning Text 15" xfId="32840" xr:uid="{00000000-0005-0000-0000-000093A90000}"/>
    <cellStyle name="Warning Text 15 2" xfId="32841" xr:uid="{00000000-0005-0000-0000-000094A90000}"/>
    <cellStyle name="Warning Text 16" xfId="32842" xr:uid="{00000000-0005-0000-0000-000095A90000}"/>
    <cellStyle name="Warning Text 16 2" xfId="32843" xr:uid="{00000000-0005-0000-0000-000096A90000}"/>
    <cellStyle name="Warning Text 17" xfId="32844" xr:uid="{00000000-0005-0000-0000-000097A90000}"/>
    <cellStyle name="Warning Text 17 2" xfId="32845" xr:uid="{00000000-0005-0000-0000-000098A90000}"/>
    <cellStyle name="Warning Text 18" xfId="32846" xr:uid="{00000000-0005-0000-0000-000099A90000}"/>
    <cellStyle name="Warning Text 18 2" xfId="32847" xr:uid="{00000000-0005-0000-0000-00009AA90000}"/>
    <cellStyle name="Warning Text 19" xfId="32848" xr:uid="{00000000-0005-0000-0000-00009BA90000}"/>
    <cellStyle name="Warning Text 19 2" xfId="32849" xr:uid="{00000000-0005-0000-0000-00009CA90000}"/>
    <cellStyle name="Warning Text 2" xfId="32850" xr:uid="{00000000-0005-0000-0000-00009DA90000}"/>
    <cellStyle name="Warning Text 2 2" xfId="32851" xr:uid="{00000000-0005-0000-0000-00009EA90000}"/>
    <cellStyle name="Warning Text 2 2 2" xfId="32852" xr:uid="{00000000-0005-0000-0000-00009FA90000}"/>
    <cellStyle name="Warning Text 2 2 3" xfId="32853" xr:uid="{00000000-0005-0000-0000-0000A0A90000}"/>
    <cellStyle name="Warning Text 2 2 4" xfId="43344" xr:uid="{00000000-0005-0000-0000-0000A1A90000}"/>
    <cellStyle name="Warning Text 2 3" xfId="32854" xr:uid="{00000000-0005-0000-0000-0000A2A90000}"/>
    <cellStyle name="Warning Text 2 3 2" xfId="32855" xr:uid="{00000000-0005-0000-0000-0000A3A90000}"/>
    <cellStyle name="Warning Text 2 3 3" xfId="32856" xr:uid="{00000000-0005-0000-0000-0000A4A90000}"/>
    <cellStyle name="Warning Text 2 4" xfId="32857" xr:uid="{00000000-0005-0000-0000-0000A5A90000}"/>
    <cellStyle name="Warning Text 2 5" xfId="32858" xr:uid="{00000000-0005-0000-0000-0000A6A90000}"/>
    <cellStyle name="Warning Text 2_PwrTax 51040" xfId="32859" xr:uid="{00000000-0005-0000-0000-0000A7A90000}"/>
    <cellStyle name="Warning Text 20" xfId="32860" xr:uid="{00000000-0005-0000-0000-0000A8A90000}"/>
    <cellStyle name="Warning Text 21" xfId="32861" xr:uid="{00000000-0005-0000-0000-0000A9A90000}"/>
    <cellStyle name="Warning Text 22" xfId="32862" xr:uid="{00000000-0005-0000-0000-0000AAA90000}"/>
    <cellStyle name="Warning Text 23" xfId="32863" xr:uid="{00000000-0005-0000-0000-0000ABA90000}"/>
    <cellStyle name="Warning Text 24" xfId="32864" xr:uid="{00000000-0005-0000-0000-0000ACA90000}"/>
    <cellStyle name="Warning Text 25" xfId="32865" xr:uid="{00000000-0005-0000-0000-0000ADA90000}"/>
    <cellStyle name="Warning Text 26" xfId="32866" xr:uid="{00000000-0005-0000-0000-0000AEA90000}"/>
    <cellStyle name="Warning Text 27" xfId="32867" xr:uid="{00000000-0005-0000-0000-0000AFA90000}"/>
    <cellStyle name="Warning Text 28" xfId="32868" xr:uid="{00000000-0005-0000-0000-0000B0A90000}"/>
    <cellStyle name="Warning Text 29" xfId="32869" xr:uid="{00000000-0005-0000-0000-0000B1A90000}"/>
    <cellStyle name="Warning Text 3" xfId="32870" xr:uid="{00000000-0005-0000-0000-0000B2A90000}"/>
    <cellStyle name="Warning Text 3 2" xfId="32871" xr:uid="{00000000-0005-0000-0000-0000B3A90000}"/>
    <cellStyle name="Warning Text 3 3" xfId="32872" xr:uid="{00000000-0005-0000-0000-0000B4A90000}"/>
    <cellStyle name="Warning Text 3 3 2" xfId="32873" xr:uid="{00000000-0005-0000-0000-0000B5A90000}"/>
    <cellStyle name="Warning Text 3 3 3" xfId="32874" xr:uid="{00000000-0005-0000-0000-0000B6A90000}"/>
    <cellStyle name="Warning Text 3 4" xfId="32875" xr:uid="{00000000-0005-0000-0000-0000B7A90000}"/>
    <cellStyle name="Warning Text 3 4 2" xfId="43345" xr:uid="{00000000-0005-0000-0000-0000B8A90000}"/>
    <cellStyle name="Warning Text 3 4 3" xfId="43346" xr:uid="{00000000-0005-0000-0000-0000B9A90000}"/>
    <cellStyle name="Warning Text 3 5" xfId="32876" xr:uid="{00000000-0005-0000-0000-0000BAA90000}"/>
    <cellStyle name="Warning Text 30" xfId="32877" xr:uid="{00000000-0005-0000-0000-0000BBA90000}"/>
    <cellStyle name="Warning Text 31" xfId="32878" xr:uid="{00000000-0005-0000-0000-0000BCA90000}"/>
    <cellStyle name="Warning Text 32" xfId="32879" xr:uid="{00000000-0005-0000-0000-0000BDA90000}"/>
    <cellStyle name="Warning Text 33" xfId="32880" xr:uid="{00000000-0005-0000-0000-0000BEA90000}"/>
    <cellStyle name="Warning Text 34" xfId="32881" xr:uid="{00000000-0005-0000-0000-0000BFA90000}"/>
    <cellStyle name="Warning Text 35" xfId="32882" xr:uid="{00000000-0005-0000-0000-0000C0A90000}"/>
    <cellStyle name="Warning Text 36" xfId="32883" xr:uid="{00000000-0005-0000-0000-0000C1A90000}"/>
    <cellStyle name="Warning Text 37" xfId="32884" xr:uid="{00000000-0005-0000-0000-0000C2A90000}"/>
    <cellStyle name="Warning Text 37 2" xfId="43347" xr:uid="{00000000-0005-0000-0000-0000C3A90000}"/>
    <cellStyle name="Warning Text 37 3" xfId="43348" xr:uid="{00000000-0005-0000-0000-0000C4A90000}"/>
    <cellStyle name="Warning Text 37 4" xfId="43349" xr:uid="{00000000-0005-0000-0000-0000C5A90000}"/>
    <cellStyle name="Warning Text 38" xfId="43350" xr:uid="{00000000-0005-0000-0000-0000C6A90000}"/>
    <cellStyle name="Warning Text 4" xfId="32885" xr:uid="{00000000-0005-0000-0000-0000C7A90000}"/>
    <cellStyle name="Warning Text 4 2" xfId="32886" xr:uid="{00000000-0005-0000-0000-0000C8A90000}"/>
    <cellStyle name="Warning Text 4 3" xfId="32887" xr:uid="{00000000-0005-0000-0000-0000C9A90000}"/>
    <cellStyle name="Warning Text 4 3 2" xfId="32888" xr:uid="{00000000-0005-0000-0000-0000CAA90000}"/>
    <cellStyle name="Warning Text 5" xfId="32889" xr:uid="{00000000-0005-0000-0000-0000CBA90000}"/>
    <cellStyle name="Warning Text 5 2" xfId="32890" xr:uid="{00000000-0005-0000-0000-0000CCA90000}"/>
    <cellStyle name="Warning Text 5 3" xfId="32891" xr:uid="{00000000-0005-0000-0000-0000CDA90000}"/>
    <cellStyle name="Warning Text 6" xfId="32892" xr:uid="{00000000-0005-0000-0000-0000CEA90000}"/>
    <cellStyle name="Warning Text 6 2" xfId="32893" xr:uid="{00000000-0005-0000-0000-0000CFA90000}"/>
    <cellStyle name="Warning Text 6 3" xfId="32894" xr:uid="{00000000-0005-0000-0000-0000D0A90000}"/>
    <cellStyle name="Warning Text 7" xfId="32895" xr:uid="{00000000-0005-0000-0000-0000D1A90000}"/>
    <cellStyle name="Warning Text 7 2" xfId="32896" xr:uid="{00000000-0005-0000-0000-0000D2A90000}"/>
    <cellStyle name="Warning Text 7 3" xfId="32897" xr:uid="{00000000-0005-0000-0000-0000D3A90000}"/>
    <cellStyle name="Warning Text 8" xfId="32898" xr:uid="{00000000-0005-0000-0000-0000D4A90000}"/>
    <cellStyle name="Warning Text 8 2" xfId="32899" xr:uid="{00000000-0005-0000-0000-0000D5A90000}"/>
    <cellStyle name="Warning Text 8 3" xfId="32900" xr:uid="{00000000-0005-0000-0000-0000D6A90000}"/>
    <cellStyle name="Warning Text 9" xfId="32901" xr:uid="{00000000-0005-0000-0000-0000D7A90000}"/>
    <cellStyle name="Warning Text 9 2" xfId="32902" xr:uid="{00000000-0005-0000-0000-0000D8A90000}"/>
    <cellStyle name="Warning Text 9 3" xfId="32903" xr:uid="{00000000-0005-0000-0000-0000D9A90000}"/>
  </cellStyles>
  <dxfs count="5">
    <dxf>
      <fill>
        <patternFill>
          <bgColor indexed="22"/>
        </patternFill>
      </fill>
    </dxf>
    <dxf>
      <fill>
        <patternFill>
          <bgColor indexed="13"/>
        </patternFill>
      </fill>
    </dxf>
    <dxf>
      <fill>
        <patternFill>
          <bgColor indexed="22"/>
        </patternFill>
      </fill>
    </dxf>
    <dxf>
      <fill>
        <patternFill>
          <bgColor indexed="13"/>
        </patternFill>
      </fill>
    </dxf>
    <dxf>
      <font>
        <color rgb="FF9C5700"/>
      </font>
      <fill>
        <patternFill>
          <bgColor rgb="FFFFEB9C"/>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2095500</xdr:colOff>
      <xdr:row>33</xdr:row>
      <xdr:rowOff>152400</xdr:rowOff>
    </xdr:from>
    <xdr:to>
      <xdr:col>9</xdr:col>
      <xdr:colOff>762000</xdr:colOff>
      <xdr:row>87</xdr:row>
      <xdr:rowOff>141782</xdr:rowOff>
    </xdr:to>
    <xdr:pic>
      <xdr:nvPicPr>
        <xdr:cNvPr id="2" name="Picture 1">
          <a:extLst>
            <a:ext uri="{FF2B5EF4-FFF2-40B4-BE49-F238E27FC236}">
              <a16:creationId xmlns:a16="http://schemas.microsoft.com/office/drawing/2014/main" id="{F22564FF-B4F2-4B0C-A62F-A79E6F255D18}"/>
            </a:ext>
          </a:extLst>
        </xdr:cNvPr>
        <xdr:cNvPicPr>
          <a:picLocks noChangeAspect="1"/>
        </xdr:cNvPicPr>
      </xdr:nvPicPr>
      <xdr:blipFill>
        <a:blip xmlns:r="http://schemas.openxmlformats.org/officeDocument/2006/relationships" r:embed="rId1"/>
        <a:stretch>
          <a:fillRect/>
        </a:stretch>
      </xdr:blipFill>
      <xdr:spPr>
        <a:xfrm>
          <a:off x="2095500" y="6019800"/>
          <a:ext cx="7239000" cy="8742857"/>
        </a:xfrm>
        <a:prstGeom prst="rect">
          <a:avLst/>
        </a:prstGeom>
      </xdr:spPr>
    </xdr:pic>
    <xdr:clientData/>
  </xdr:twoCellAnchor>
  <xdr:twoCellAnchor editAs="oneCell">
    <xdr:from>
      <xdr:col>0</xdr:col>
      <xdr:colOff>1314450</xdr:colOff>
      <xdr:row>93</xdr:row>
      <xdr:rowOff>19050</xdr:rowOff>
    </xdr:from>
    <xdr:to>
      <xdr:col>10</xdr:col>
      <xdr:colOff>209550</xdr:colOff>
      <xdr:row>131</xdr:row>
      <xdr:rowOff>113519</xdr:rowOff>
    </xdr:to>
    <xdr:pic>
      <xdr:nvPicPr>
        <xdr:cNvPr id="4" name="Picture 3">
          <a:extLst>
            <a:ext uri="{FF2B5EF4-FFF2-40B4-BE49-F238E27FC236}">
              <a16:creationId xmlns:a16="http://schemas.microsoft.com/office/drawing/2014/main" id="{12998692-349D-45ED-9921-486A0979E0D6}"/>
            </a:ext>
          </a:extLst>
        </xdr:cNvPr>
        <xdr:cNvPicPr>
          <a:picLocks noChangeAspect="1"/>
        </xdr:cNvPicPr>
      </xdr:nvPicPr>
      <xdr:blipFill>
        <a:blip xmlns:r="http://schemas.openxmlformats.org/officeDocument/2006/relationships" r:embed="rId2"/>
        <a:stretch>
          <a:fillRect/>
        </a:stretch>
      </xdr:blipFill>
      <xdr:spPr>
        <a:xfrm>
          <a:off x="1314450" y="15611475"/>
          <a:ext cx="8534400" cy="6247619"/>
        </a:xfrm>
        <a:prstGeom prst="rect">
          <a:avLst/>
        </a:prstGeom>
      </xdr:spPr>
    </xdr:pic>
    <xdr:clientData/>
  </xdr:twoCellAnchor>
  <xdr:twoCellAnchor editAs="oneCell">
    <xdr:from>
      <xdr:col>0</xdr:col>
      <xdr:colOff>1609724</xdr:colOff>
      <xdr:row>131</xdr:row>
      <xdr:rowOff>123825</xdr:rowOff>
    </xdr:from>
    <xdr:to>
      <xdr:col>10</xdr:col>
      <xdr:colOff>209549</xdr:colOff>
      <xdr:row>154</xdr:row>
      <xdr:rowOff>132883</xdr:rowOff>
    </xdr:to>
    <xdr:pic>
      <xdr:nvPicPr>
        <xdr:cNvPr id="5" name="Picture 4">
          <a:extLst>
            <a:ext uri="{FF2B5EF4-FFF2-40B4-BE49-F238E27FC236}">
              <a16:creationId xmlns:a16="http://schemas.microsoft.com/office/drawing/2014/main" id="{333AD57D-9B88-4EC8-BF7B-19465637ECB0}"/>
            </a:ext>
          </a:extLst>
        </xdr:cNvPr>
        <xdr:cNvPicPr>
          <a:picLocks noChangeAspect="1"/>
        </xdr:cNvPicPr>
      </xdr:nvPicPr>
      <xdr:blipFill>
        <a:blip xmlns:r="http://schemas.openxmlformats.org/officeDocument/2006/relationships" r:embed="rId3"/>
        <a:stretch>
          <a:fillRect/>
        </a:stretch>
      </xdr:blipFill>
      <xdr:spPr>
        <a:xfrm>
          <a:off x="1609724" y="21869400"/>
          <a:ext cx="8239125" cy="37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dimension ref="A1:FV351"/>
  <sheetViews>
    <sheetView tabSelected="1" zoomScale="77" zoomScaleNormal="77" zoomScaleSheetLayoutView="50" workbookViewId="0"/>
  </sheetViews>
  <sheetFormatPr defaultRowHeight="15"/>
  <cols>
    <col min="1" max="1" width="7.42578125" style="59" customWidth="1"/>
    <col min="2" max="2" width="5.7109375" style="28" customWidth="1"/>
    <col min="3" max="3" width="58" style="28" customWidth="1"/>
    <col min="4" max="4" width="57.42578125" style="28" customWidth="1"/>
    <col min="5" max="5" width="25.140625" style="78" customWidth="1"/>
    <col min="6" max="6" width="44.7109375" style="40" customWidth="1"/>
    <col min="7" max="7" width="2.7109375" style="40" customWidth="1"/>
    <col min="8" max="8" width="22.42578125" style="40" customWidth="1"/>
    <col min="9" max="9" width="1.7109375" customWidth="1"/>
    <col min="10" max="10" width="12.5703125" style="62" customWidth="1"/>
    <col min="11" max="11" width="15.28515625" style="62" customWidth="1"/>
    <col min="12" max="12" width="14.85546875" style="40" customWidth="1"/>
    <col min="13" max="13" width="17" style="40" bestFit="1" customWidth="1"/>
    <col min="14" max="16384" width="9.140625" style="40"/>
  </cols>
  <sheetData>
    <row r="1" spans="1:11">
      <c r="A1" s="192"/>
      <c r="H1" s="62"/>
    </row>
    <row r="2" spans="1:11" ht="30">
      <c r="A2" s="192"/>
      <c r="D2" s="538" t="s">
        <v>55</v>
      </c>
      <c r="F2" s="637"/>
      <c r="H2" s="62"/>
    </row>
    <row r="3" spans="1:11" ht="25.5" customHeight="1" thickBot="1"/>
    <row r="4" spans="1:11" ht="27.75" customHeight="1" thickBot="1">
      <c r="A4" s="373" t="s">
        <v>346</v>
      </c>
      <c r="B4" s="365"/>
      <c r="C4" s="365"/>
      <c r="D4" s="365"/>
      <c r="E4" s="366"/>
      <c r="F4" s="367"/>
    </row>
    <row r="5" spans="1:11" s="61" customFormat="1" ht="42" customHeight="1" thickBot="1">
      <c r="A5" s="368" t="s">
        <v>433</v>
      </c>
      <c r="B5" s="369"/>
      <c r="C5" s="370"/>
      <c r="D5" s="370"/>
      <c r="E5" s="371" t="s">
        <v>88</v>
      </c>
      <c r="F5" s="372" t="s">
        <v>194</v>
      </c>
      <c r="G5" s="364"/>
      <c r="H5" s="1386" t="s">
        <v>1134</v>
      </c>
      <c r="I5"/>
      <c r="J5" s="937"/>
      <c r="K5" s="937"/>
    </row>
    <row r="6" spans="1:11" s="205" customFormat="1" ht="23.25" customHeight="1">
      <c r="A6" s="200" t="s">
        <v>332</v>
      </c>
      <c r="B6" s="201"/>
      <c r="C6" s="202"/>
      <c r="D6" s="202"/>
      <c r="E6" s="144"/>
      <c r="F6" s="203"/>
      <c r="G6" s="126"/>
      <c r="H6" s="204"/>
      <c r="I6"/>
      <c r="J6" s="938"/>
      <c r="K6" s="938"/>
    </row>
    <row r="7" spans="1:11" s="46" customFormat="1" ht="15.75">
      <c r="A7" s="77" t="s">
        <v>621</v>
      </c>
      <c r="B7" s="76"/>
      <c r="C7" s="99"/>
      <c r="D7" s="99"/>
      <c r="E7" s="145"/>
      <c r="F7" s="100"/>
      <c r="G7" s="100"/>
      <c r="H7" s="109"/>
      <c r="I7"/>
      <c r="J7" s="89"/>
      <c r="K7" s="89"/>
    </row>
    <row r="8" spans="1:11" s="46" customFormat="1" ht="15.75">
      <c r="A8" s="84"/>
      <c r="B8" s="68"/>
      <c r="C8" s="68"/>
      <c r="D8" s="68"/>
      <c r="E8" s="665"/>
      <c r="F8" s="90"/>
      <c r="G8" s="90"/>
      <c r="H8" s="98"/>
      <c r="I8"/>
      <c r="J8" s="89"/>
      <c r="K8" s="89"/>
    </row>
    <row r="9" spans="1:11">
      <c r="A9" s="65"/>
      <c r="B9" s="666" t="s">
        <v>2</v>
      </c>
      <c r="E9" s="361"/>
      <c r="F9" s="667"/>
      <c r="G9" s="667"/>
      <c r="H9" s="667"/>
    </row>
    <row r="10" spans="1:11">
      <c r="A10" s="27">
        <v>1</v>
      </c>
      <c r="B10" s="27"/>
      <c r="C10" s="90" t="s">
        <v>583</v>
      </c>
      <c r="D10" s="171"/>
      <c r="E10" s="79"/>
      <c r="F10" s="667" t="s">
        <v>264</v>
      </c>
      <c r="G10" s="28"/>
      <c r="H10" s="617">
        <v>3743276</v>
      </c>
    </row>
    <row r="11" spans="1:11">
      <c r="A11" s="78"/>
    </row>
    <row r="12" spans="1:11">
      <c r="A12" s="27">
        <f>+A10+1</f>
        <v>2</v>
      </c>
      <c r="B12" s="27"/>
      <c r="C12" s="90" t="s">
        <v>584</v>
      </c>
      <c r="D12" s="90"/>
      <c r="E12" s="146"/>
      <c r="F12" s="90" t="s">
        <v>265</v>
      </c>
      <c r="G12" s="28"/>
      <c r="H12" s="617">
        <v>37797468</v>
      </c>
    </row>
    <row r="13" spans="1:11">
      <c r="A13" s="27">
        <f>+A12+1</f>
        <v>3</v>
      </c>
      <c r="B13" s="27"/>
      <c r="C13" s="90" t="s">
        <v>622</v>
      </c>
      <c r="D13" s="90"/>
      <c r="F13" s="90" t="s">
        <v>266</v>
      </c>
      <c r="G13" s="28"/>
      <c r="H13" s="617">
        <v>2879522</v>
      </c>
    </row>
    <row r="14" spans="1:11">
      <c r="A14" s="27">
        <f>+A13+1</f>
        <v>4</v>
      </c>
      <c r="B14" s="27"/>
      <c r="C14" s="668" t="s">
        <v>69</v>
      </c>
      <c r="D14" s="669"/>
      <c r="E14" s="670"/>
      <c r="F14" s="669" t="str">
        <f>"(Line "&amp;A12&amp;" - "&amp;A13&amp;")"</f>
        <v>(Line 2 - 3)</v>
      </c>
      <c r="G14" s="51"/>
      <c r="H14" s="669">
        <f>+H12-H13</f>
        <v>34917946</v>
      </c>
    </row>
    <row r="15" spans="1:11">
      <c r="A15" s="27"/>
      <c r="B15" s="27"/>
      <c r="C15" s="671"/>
      <c r="E15" s="361"/>
      <c r="F15" s="28"/>
      <c r="G15" s="28"/>
      <c r="H15" s="667"/>
    </row>
    <row r="16" spans="1:11" ht="15.75" thickBot="1">
      <c r="A16" s="27">
        <v>5</v>
      </c>
      <c r="B16" s="672" t="s">
        <v>44</v>
      </c>
      <c r="C16" s="672"/>
      <c r="D16" s="101"/>
      <c r="E16" s="673"/>
      <c r="F16" s="674" t="str">
        <f>"(Line "&amp;A10&amp;" / "&amp;A14&amp;")"</f>
        <v>(Line 1 / 4)</v>
      </c>
      <c r="G16" s="102"/>
      <c r="H16" s="675">
        <f>+H10/H14</f>
        <v>0.10720206738391772</v>
      </c>
    </row>
    <row r="17" spans="1:8" ht="15.75" thickTop="1">
      <c r="A17" s="27"/>
      <c r="B17" s="27"/>
      <c r="C17" s="666"/>
      <c r="D17" s="45"/>
      <c r="E17" s="676"/>
      <c r="F17" s="28"/>
      <c r="G17" s="28"/>
      <c r="H17" s="677"/>
    </row>
    <row r="18" spans="1:8">
      <c r="A18" s="78"/>
      <c r="B18" s="666" t="s">
        <v>64</v>
      </c>
      <c r="D18" s="40"/>
    </row>
    <row r="19" spans="1:8">
      <c r="A19" s="65">
        <f>+A16+1</f>
        <v>6</v>
      </c>
      <c r="B19" s="40"/>
      <c r="C19" s="90" t="s">
        <v>76</v>
      </c>
      <c r="E19" s="161" t="str">
        <f>"(Note "&amp;B$310&amp;")"</f>
        <v>(Note B)</v>
      </c>
      <c r="F19" s="90" t="s">
        <v>652</v>
      </c>
      <c r="H19" s="617">
        <f>'5 - Cost Support 1'!K201</f>
        <v>4196220306.6999998</v>
      </c>
    </row>
    <row r="20" spans="1:8">
      <c r="A20" s="65">
        <f>+A19+1</f>
        <v>7</v>
      </c>
      <c r="B20" s="40"/>
      <c r="C20" s="90" t="s">
        <v>623</v>
      </c>
      <c r="E20" s="161"/>
      <c r="F20" s="678" t="str">
        <f>"(Line "&amp;A$46&amp;")"</f>
        <v>(Line 24)</v>
      </c>
      <c r="H20" s="679">
        <f>H46</f>
        <v>0</v>
      </c>
    </row>
    <row r="21" spans="1:8">
      <c r="A21" s="65">
        <f>+A20+1</f>
        <v>8</v>
      </c>
      <c r="B21" s="40"/>
      <c r="C21" s="50" t="s">
        <v>1</v>
      </c>
      <c r="D21" s="51"/>
      <c r="E21" s="155"/>
      <c r="F21" s="680" t="str">
        <f>"(Sum Lines "&amp;A19&amp;" &amp; "&amp;A20&amp;")"</f>
        <v>(Sum Lines 6 &amp; 7)</v>
      </c>
      <c r="G21" s="49"/>
      <c r="H21" s="680">
        <f>SUM(H19:H20)</f>
        <v>4196220306.6999998</v>
      </c>
    </row>
    <row r="22" spans="1:8">
      <c r="A22" s="79"/>
      <c r="B22" s="40"/>
      <c r="C22" s="90"/>
      <c r="E22" s="170"/>
      <c r="F22" s="90"/>
      <c r="H22" s="679"/>
    </row>
    <row r="23" spans="1:8">
      <c r="A23" s="65">
        <f>+A21+1</f>
        <v>9</v>
      </c>
      <c r="B23" s="40"/>
      <c r="C23" s="90" t="s">
        <v>581</v>
      </c>
      <c r="F23" s="90" t="s">
        <v>650</v>
      </c>
      <c r="H23" s="617">
        <f>'5 - Cost Support 1'!K202</f>
        <v>852328717.20397174</v>
      </c>
    </row>
    <row r="24" spans="1:8">
      <c r="A24" s="65">
        <f>+A23+1</f>
        <v>10</v>
      </c>
      <c r="B24" s="40"/>
      <c r="C24" s="90" t="s">
        <v>89</v>
      </c>
      <c r="E24" s="161" t="str">
        <f>"(Note "&amp;B$309&amp;")"</f>
        <v>(Note A)</v>
      </c>
      <c r="F24" s="667" t="s">
        <v>689</v>
      </c>
      <c r="H24" s="617">
        <f>'5 - Cost Support 1'!K203</f>
        <v>21922426.390000001</v>
      </c>
    </row>
    <row r="25" spans="1:8">
      <c r="A25" s="65">
        <f>+A24+1</f>
        <v>11</v>
      </c>
      <c r="B25" s="40"/>
      <c r="C25" s="90" t="s">
        <v>60</v>
      </c>
      <c r="E25" s="161" t="str">
        <f>"(Note "&amp;B$309&amp;")"</f>
        <v>(Note A)</v>
      </c>
      <c r="F25" s="667" t="s">
        <v>585</v>
      </c>
      <c r="H25" s="617">
        <v>0</v>
      </c>
    </row>
    <row r="26" spans="1:8">
      <c r="A26" s="65">
        <f>+A25+1</f>
        <v>12</v>
      </c>
      <c r="C26" s="68" t="s">
        <v>96</v>
      </c>
      <c r="E26" s="161" t="str">
        <f>"(Note "&amp;B$309&amp;")"</f>
        <v>(Note A)</v>
      </c>
      <c r="F26" s="667" t="s">
        <v>585</v>
      </c>
      <c r="H26" s="617">
        <v>0</v>
      </c>
    </row>
    <row r="27" spans="1:8">
      <c r="A27" s="65">
        <f>+A26+1</f>
        <v>13</v>
      </c>
      <c r="C27" s="50" t="s">
        <v>0</v>
      </c>
      <c r="D27" s="51"/>
      <c r="E27" s="149"/>
      <c r="F27" s="669" t="str">
        <f>"(Sum Lines "&amp;A23&amp;" to "&amp;A26&amp;")"</f>
        <v>(Sum Lines 9 to 12)</v>
      </c>
      <c r="G27" s="49"/>
      <c r="H27" s="680">
        <f>SUM(H23:H26)</f>
        <v>874251143.59397173</v>
      </c>
    </row>
    <row r="28" spans="1:8" ht="17.25" customHeight="1">
      <c r="A28" s="78"/>
      <c r="C28" s="68"/>
      <c r="F28" s="667"/>
      <c r="H28" s="75"/>
    </row>
    <row r="29" spans="1:8">
      <c r="A29" s="27">
        <f>+A27+1</f>
        <v>14</v>
      </c>
      <c r="B29" s="40"/>
      <c r="C29" s="49" t="s">
        <v>56</v>
      </c>
      <c r="D29" s="49"/>
      <c r="E29" s="149"/>
      <c r="F29" s="669" t="str">
        <f>"(Line "&amp;A21&amp;" - "&amp;A27&amp;")"</f>
        <v>(Line 8 - 13)</v>
      </c>
      <c r="G29" s="49"/>
      <c r="H29" s="669">
        <f>+H21-H27</f>
        <v>3321969163.1060281</v>
      </c>
    </row>
    <row r="30" spans="1:8">
      <c r="A30" s="78"/>
      <c r="B30" s="40"/>
      <c r="C30" s="40"/>
      <c r="D30" s="40"/>
    </row>
    <row r="31" spans="1:8">
      <c r="A31" s="65">
        <f>+A29+1</f>
        <v>15</v>
      </c>
      <c r="B31" s="40"/>
      <c r="C31" s="40" t="s">
        <v>624</v>
      </c>
      <c r="D31" s="40"/>
      <c r="F31" s="678" t="str">
        <f>"(Line "&amp;A53&amp;" - Line "&amp;A51&amp;")"</f>
        <v>(Line 29 - Line 28)</v>
      </c>
      <c r="H31" s="75">
        <f>+H53-H51</f>
        <v>1546829719.8147202</v>
      </c>
    </row>
    <row r="32" spans="1:8" ht="15.75" thickBot="1">
      <c r="A32" s="27">
        <f>+A31+1</f>
        <v>16</v>
      </c>
      <c r="B32" s="92" t="s">
        <v>566</v>
      </c>
      <c r="C32" s="92"/>
      <c r="D32" s="92"/>
      <c r="E32" s="150"/>
      <c r="F32" s="674" t="str">
        <f>"(Line "&amp;A31&amp;" / "&amp;A21&amp;")"</f>
        <v>(Line 15 / 8)</v>
      </c>
      <c r="G32" s="92"/>
      <c r="H32" s="675">
        <f>+H31/(H21)</f>
        <v>0.36862452558673714</v>
      </c>
    </row>
    <row r="33" spans="1:11" ht="15.75" thickTop="1">
      <c r="A33" s="78"/>
    </row>
    <row r="34" spans="1:11" s="32" customFormat="1">
      <c r="A34" s="65">
        <f>+A32+1</f>
        <v>17</v>
      </c>
      <c r="B34" s="27"/>
      <c r="C34" s="666" t="s">
        <v>625</v>
      </c>
      <c r="D34" s="45"/>
      <c r="E34" s="676"/>
      <c r="F34" s="678" t="str">
        <f>"(Line "&amp;A69&amp;" - Line "&amp;A51&amp;")"</f>
        <v>(Line 39 - Line 28)</v>
      </c>
      <c r="G34" s="28"/>
      <c r="H34" s="75">
        <f>+H69-H51</f>
        <v>1270660955.2536314</v>
      </c>
      <c r="I34"/>
      <c r="J34" s="62"/>
      <c r="K34" s="62"/>
    </row>
    <row r="35" spans="1:11" ht="15.75" thickBot="1">
      <c r="A35" s="27">
        <f>+A34+1</f>
        <v>18</v>
      </c>
      <c r="B35" s="92" t="s">
        <v>57</v>
      </c>
      <c r="C35" s="92"/>
      <c r="D35" s="92"/>
      <c r="E35" s="150"/>
      <c r="F35" s="674" t="str">
        <f>"(Line "&amp;A34&amp;" / "&amp;A29&amp;")"</f>
        <v>(Line 17 / 14)</v>
      </c>
      <c r="G35" s="92"/>
      <c r="H35" s="675">
        <f>+H34/H29</f>
        <v>0.38250233306367248</v>
      </c>
    </row>
    <row r="36" spans="1:11" ht="15.75" thickTop="1">
      <c r="A36" s="42"/>
      <c r="B36" s="27"/>
      <c r="C36" s="666"/>
      <c r="D36" s="45"/>
      <c r="E36" s="676"/>
      <c r="F36" s="28"/>
      <c r="G36" s="28"/>
      <c r="H36" s="677"/>
    </row>
    <row r="37" spans="1:11" s="46" customFormat="1" ht="15.75">
      <c r="A37" s="681" t="s">
        <v>54</v>
      </c>
      <c r="B37" s="682"/>
      <c r="C37" s="99"/>
      <c r="D37" s="99"/>
      <c r="E37" s="683"/>
      <c r="F37" s="100"/>
      <c r="G37" s="100"/>
      <c r="H37" s="109"/>
      <c r="I37"/>
      <c r="J37" s="89"/>
      <c r="K37" s="89"/>
    </row>
    <row r="38" spans="1:11" s="46" customFormat="1" ht="15.75">
      <c r="A38" s="103"/>
      <c r="B38" s="684"/>
      <c r="C38" s="68"/>
      <c r="D38" s="68"/>
      <c r="E38" s="665"/>
      <c r="F38" s="90"/>
      <c r="G38" s="90"/>
      <c r="H38" s="98"/>
      <c r="I38"/>
      <c r="J38" s="89"/>
      <c r="K38" s="89"/>
    </row>
    <row r="39" spans="1:11">
      <c r="A39" s="78"/>
      <c r="B39" s="666" t="s">
        <v>8</v>
      </c>
      <c r="E39" s="676"/>
      <c r="F39" s="679"/>
      <c r="G39" s="65"/>
      <c r="H39" s="667"/>
    </row>
    <row r="40" spans="1:11">
      <c r="A40" s="65">
        <f>+A35+1</f>
        <v>19</v>
      </c>
      <c r="B40" s="27"/>
      <c r="C40" s="671" t="s">
        <v>49</v>
      </c>
      <c r="E40" s="161" t="str">
        <f>"(Note "&amp;B$310&amp;")"</f>
        <v>(Note B)</v>
      </c>
      <c r="F40" s="679" t="s">
        <v>714</v>
      </c>
      <c r="G40" s="28"/>
      <c r="H40" s="617">
        <f>+'5 - Cost Support 1'!K204</f>
        <v>1524090059</v>
      </c>
    </row>
    <row r="41" spans="1:11">
      <c r="A41" s="65">
        <f>+A40+1</f>
        <v>20</v>
      </c>
      <c r="B41" s="65"/>
      <c r="C41" s="666" t="s">
        <v>351</v>
      </c>
      <c r="E41" s="676" t="s">
        <v>293</v>
      </c>
      <c r="F41" s="84" t="s">
        <v>294</v>
      </c>
      <c r="G41" s="28"/>
      <c r="H41" s="685">
        <v>0</v>
      </c>
    </row>
    <row r="42" spans="1:11">
      <c r="A42" s="65">
        <f>+A41+1</f>
        <v>21</v>
      </c>
      <c r="B42" s="65"/>
      <c r="C42" s="686" t="s">
        <v>259</v>
      </c>
      <c r="D42" s="85"/>
      <c r="E42" s="156"/>
      <c r="F42" s="80" t="s">
        <v>337</v>
      </c>
      <c r="G42" s="85"/>
      <c r="H42" s="687">
        <f>+'6- Est &amp; Reconcile WS'!R116</f>
        <v>0</v>
      </c>
    </row>
    <row r="43" spans="1:11">
      <c r="A43" s="65">
        <f>+A42+1</f>
        <v>22</v>
      </c>
      <c r="B43" s="27"/>
      <c r="C43" s="671" t="s">
        <v>258</v>
      </c>
      <c r="E43" s="161"/>
      <c r="F43" s="688" t="str">
        <f>"(Line "&amp;A40&amp;" - "&amp;A41&amp;" + "&amp;A42&amp;")"</f>
        <v>(Line 19 - 20 + 21)</v>
      </c>
      <c r="G43" s="28"/>
      <c r="H43" s="679">
        <f>+H40-H41+H42</f>
        <v>1524090059</v>
      </c>
    </row>
    <row r="44" spans="1:11" s="46" customFormat="1">
      <c r="A44" s="65"/>
      <c r="B44" s="65"/>
      <c r="C44" s="666"/>
      <c r="D44" s="45"/>
      <c r="E44" s="79"/>
      <c r="F44" s="679"/>
      <c r="G44" s="45"/>
      <c r="H44" s="679"/>
      <c r="I44"/>
      <c r="J44" s="89"/>
      <c r="K44" s="89"/>
    </row>
    <row r="45" spans="1:11">
      <c r="A45" s="65">
        <f>+A43+1</f>
        <v>23</v>
      </c>
      <c r="B45" s="27"/>
      <c r="C45" s="671" t="s">
        <v>48</v>
      </c>
      <c r="F45" s="679" t="s">
        <v>651</v>
      </c>
      <c r="G45" s="28"/>
      <c r="H45" s="617">
        <f>'5 - Cost Support 1'!K205</f>
        <v>212119610.84</v>
      </c>
    </row>
    <row r="46" spans="1:11">
      <c r="A46" s="65">
        <f>+A45+1</f>
        <v>24</v>
      </c>
      <c r="B46" s="27"/>
      <c r="C46" s="671" t="s">
        <v>4</v>
      </c>
      <c r="E46" s="161" t="str">
        <f>"(Notes "&amp;B$309&amp;" &amp; "&amp;B$310&amp;")"</f>
        <v>(Notes A &amp; B)</v>
      </c>
      <c r="F46" s="689" t="s">
        <v>585</v>
      </c>
      <c r="G46" s="28"/>
      <c r="H46" s="617">
        <v>0</v>
      </c>
    </row>
    <row r="47" spans="1:11">
      <c r="A47" s="65">
        <f>+A46+1</f>
        <v>25</v>
      </c>
      <c r="B47" s="27"/>
      <c r="C47" s="668" t="s">
        <v>50</v>
      </c>
      <c r="D47" s="51"/>
      <c r="E47" s="149"/>
      <c r="F47" s="688" t="str">
        <f>"(Line "&amp;A45&amp;" + "&amp;A46&amp;")"</f>
        <v>(Line 23 + 24)</v>
      </c>
      <c r="G47" s="51"/>
      <c r="H47" s="669">
        <f>SUM(H45:H46)</f>
        <v>212119610.84</v>
      </c>
    </row>
    <row r="48" spans="1:11">
      <c r="A48" s="65">
        <f>+A47+1</f>
        <v>26</v>
      </c>
      <c r="B48" s="27"/>
      <c r="C48" s="686" t="s">
        <v>65</v>
      </c>
      <c r="D48" s="666"/>
      <c r="E48" s="676"/>
      <c r="F48" s="678" t="str">
        <f>"(Line "&amp;A$16&amp;")"</f>
        <v>(Line 5)</v>
      </c>
      <c r="G48" s="41"/>
      <c r="H48" s="690">
        <f>+H16</f>
        <v>0.10720206738391772</v>
      </c>
    </row>
    <row r="49" spans="1:12">
      <c r="A49" s="65">
        <f>+A48+1</f>
        <v>27</v>
      </c>
      <c r="B49" s="40"/>
      <c r="C49" s="691" t="s">
        <v>6</v>
      </c>
      <c r="D49" s="50"/>
      <c r="E49" s="670"/>
      <c r="F49" s="688" t="str">
        <f>"(Line "&amp;A47&amp;" * "&amp;A48&amp;")"</f>
        <v>(Line 25 * 26)</v>
      </c>
      <c r="G49" s="49"/>
      <c r="H49" s="669">
        <f>+H48*H47</f>
        <v>22739660.814720083</v>
      </c>
    </row>
    <row r="50" spans="1:12">
      <c r="A50" s="79"/>
      <c r="B50" s="40"/>
      <c r="C50" s="666"/>
      <c r="D50" s="46"/>
      <c r="E50" s="221"/>
      <c r="H50" s="688"/>
    </row>
    <row r="51" spans="1:12">
      <c r="A51" s="65">
        <f>+A49+1</f>
        <v>28</v>
      </c>
      <c r="B51" s="27"/>
      <c r="C51" s="691" t="s">
        <v>156</v>
      </c>
      <c r="D51" s="165"/>
      <c r="E51" s="161" t="str">
        <f>"(Note "&amp;B$315&amp;")"</f>
        <v>(Note C)</v>
      </c>
      <c r="F51" s="669" t="s">
        <v>98</v>
      </c>
      <c r="G51" s="51"/>
      <c r="H51" s="692">
        <f>'5 - Cost Support 1'!H27</f>
        <v>1194950</v>
      </c>
      <c r="L51" s="59"/>
    </row>
    <row r="52" spans="1:12">
      <c r="A52" s="79"/>
      <c r="B52" s="40"/>
      <c r="C52" s="666"/>
      <c r="D52" s="46"/>
      <c r="E52" s="79"/>
      <c r="H52" s="688"/>
    </row>
    <row r="53" spans="1:12" s="1" customFormat="1" ht="16.5" thickBot="1">
      <c r="A53" s="65">
        <f>+A51+1</f>
        <v>29</v>
      </c>
      <c r="B53" s="92" t="s">
        <v>3</v>
      </c>
      <c r="C53" s="92"/>
      <c r="D53" s="92"/>
      <c r="E53" s="150"/>
      <c r="F53" s="674" t="str">
        <f>"(Line "&amp;A43&amp;" + "&amp;A49&amp;" + "&amp;A51&amp;")"</f>
        <v>(Line 22 + 27 + 28)</v>
      </c>
      <c r="G53" s="92"/>
      <c r="H53" s="693">
        <f>SUM(H43,H49,H51)</f>
        <v>1548024669.8147202</v>
      </c>
      <c r="I53"/>
      <c r="J53" s="62"/>
      <c r="K53" s="937"/>
    </row>
    <row r="54" spans="1:12" ht="15.75" thickTop="1">
      <c r="A54" s="79"/>
      <c r="B54" s="40"/>
      <c r="C54" s="40"/>
      <c r="D54" s="40"/>
    </row>
    <row r="55" spans="1:12">
      <c r="A55" s="65"/>
      <c r="B55" s="666" t="s">
        <v>618</v>
      </c>
      <c r="C55" s="666"/>
      <c r="D55" s="679"/>
      <c r="E55" s="361"/>
      <c r="F55" s="667"/>
      <c r="G55" s="694"/>
      <c r="H55" s="667"/>
    </row>
    <row r="56" spans="1:12">
      <c r="A56" s="79"/>
      <c r="B56" s="45"/>
      <c r="C56" s="45"/>
      <c r="D56" s="45"/>
      <c r="F56" s="667"/>
      <c r="G56" s="667"/>
      <c r="H56" s="667"/>
    </row>
    <row r="57" spans="1:12">
      <c r="A57" s="65">
        <f>+A53+1</f>
        <v>30</v>
      </c>
      <c r="B57" s="27"/>
      <c r="C57" s="671" t="s">
        <v>75</v>
      </c>
      <c r="E57" s="161" t="str">
        <f>"(Note "&amp;B$310&amp;")"</f>
        <v>(Note B)</v>
      </c>
      <c r="F57" s="679" t="s">
        <v>596</v>
      </c>
      <c r="G57" s="28"/>
      <c r="H57" s="617">
        <v>269061580</v>
      </c>
    </row>
    <row r="58" spans="1:12" s="46" customFormat="1">
      <c r="A58" s="65"/>
      <c r="B58" s="65"/>
      <c r="C58" s="45"/>
      <c r="D58" s="666"/>
      <c r="E58" s="79"/>
      <c r="F58" s="679"/>
      <c r="G58" s="45"/>
      <c r="H58" s="679"/>
      <c r="I58"/>
      <c r="J58" s="89"/>
      <c r="K58" s="89"/>
    </row>
    <row r="59" spans="1:12">
      <c r="A59" s="65">
        <f>+A57+1</f>
        <v>31</v>
      </c>
      <c r="B59" s="27"/>
      <c r="C59" s="671" t="s">
        <v>124</v>
      </c>
      <c r="F59" s="679" t="s">
        <v>653</v>
      </c>
      <c r="G59" s="28"/>
      <c r="H59" s="617">
        <f>'5 - Cost Support 1'!K206</f>
        <v>44374658.493971661</v>
      </c>
    </row>
    <row r="60" spans="1:12">
      <c r="A60" s="65">
        <f t="shared" ref="A60:A65" si="0">+A59+1</f>
        <v>32</v>
      </c>
      <c r="B60" s="27"/>
      <c r="C60" s="671" t="str">
        <f>C24</f>
        <v>Accumulated Intangible Amortization</v>
      </c>
      <c r="F60" s="688" t="str">
        <f>"(Line "&amp;A$24&amp;")"</f>
        <v>(Line 10)</v>
      </c>
      <c r="G60" s="28"/>
      <c r="H60" s="679">
        <f>+H24</f>
        <v>21922426.390000001</v>
      </c>
    </row>
    <row r="61" spans="1:12">
      <c r="A61" s="65">
        <f t="shared" si="0"/>
        <v>33</v>
      </c>
      <c r="B61" s="27"/>
      <c r="C61" s="671" t="str">
        <f>C25</f>
        <v>Accumulated Common Amortization - Electric</v>
      </c>
      <c r="E61" s="161"/>
      <c r="F61" s="688" t="str">
        <f>"(Line "&amp;A$25&amp;")"</f>
        <v>(Line 11)</v>
      </c>
      <c r="G61" s="28"/>
      <c r="H61" s="679">
        <f>+H25</f>
        <v>0</v>
      </c>
    </row>
    <row r="62" spans="1:12">
      <c r="A62" s="65">
        <f t="shared" si="0"/>
        <v>34</v>
      </c>
      <c r="B62" s="27"/>
      <c r="C62" s="695" t="s">
        <v>5</v>
      </c>
      <c r="D62" s="85"/>
      <c r="E62" s="167"/>
      <c r="F62" s="678" t="str">
        <f>"(Line "&amp;A$26&amp;")"</f>
        <v>(Line 12)</v>
      </c>
      <c r="G62" s="28"/>
      <c r="H62" s="689">
        <f>+H26</f>
        <v>0</v>
      </c>
    </row>
    <row r="63" spans="1:12">
      <c r="A63" s="65">
        <f t="shared" si="0"/>
        <v>35</v>
      </c>
      <c r="B63" s="27"/>
      <c r="C63" s="696" t="s">
        <v>0</v>
      </c>
      <c r="D63" s="54"/>
      <c r="E63" s="697"/>
      <c r="F63" s="688" t="str">
        <f>"(Sum Lines "&amp;A59&amp;" to "&amp;A62&amp;")"</f>
        <v>(Sum Lines 31 to 34)</v>
      </c>
      <c r="G63" s="688"/>
      <c r="H63" s="688">
        <f>SUM(H59:H62)</f>
        <v>66297084.883971661</v>
      </c>
    </row>
    <row r="64" spans="1:12">
      <c r="A64" s="65">
        <f t="shared" si="0"/>
        <v>36</v>
      </c>
      <c r="B64" s="27"/>
      <c r="C64" s="696" t="s">
        <v>65</v>
      </c>
      <c r="D64" s="54"/>
      <c r="E64" s="697"/>
      <c r="F64" s="678" t="str">
        <f>"(Line "&amp;A$16&amp;")"</f>
        <v>(Line 5)</v>
      </c>
      <c r="G64" s="688"/>
      <c r="H64" s="698">
        <f>+H16</f>
        <v>0.10720206738391772</v>
      </c>
    </row>
    <row r="65" spans="1:11">
      <c r="A65" s="65">
        <f t="shared" si="0"/>
        <v>37</v>
      </c>
      <c r="B65" s="40"/>
      <c r="C65" s="668" t="s">
        <v>36</v>
      </c>
      <c r="D65" s="49"/>
      <c r="E65" s="149"/>
      <c r="F65" s="688" t="str">
        <f>"(Line "&amp;A63&amp;" * "&amp;A64&amp;")"</f>
        <v>(Line 35 * 36)</v>
      </c>
      <c r="G65" s="49"/>
      <c r="H65" s="669">
        <f>+H64*H63</f>
        <v>7107184.5610888423</v>
      </c>
    </row>
    <row r="66" spans="1:11">
      <c r="A66" s="79"/>
      <c r="B66" s="40"/>
      <c r="C66" s="40"/>
      <c r="D66" s="40"/>
    </row>
    <row r="67" spans="1:11" ht="15.75" thickBot="1">
      <c r="A67" s="65">
        <f>+A65+1</f>
        <v>38</v>
      </c>
      <c r="B67" s="92" t="s">
        <v>51</v>
      </c>
      <c r="C67" s="92"/>
      <c r="D67" s="92"/>
      <c r="E67" s="150"/>
      <c r="F67" s="674" t="str">
        <f>"(Line "&amp;A57&amp;" + "&amp;A65&amp;")"</f>
        <v>(Line 30 + 37)</v>
      </c>
      <c r="G67" s="92"/>
      <c r="H67" s="693">
        <f>+H65+H57</f>
        <v>276168764.56108886</v>
      </c>
    </row>
    <row r="68" spans="1:11" ht="15.75" thickTop="1">
      <c r="A68" s="79"/>
      <c r="B68" s="40"/>
      <c r="C68" s="40"/>
      <c r="D68" s="40"/>
    </row>
    <row r="69" spans="1:11" ht="15.75" thickBot="1">
      <c r="A69" s="65">
        <f>+A67+1</f>
        <v>39</v>
      </c>
      <c r="B69" s="92" t="s">
        <v>52</v>
      </c>
      <c r="C69" s="92"/>
      <c r="D69" s="92"/>
      <c r="E69" s="150"/>
      <c r="F69" s="674" t="str">
        <f>"(Line "&amp;A53&amp;" - "&amp;A67&amp;")"</f>
        <v>(Line 29 - 38)</v>
      </c>
      <c r="G69" s="92"/>
      <c r="H69" s="693">
        <f>+H53-H67</f>
        <v>1271855905.2536314</v>
      </c>
    </row>
    <row r="70" spans="1:11" ht="15.75" thickTop="1">
      <c r="A70" s="78"/>
      <c r="B70" s="40"/>
      <c r="C70" s="40"/>
      <c r="D70" s="40"/>
    </row>
    <row r="71" spans="1:11" ht="15.75">
      <c r="A71" s="681" t="s">
        <v>7</v>
      </c>
      <c r="B71" s="99"/>
      <c r="C71" s="99"/>
      <c r="D71" s="99"/>
      <c r="E71" s="683"/>
      <c r="F71" s="100"/>
      <c r="G71" s="100"/>
      <c r="H71" s="108"/>
    </row>
    <row r="72" spans="1:11">
      <c r="A72" s="699"/>
      <c r="B72" s="700"/>
      <c r="C72" s="700"/>
      <c r="D72" s="700"/>
    </row>
    <row r="73" spans="1:11">
      <c r="A73" s="65"/>
      <c r="B73" s="708" t="s">
        <v>743</v>
      </c>
      <c r="D73" s="46"/>
      <c r="E73" s="89"/>
      <c r="H73" s="667"/>
    </row>
    <row r="74" spans="1:11">
      <c r="A74" s="65" t="s">
        <v>744</v>
      </c>
      <c r="B74" s="708"/>
      <c r="C74" s="45" t="s">
        <v>745</v>
      </c>
      <c r="D74" s="46"/>
      <c r="E74" s="161" t="str">
        <f>"(Note "&amp;$B$341&amp;")"</f>
        <v>(Note W)</v>
      </c>
      <c r="F74" s="46" t="s">
        <v>1003</v>
      </c>
      <c r="H74" s="1253">
        <f>'1A - ADIT '!E10</f>
        <v>9378605.7947436087</v>
      </c>
      <c r="I74" s="828"/>
      <c r="J74" s="40"/>
      <c r="K74" s="40"/>
    </row>
    <row r="75" spans="1:11">
      <c r="A75" s="65" t="s">
        <v>746</v>
      </c>
      <c r="B75" s="708"/>
      <c r="C75" s="45" t="s">
        <v>747</v>
      </c>
      <c r="D75" s="46"/>
      <c r="E75" s="161" t="str">
        <f>"(Note "&amp;$B$341&amp;")"</f>
        <v>(Note W)</v>
      </c>
      <c r="F75" s="46" t="s">
        <v>1004</v>
      </c>
      <c r="H75" s="1253">
        <f>'1A - ADIT '!E11</f>
        <v>0</v>
      </c>
      <c r="I75" s="828"/>
      <c r="K75" s="967"/>
    </row>
    <row r="76" spans="1:11">
      <c r="A76" s="65" t="s">
        <v>748</v>
      </c>
      <c r="B76" s="708"/>
      <c r="C76" s="45" t="s">
        <v>749</v>
      </c>
      <c r="D76" s="46"/>
      <c r="E76" s="161" t="str">
        <f>"(Note "&amp;$B$341&amp;")"</f>
        <v>(Note W)</v>
      </c>
      <c r="F76" s="46" t="s">
        <v>1005</v>
      </c>
      <c r="H76" s="1253">
        <f>'1A - ADIT '!E12</f>
        <v>-260815850.58085474</v>
      </c>
      <c r="I76" s="828"/>
      <c r="K76" s="130"/>
    </row>
    <row r="77" spans="1:11">
      <c r="A77" s="65" t="s">
        <v>750</v>
      </c>
      <c r="B77" s="708"/>
      <c r="C77" s="45" t="s">
        <v>751</v>
      </c>
      <c r="D77" s="46"/>
      <c r="E77" s="161" t="str">
        <f>"(Note "&amp;$B$341&amp;")"</f>
        <v>(Note W)</v>
      </c>
      <c r="F77" s="46" t="s">
        <v>1006</v>
      </c>
      <c r="H77" s="1253">
        <f>'1A - ADIT '!E13</f>
        <v>-3545388.2838099319</v>
      </c>
      <c r="I77" s="828"/>
      <c r="K77" s="899"/>
    </row>
    <row r="78" spans="1:11" s="45" customFormat="1">
      <c r="A78" s="65" t="s">
        <v>752</v>
      </c>
      <c r="B78" s="708"/>
      <c r="C78" s="45" t="s">
        <v>753</v>
      </c>
      <c r="D78" s="461"/>
      <c r="E78" s="161" t="str">
        <f>"(Note "&amp;$B$339&amp;")"</f>
        <v>(Note V)</v>
      </c>
      <c r="F78" s="328" t="s">
        <v>1007</v>
      </c>
      <c r="H78" s="1253">
        <f>'1A - ADIT '!F153</f>
        <v>0</v>
      </c>
      <c r="I78" s="828"/>
      <c r="J78" s="62"/>
    </row>
    <row r="79" spans="1:11" s="46" customFormat="1">
      <c r="A79" s="65" t="s">
        <v>754</v>
      </c>
      <c r="C79" s="47" t="s">
        <v>37</v>
      </c>
      <c r="D79" s="50"/>
      <c r="E79" s="155"/>
      <c r="F79" s="688" t="str">
        <f>"(Line "&amp;A74&amp;" +  "&amp;A75&amp;" + "&amp;A76&amp;" + "&amp;A77&amp;" + "&amp;A78&amp;")"</f>
        <v>(Line 40a +  40b + 40c + 40d + 40e)</v>
      </c>
      <c r="G79" s="50"/>
      <c r="H79" s="1254">
        <f>H74+H75+H76+H77+H78</f>
        <v>-254982633.06992108</v>
      </c>
      <c r="I79" s="828"/>
      <c r="K79" s="968"/>
    </row>
    <row r="80" spans="1:11" s="46" customFormat="1">
      <c r="A80" s="65"/>
      <c r="C80" s="708"/>
      <c r="D80" s="90"/>
      <c r="E80" s="170"/>
      <c r="F80" s="702"/>
      <c r="G80" s="90"/>
      <c r="H80" s="969"/>
      <c r="I80" s="828"/>
      <c r="K80" s="968"/>
    </row>
    <row r="81" spans="1:11" s="46" customFormat="1">
      <c r="A81" s="65"/>
      <c r="B81" s="46" t="s">
        <v>1072</v>
      </c>
      <c r="C81" s="708"/>
      <c r="D81" s="90"/>
      <c r="E81" s="170"/>
      <c r="F81" s="702"/>
      <c r="G81" s="90"/>
      <c r="H81" s="969"/>
      <c r="I81" s="828"/>
      <c r="K81" s="968"/>
    </row>
    <row r="82" spans="1:11" s="46" customFormat="1">
      <c r="A82" s="65" t="s">
        <v>755</v>
      </c>
      <c r="C82" s="708" t="s">
        <v>1073</v>
      </c>
      <c r="D82" s="90"/>
      <c r="E82" s="161" t="str">
        <f>"(Note "&amp;$B$343&amp;")"</f>
        <v>(Note X)</v>
      </c>
      <c r="F82" s="702" t="s">
        <v>1008</v>
      </c>
      <c r="G82" s="90"/>
      <c r="H82" s="1253">
        <f>'1B - ADIT Amortization'!Q73</f>
        <v>-82582144.467336401</v>
      </c>
      <c r="I82" s="828"/>
      <c r="J82" s="62"/>
    </row>
    <row r="83" spans="1:11" s="46" customFormat="1">
      <c r="A83" s="65" t="s">
        <v>756</v>
      </c>
      <c r="C83" s="132" t="s">
        <v>1074</v>
      </c>
      <c r="D83" s="328"/>
      <c r="E83" s="167" t="str">
        <f>"(Note "&amp;$B$343&amp;")"</f>
        <v>(Note X)</v>
      </c>
      <c r="F83" s="689" t="s">
        <v>1008</v>
      </c>
      <c r="G83" s="328"/>
      <c r="H83" s="1255">
        <f>'1B - ADIT Amortization'!Q142</f>
        <v>0</v>
      </c>
      <c r="I83" s="828"/>
      <c r="J83" s="62"/>
    </row>
    <row r="84" spans="1:11" s="46" customFormat="1">
      <c r="A84" s="65">
        <v>42</v>
      </c>
      <c r="C84" s="708" t="s">
        <v>1075</v>
      </c>
      <c r="D84" s="90"/>
      <c r="E84" s="170" t="s">
        <v>586</v>
      </c>
      <c r="F84" s="688" t="str">
        <f>"(Line "&amp;A82&amp;" +  "&amp;A83&amp;")"</f>
        <v>(Line 41a +  41b)</v>
      </c>
      <c r="G84" s="90"/>
      <c r="H84" s="969">
        <f>H82+H83</f>
        <v>-82582144.467336401</v>
      </c>
      <c r="I84" s="828"/>
    </row>
    <row r="85" spans="1:11" s="46" customFormat="1">
      <c r="A85" s="65"/>
      <c r="C85" s="708"/>
      <c r="D85" s="90"/>
      <c r="E85" s="170"/>
      <c r="F85" s="689"/>
      <c r="G85" s="90"/>
      <c r="H85" s="969"/>
      <c r="I85" s="828"/>
    </row>
    <row r="86" spans="1:11" s="46" customFormat="1">
      <c r="A86" s="65">
        <v>43</v>
      </c>
      <c r="C86" s="47" t="s">
        <v>757</v>
      </c>
      <c r="D86" s="50"/>
      <c r="E86" s="155"/>
      <c r="F86" s="688" t="str">
        <f>"(Line "&amp;A79&amp;" + "&amp;A84&amp;")"</f>
        <v>(Line 40f + 42)</v>
      </c>
      <c r="G86" s="50"/>
      <c r="H86" s="1254">
        <f>H79+H84</f>
        <v>-337564777.53725749</v>
      </c>
      <c r="I86" s="828"/>
    </row>
    <row r="87" spans="1:11" ht="15.75">
      <c r="A87" s="65"/>
      <c r="B87" s="46"/>
      <c r="C87" s="83"/>
      <c r="D87" s="90"/>
      <c r="E87" s="170"/>
      <c r="F87" s="90"/>
      <c r="G87" s="70"/>
      <c r="H87" s="197"/>
    </row>
    <row r="88" spans="1:11">
      <c r="A88" s="65" t="s">
        <v>450</v>
      </c>
      <c r="B88" s="46" t="s">
        <v>451</v>
      </c>
      <c r="D88" s="90"/>
      <c r="E88" s="161" t="s">
        <v>452</v>
      </c>
      <c r="F88" s="702" t="s">
        <v>453</v>
      </c>
      <c r="G88" s="70"/>
      <c r="H88" s="197">
        <f>'6- Est &amp; Reconcile WS'!$R$117</f>
        <v>0</v>
      </c>
    </row>
    <row r="89" spans="1:11" ht="15.75">
      <c r="A89" s="79"/>
      <c r="B89" s="46"/>
      <c r="C89" s="83"/>
      <c r="D89" s="90"/>
      <c r="E89" s="170"/>
      <c r="F89" s="90"/>
      <c r="G89" s="70"/>
      <c r="H89" s="197"/>
    </row>
    <row r="90" spans="1:11" s="46" customFormat="1" ht="15.75">
      <c r="A90" s="65"/>
      <c r="B90" s="46" t="s">
        <v>379</v>
      </c>
      <c r="C90" s="83"/>
      <c r="D90" s="90"/>
      <c r="E90" s="170"/>
      <c r="F90" s="702"/>
      <c r="G90" s="90"/>
      <c r="H90" s="197"/>
      <c r="I90"/>
      <c r="J90" s="89"/>
      <c r="K90" s="89"/>
    </row>
    <row r="91" spans="1:11">
      <c r="A91" s="79">
        <v>44</v>
      </c>
      <c r="B91" s="46"/>
      <c r="C91" s="46" t="s">
        <v>540</v>
      </c>
      <c r="D91" s="90"/>
      <c r="E91" s="170" t="s">
        <v>380</v>
      </c>
      <c r="F91" s="90" t="s">
        <v>339</v>
      </c>
      <c r="G91" s="70"/>
      <c r="H91" s="197">
        <f>-'5 - Cost Support 1'!I118</f>
        <v>-5114226.2498046132</v>
      </c>
      <c r="J91" s="89"/>
    </row>
    <row r="92" spans="1:11" ht="15.75">
      <c r="A92" s="65"/>
      <c r="B92" s="43"/>
      <c r="C92" s="45"/>
      <c r="D92" s="45"/>
      <c r="E92" s="79"/>
      <c r="F92" s="478"/>
      <c r="G92" s="57"/>
    </row>
    <row r="93" spans="1:11" ht="15.75">
      <c r="A93" s="65"/>
      <c r="B93" s="46" t="s">
        <v>619</v>
      </c>
      <c r="C93" s="44"/>
      <c r="D93" s="45"/>
      <c r="E93" s="79"/>
      <c r="F93" s="479"/>
      <c r="G93" s="52"/>
    </row>
    <row r="94" spans="1:11" ht="15.75">
      <c r="A94" s="65">
        <f>+A91+1</f>
        <v>45</v>
      </c>
      <c r="B94" s="705"/>
      <c r="C94" s="686" t="s">
        <v>381</v>
      </c>
      <c r="D94" s="167"/>
      <c r="E94" s="167" t="str">
        <f>"(Note "&amp;B$309&amp;")"</f>
        <v>(Note A)</v>
      </c>
      <c r="F94" s="132" t="s">
        <v>339</v>
      </c>
      <c r="G94" s="131"/>
      <c r="H94" s="748">
        <f>+'5 - Cost Support 1'!F130</f>
        <v>5707132.3272235999</v>
      </c>
    </row>
    <row r="95" spans="1:11" ht="15.75">
      <c r="A95" s="27">
        <f>+A94+1</f>
        <v>46</v>
      </c>
      <c r="B95" s="43"/>
      <c r="C95" s="46" t="s">
        <v>601</v>
      </c>
      <c r="D95" s="51"/>
      <c r="E95" s="152"/>
      <c r="F95" s="702" t="str">
        <f>"(Line "&amp;A94&amp;")"</f>
        <v>(Line 45)</v>
      </c>
      <c r="G95" s="71"/>
      <c r="H95" s="60">
        <f>+H94</f>
        <v>5707132.3272235999</v>
      </c>
    </row>
    <row r="96" spans="1:11" ht="15.75">
      <c r="A96" s="65"/>
      <c r="B96" s="43"/>
      <c r="C96" s="45"/>
      <c r="F96" s="57"/>
      <c r="G96" s="57"/>
    </row>
    <row r="97" spans="1:11" ht="15.75">
      <c r="A97" s="65"/>
      <c r="B97" s="46" t="s">
        <v>616</v>
      </c>
      <c r="C97" s="46"/>
      <c r="D97" s="46"/>
      <c r="E97" s="143"/>
      <c r="F97" s="131"/>
      <c r="G97" s="52"/>
      <c r="H97" s="55"/>
    </row>
    <row r="98" spans="1:11">
      <c r="A98" s="79">
        <f>+A95+1</f>
        <v>47</v>
      </c>
      <c r="B98" s="46"/>
      <c r="C98" s="46" t="s">
        <v>11</v>
      </c>
      <c r="D98" s="45"/>
      <c r="E98" s="161" t="str">
        <f>"(Note "&amp;B$309&amp;")"</f>
        <v>(Note A)</v>
      </c>
      <c r="F98" s="44" t="s">
        <v>271</v>
      </c>
      <c r="H98" s="825">
        <f>'5 - Cost Support 1'!H15</f>
        <v>0</v>
      </c>
    </row>
    <row r="99" spans="1:11" s="46" customFormat="1" ht="15.75">
      <c r="A99" s="65">
        <f>+A98+1</f>
        <v>48</v>
      </c>
      <c r="B99" s="43"/>
      <c r="C99" s="686" t="s">
        <v>65</v>
      </c>
      <c r="D99" s="80"/>
      <c r="E99" s="153"/>
      <c r="F99" s="678" t="str">
        <f>"(Line "&amp;A$16&amp;")"</f>
        <v>(Line 5)</v>
      </c>
      <c r="G99" s="82"/>
      <c r="H99" s="53">
        <f>+H16</f>
        <v>0.10720206738391772</v>
      </c>
      <c r="I99"/>
      <c r="J99" s="62"/>
      <c r="K99" s="89"/>
    </row>
    <row r="100" spans="1:11" ht="15.75">
      <c r="A100" s="65">
        <f>+A99+1</f>
        <v>49</v>
      </c>
      <c r="B100" s="43"/>
      <c r="C100" s="668" t="s">
        <v>74</v>
      </c>
      <c r="D100" s="45"/>
      <c r="E100" s="79"/>
      <c r="F100" s="688" t="str">
        <f>"(Line "&amp;A98&amp;" * "&amp;A99&amp;")"</f>
        <v>(Line 47 * 48)</v>
      </c>
      <c r="G100" s="52"/>
      <c r="H100" s="60">
        <f>+H98*H99</f>
        <v>0</v>
      </c>
    </row>
    <row r="101" spans="1:11" ht="15.75">
      <c r="A101" s="65">
        <f>+A100+1</f>
        <v>50</v>
      </c>
      <c r="B101" s="43"/>
      <c r="C101" s="686" t="s">
        <v>603</v>
      </c>
      <c r="D101" s="45"/>
      <c r="E101" s="161" t="str">
        <f>"(Note "&amp;B$338&amp;")"</f>
        <v>(Note U)</v>
      </c>
      <c r="F101" s="324" t="s">
        <v>1136</v>
      </c>
      <c r="G101" s="52"/>
      <c r="H101" s="617">
        <f>292214</f>
        <v>292214</v>
      </c>
    </row>
    <row r="102" spans="1:11" ht="18" customHeight="1">
      <c r="A102" s="65">
        <f>+A101+1</f>
        <v>51</v>
      </c>
      <c r="B102" s="43"/>
      <c r="C102" s="50" t="s">
        <v>615</v>
      </c>
      <c r="D102" s="51"/>
      <c r="E102" s="152"/>
      <c r="F102" s="688" t="str">
        <f>"(Line "&amp;A100&amp;" + "&amp;A101&amp;")"</f>
        <v>(Line 49 + 50)</v>
      </c>
      <c r="G102" s="71"/>
      <c r="H102" s="706">
        <f>SUM(H100:H101)</f>
        <v>292214</v>
      </c>
    </row>
    <row r="103" spans="1:11" ht="15.75">
      <c r="A103" s="65"/>
      <c r="B103" s="43"/>
      <c r="C103" s="44"/>
      <c r="E103" s="27"/>
      <c r="F103" s="52"/>
      <c r="G103" s="52"/>
    </row>
    <row r="104" spans="1:11" ht="15.75">
      <c r="A104" s="65"/>
      <c r="B104" s="46" t="s">
        <v>620</v>
      </c>
      <c r="C104" s="46"/>
      <c r="F104" s="52"/>
      <c r="G104" s="52"/>
    </row>
    <row r="105" spans="1:11" ht="15.75">
      <c r="A105" s="65">
        <f>+A102+1</f>
        <v>52</v>
      </c>
      <c r="B105" s="43"/>
      <c r="C105" s="44" t="s">
        <v>72</v>
      </c>
      <c r="D105" s="59"/>
      <c r="F105" s="688" t="str">
        <f>"(Line "&amp;A$153&amp;")"</f>
        <v>(Line 85)</v>
      </c>
      <c r="G105" s="52"/>
      <c r="H105" s="748">
        <f>+H153</f>
        <v>36956750.473628677</v>
      </c>
    </row>
    <row r="106" spans="1:11" ht="15.75">
      <c r="A106" s="65">
        <f>+A105+1</f>
        <v>53</v>
      </c>
      <c r="B106" s="43"/>
      <c r="C106" s="58" t="s">
        <v>66</v>
      </c>
      <c r="D106" s="59"/>
      <c r="F106" s="81" t="s">
        <v>99</v>
      </c>
      <c r="H106" s="168">
        <v>0.125</v>
      </c>
    </row>
    <row r="107" spans="1:11" s="61" customFormat="1" ht="15.75">
      <c r="A107" s="65">
        <f>+A106+1</f>
        <v>54</v>
      </c>
      <c r="B107" s="43"/>
      <c r="C107" s="47" t="s">
        <v>602</v>
      </c>
      <c r="D107" s="707"/>
      <c r="E107" s="149"/>
      <c r="F107" s="688" t="str">
        <f>"(Line "&amp;A105&amp;" * "&amp;A106&amp;")"</f>
        <v>(Line 52 * 53)</v>
      </c>
      <c r="G107" s="49"/>
      <c r="H107" s="60">
        <f>+H105*H106</f>
        <v>4619593.8092035847</v>
      </c>
      <c r="I107"/>
      <c r="J107" s="62"/>
      <c r="K107" s="939"/>
    </row>
    <row r="108" spans="1:11" s="61" customFormat="1" ht="15.75">
      <c r="A108" s="65"/>
      <c r="B108" s="43"/>
      <c r="C108" s="708"/>
      <c r="D108" s="709"/>
      <c r="E108" s="146"/>
      <c r="F108" s="688"/>
      <c r="G108" s="70"/>
      <c r="H108" s="57"/>
      <c r="I108"/>
      <c r="J108" s="939"/>
      <c r="K108" s="939"/>
    </row>
    <row r="109" spans="1:11" s="61" customFormat="1" ht="15.75">
      <c r="A109" s="40"/>
      <c r="B109" s="708" t="s">
        <v>181</v>
      </c>
      <c r="C109" s="40"/>
      <c r="D109" s="709"/>
      <c r="E109" s="40"/>
      <c r="F109" s="688"/>
      <c r="G109" s="70"/>
      <c r="H109" s="57"/>
      <c r="I109"/>
      <c r="J109" s="939"/>
      <c r="K109" s="939"/>
    </row>
    <row r="110" spans="1:11">
      <c r="A110" s="65">
        <f>+A107+1</f>
        <v>55</v>
      </c>
      <c r="B110" s="40"/>
      <c r="C110" s="40" t="s">
        <v>182</v>
      </c>
      <c r="D110" s="40"/>
      <c r="E110" s="161" t="str">
        <f>"(Note "&amp;B$327&amp;")"</f>
        <v>(Note N)</v>
      </c>
      <c r="F110" s="40" t="s">
        <v>184</v>
      </c>
      <c r="H110" s="207">
        <f>+'5 - Cost Support 1'!G99</f>
        <v>0</v>
      </c>
    </row>
    <row r="111" spans="1:11">
      <c r="A111" s="78">
        <f>+A110+1</f>
        <v>56</v>
      </c>
      <c r="B111" s="40"/>
      <c r="C111" s="208" t="s">
        <v>260</v>
      </c>
      <c r="D111" s="208"/>
      <c r="E111" s="396" t="str">
        <f>+E110</f>
        <v>(Note N)</v>
      </c>
      <c r="F111" s="328" t="str">
        <f>+F110</f>
        <v>From PJM</v>
      </c>
      <c r="H111" s="217">
        <f>+'5 - Cost Support 1'!G104</f>
        <v>0</v>
      </c>
    </row>
    <row r="112" spans="1:11">
      <c r="A112" s="78">
        <f>+A111+1</f>
        <v>57</v>
      </c>
      <c r="B112" s="40"/>
      <c r="C112" s="40" t="s">
        <v>183</v>
      </c>
      <c r="D112" s="40"/>
      <c r="F112" s="688" t="str">
        <f>"(Line "&amp;A110&amp;" - "&amp;A111&amp;")"</f>
        <v>(Line 55 - 56)</v>
      </c>
      <c r="H112" s="40">
        <f>+H110+H111</f>
        <v>0</v>
      </c>
    </row>
    <row r="113" spans="1:11">
      <c r="A113" s="78"/>
      <c r="B113" s="40"/>
      <c r="C113" s="40"/>
      <c r="D113" s="40"/>
    </row>
    <row r="114" spans="1:11" ht="15.75" thickBot="1">
      <c r="A114" s="78">
        <f>+A112+1</f>
        <v>58</v>
      </c>
      <c r="B114" s="92" t="s">
        <v>67</v>
      </c>
      <c r="C114" s="92"/>
      <c r="D114" s="92"/>
      <c r="E114" s="150"/>
      <c r="F114" s="710" t="str">
        <f>"(Line "&amp;A86&amp;" + "&amp;A88&amp;" + "&amp;A91&amp;" + "&amp;A95&amp;" + "&amp;A102&amp;" + "&amp;A107&amp;" - "&amp;A112&amp;")"</f>
        <v>(Line 43 + 43a + 44 + 46 + 51 + 54 - 57)</v>
      </c>
      <c r="G114" s="711"/>
      <c r="H114" s="712">
        <f>SUM(H86,H88,H91,H95,H102,H107)-H112</f>
        <v>-332060063.65063494</v>
      </c>
    </row>
    <row r="115" spans="1:11" ht="15.75" thickTop="1">
      <c r="A115" s="78"/>
      <c r="B115" s="40"/>
      <c r="C115" s="40"/>
      <c r="D115" s="40"/>
    </row>
    <row r="116" spans="1:11" s="32" customFormat="1" ht="15.75" thickBot="1">
      <c r="A116" s="78">
        <f>+A114+1</f>
        <v>59</v>
      </c>
      <c r="B116" s="92" t="s">
        <v>58</v>
      </c>
      <c r="C116" s="92"/>
      <c r="D116" s="92"/>
      <c r="E116" s="150"/>
      <c r="F116" s="674" t="str">
        <f>"(Line "&amp;A69&amp;" + "&amp;A114&amp;")"</f>
        <v>(Line 39 + 58)</v>
      </c>
      <c r="G116" s="92"/>
      <c r="H116" s="693">
        <f>+H69+H114</f>
        <v>939795841.60299635</v>
      </c>
      <c r="I116"/>
      <c r="J116" s="62"/>
      <c r="K116" s="62"/>
    </row>
    <row r="117" spans="1:11" ht="15.75" thickTop="1">
      <c r="B117" s="40"/>
      <c r="C117" s="40"/>
      <c r="D117" s="40"/>
    </row>
    <row r="118" spans="1:11" s="46" customFormat="1" ht="15.75">
      <c r="A118" s="713" t="s">
        <v>104</v>
      </c>
      <c r="B118" s="714"/>
      <c r="C118" s="715"/>
      <c r="D118" s="107"/>
      <c r="E118" s="716"/>
      <c r="F118" s="108"/>
      <c r="G118" s="108"/>
      <c r="H118" s="109"/>
      <c r="I118"/>
      <c r="J118" s="89"/>
      <c r="K118" s="89"/>
    </row>
    <row r="119" spans="1:11" s="46" customFormat="1" ht="15.75">
      <c r="A119" s="45"/>
      <c r="B119" s="45"/>
      <c r="C119" s="45"/>
      <c r="D119" s="45"/>
      <c r="E119" s="717"/>
      <c r="H119" s="98"/>
      <c r="I119"/>
      <c r="J119" s="89"/>
      <c r="K119" s="89"/>
    </row>
    <row r="120" spans="1:11">
      <c r="A120" s="27"/>
      <c r="B120" s="666" t="s">
        <v>42</v>
      </c>
      <c r="D120" s="667"/>
      <c r="E120" s="361"/>
      <c r="G120" s="667"/>
      <c r="H120" s="667"/>
    </row>
    <row r="121" spans="1:11">
      <c r="A121" s="27">
        <f>+A116+1</f>
        <v>60</v>
      </c>
      <c r="B121" s="27"/>
      <c r="C121" s="666" t="s">
        <v>42</v>
      </c>
      <c r="D121" s="45"/>
      <c r="E121" s="79"/>
      <c r="F121" s="679" t="s">
        <v>649</v>
      </c>
      <c r="G121" s="65"/>
      <c r="H121" s="617">
        <f>'5 - Cost Support 1'!I182</f>
        <v>26866774</v>
      </c>
    </row>
    <row r="122" spans="1:11">
      <c r="A122" s="27">
        <f>A121+1</f>
        <v>61</v>
      </c>
      <c r="B122" s="27"/>
      <c r="C122" s="666" t="s">
        <v>91</v>
      </c>
      <c r="D122" s="45"/>
      <c r="E122" s="79"/>
      <c r="F122" s="679" t="s">
        <v>339</v>
      </c>
      <c r="G122" s="65"/>
      <c r="H122" s="679">
        <f>'5 - Cost Support 1'!G135</f>
        <v>0</v>
      </c>
    </row>
    <row r="123" spans="1:11">
      <c r="A123" s="27">
        <f>A122+1</f>
        <v>62</v>
      </c>
      <c r="B123" s="27"/>
      <c r="C123" s="666" t="s">
        <v>548</v>
      </c>
      <c r="D123" s="45"/>
      <c r="E123" s="79"/>
      <c r="F123" s="679" t="s">
        <v>339</v>
      </c>
      <c r="G123" s="65"/>
      <c r="H123" s="679">
        <f>'5 - Cost Support 1'!J136</f>
        <v>0</v>
      </c>
    </row>
    <row r="124" spans="1:11">
      <c r="A124" s="27">
        <f>+A123+1</f>
        <v>63</v>
      </c>
      <c r="B124" s="27"/>
      <c r="C124" s="666" t="s">
        <v>105</v>
      </c>
      <c r="D124" s="45"/>
      <c r="E124" s="79"/>
      <c r="F124" s="679" t="s">
        <v>273</v>
      </c>
      <c r="G124" s="45"/>
      <c r="H124" s="617">
        <v>0</v>
      </c>
    </row>
    <row r="125" spans="1:11">
      <c r="A125" s="65">
        <f>+A124+1</f>
        <v>64</v>
      </c>
      <c r="B125" s="65"/>
      <c r="C125" s="666" t="s">
        <v>392</v>
      </c>
      <c r="D125" s="45"/>
      <c r="E125" s="161" t="str">
        <f>"(Note "&amp;B$330&amp;")"</f>
        <v>(Note O)</v>
      </c>
      <c r="F125" s="679" t="s">
        <v>186</v>
      </c>
      <c r="G125" s="45"/>
      <c r="H125" s="617">
        <v>0</v>
      </c>
    </row>
    <row r="126" spans="1:11">
      <c r="A126" s="27">
        <f>+A125+1</f>
        <v>65</v>
      </c>
      <c r="B126" s="27"/>
      <c r="C126" s="666" t="s">
        <v>43</v>
      </c>
      <c r="D126" s="679"/>
      <c r="E126" s="167" t="str">
        <f>"(Note "&amp;B$309&amp;")"</f>
        <v>(Note A)</v>
      </c>
      <c r="F126" s="689" t="s">
        <v>464</v>
      </c>
      <c r="G126" s="45"/>
      <c r="H126" s="617">
        <v>0</v>
      </c>
    </row>
    <row r="127" spans="1:11">
      <c r="A127" s="65">
        <f>+A126+1</f>
        <v>66</v>
      </c>
      <c r="B127" s="45"/>
      <c r="C127" s="691" t="s">
        <v>42</v>
      </c>
      <c r="D127" s="48"/>
      <c r="E127" s="155"/>
      <c r="F127" s="702" t="str">
        <f>"(Lines "&amp;A121&amp;" - "&amp;A124&amp;" + "&amp;A125&amp;" + "&amp;A126&amp;")"</f>
        <v>(Lines 60 - 63 + 64 + 65)</v>
      </c>
      <c r="G127" s="50"/>
      <c r="H127" s="680">
        <f>+H121-H122+H123+H124+H125+H126</f>
        <v>26866774</v>
      </c>
    </row>
    <row r="128" spans="1:11">
      <c r="A128" s="65"/>
      <c r="B128" s="65"/>
      <c r="C128" s="666"/>
      <c r="D128" s="45"/>
      <c r="E128" s="676"/>
      <c r="F128" s="45"/>
      <c r="G128" s="45"/>
      <c r="H128" s="677"/>
    </row>
    <row r="129" spans="1:10">
      <c r="A129" s="65"/>
      <c r="B129" s="666" t="s">
        <v>606</v>
      </c>
      <c r="C129" s="45"/>
      <c r="D129" s="45"/>
      <c r="E129" s="676"/>
      <c r="F129" s="45"/>
      <c r="G129" s="45"/>
      <c r="H129" s="677"/>
    </row>
    <row r="130" spans="1:10">
      <c r="A130" s="65">
        <f>+A127+1</f>
        <v>67</v>
      </c>
      <c r="B130" s="65"/>
      <c r="C130" s="666" t="s">
        <v>45</v>
      </c>
      <c r="D130" s="45"/>
      <c r="E130" s="161" t="str">
        <f>"(Note "&amp;B$309&amp;")"</f>
        <v>(Note A)</v>
      </c>
      <c r="F130" s="667" t="s">
        <v>585</v>
      </c>
      <c r="G130" s="45"/>
      <c r="H130" s="617">
        <v>0</v>
      </c>
      <c r="J130" s="89"/>
    </row>
    <row r="131" spans="1:10">
      <c r="A131" s="65">
        <f t="shared" ref="A131:A140" si="1">+A130+1</f>
        <v>68</v>
      </c>
      <c r="B131" s="65"/>
      <c r="C131" s="666" t="s">
        <v>47</v>
      </c>
      <c r="D131" s="45"/>
      <c r="E131" s="79"/>
      <c r="F131" s="679" t="s">
        <v>648</v>
      </c>
      <c r="G131" s="45"/>
      <c r="H131" s="617">
        <f>+'5 - Cost Support 1'!L211</f>
        <v>96617848.830160007</v>
      </c>
      <c r="J131" s="89"/>
    </row>
    <row r="132" spans="1:10" ht="15.75">
      <c r="A132" s="65" t="s">
        <v>659</v>
      </c>
      <c r="B132" s="65"/>
      <c r="C132" s="666" t="s">
        <v>660</v>
      </c>
      <c r="D132" s="45"/>
      <c r="E132" s="161" t="s">
        <v>661</v>
      </c>
      <c r="F132" s="679" t="s">
        <v>339</v>
      </c>
      <c r="G132" s="861"/>
      <c r="H132" s="617">
        <f>'5 - Cost Support 1'!I218</f>
        <v>381358.88950676564</v>
      </c>
    </row>
    <row r="133" spans="1:10">
      <c r="A133" s="65">
        <f>+A131+1</f>
        <v>69</v>
      </c>
      <c r="B133" s="65"/>
      <c r="C133" s="666" t="s">
        <v>110</v>
      </c>
      <c r="D133" s="679"/>
      <c r="E133" s="79"/>
      <c r="F133" s="666" t="s">
        <v>275</v>
      </c>
      <c r="G133" s="28"/>
      <c r="H133" s="617">
        <v>359314</v>
      </c>
    </row>
    <row r="134" spans="1:10">
      <c r="A134" s="65">
        <f t="shared" si="1"/>
        <v>70</v>
      </c>
      <c r="B134" s="65"/>
      <c r="C134" s="666" t="s">
        <v>111</v>
      </c>
      <c r="D134" s="679"/>
      <c r="E134" s="161" t="str">
        <f>"(Note "&amp;B$317&amp;")"</f>
        <v>(Note E)</v>
      </c>
      <c r="F134" s="666" t="s">
        <v>276</v>
      </c>
      <c r="G134" s="28"/>
      <c r="H134" s="617">
        <f>'5 - Cost Support 1'!G55</f>
        <v>4137986</v>
      </c>
    </row>
    <row r="135" spans="1:10">
      <c r="A135" s="65">
        <f t="shared" si="1"/>
        <v>71</v>
      </c>
      <c r="B135" s="65"/>
      <c r="C135" s="666" t="s">
        <v>112</v>
      </c>
      <c r="D135" s="679"/>
      <c r="E135" s="79"/>
      <c r="F135" s="666" t="s">
        <v>277</v>
      </c>
      <c r="G135" s="28"/>
      <c r="H135" s="617">
        <v>833948</v>
      </c>
    </row>
    <row r="136" spans="1:10">
      <c r="A136" s="65">
        <f>+A135+1</f>
        <v>72</v>
      </c>
      <c r="B136" s="65"/>
      <c r="C136" s="666" t="s">
        <v>466</v>
      </c>
      <c r="D136" s="679"/>
      <c r="E136" s="79"/>
      <c r="F136" s="666" t="s">
        <v>90</v>
      </c>
      <c r="G136" s="28"/>
      <c r="H136" s="617">
        <v>0</v>
      </c>
    </row>
    <row r="137" spans="1:10">
      <c r="A137" s="65">
        <f>+A136+1</f>
        <v>73</v>
      </c>
      <c r="B137" s="65"/>
      <c r="C137" s="666" t="s">
        <v>83</v>
      </c>
      <c r="D137" s="40"/>
      <c r="E137" s="161" t="str">
        <f>"(Note "&amp;B$316&amp;")"</f>
        <v>(Note D)</v>
      </c>
      <c r="F137" s="689" t="s">
        <v>715</v>
      </c>
      <c r="G137" s="45"/>
      <c r="H137" s="617">
        <f>'5 - Cost Support 1'!H49</f>
        <v>319978</v>
      </c>
    </row>
    <row r="138" spans="1:10">
      <c r="A138" s="65">
        <f t="shared" si="1"/>
        <v>74</v>
      </c>
      <c r="B138" s="65"/>
      <c r="C138" s="691" t="s">
        <v>604</v>
      </c>
      <c r="D138" s="48"/>
      <c r="E138" s="718"/>
      <c r="F138" s="688" t="str">
        <f>"(Lines "&amp;A130&amp;" + "&amp;A131&amp;") -  Sum ("&amp;A133&amp;" to "&amp;A137&amp;")"</f>
        <v>(Lines 67 + 68) -  Sum (69 to 73)</v>
      </c>
      <c r="G138" s="51"/>
      <c r="H138" s="669">
        <f>H130+H131-H133-H134-H135-H136-H137</f>
        <v>90966622.830160007</v>
      </c>
    </row>
    <row r="139" spans="1:10" ht="15.75">
      <c r="A139" s="65">
        <f t="shared" si="1"/>
        <v>75</v>
      </c>
      <c r="B139" s="65"/>
      <c r="C139" s="666" t="s">
        <v>65</v>
      </c>
      <c r="D139" s="58"/>
      <c r="F139" s="160" t="str">
        <f>"(Line "&amp;A$16&amp;")"</f>
        <v>(Line 5)</v>
      </c>
      <c r="G139" s="52"/>
      <c r="H139" s="55">
        <f>+H16</f>
        <v>0.10720206738391772</v>
      </c>
    </row>
    <row r="140" spans="1:10">
      <c r="A140" s="65">
        <f t="shared" si="1"/>
        <v>76</v>
      </c>
      <c r="B140" s="65"/>
      <c r="C140" s="691" t="s">
        <v>614</v>
      </c>
      <c r="D140" s="48"/>
      <c r="E140" s="670"/>
      <c r="F140" s="688" t="str">
        <f>"(Line "&amp;A138&amp;" * "&amp;A139&amp;")"</f>
        <v>(Line 74 * 75)</v>
      </c>
      <c r="G140" s="51"/>
      <c r="H140" s="669">
        <f>+H139*H138</f>
        <v>9751810.0303262398</v>
      </c>
    </row>
    <row r="141" spans="1:10">
      <c r="A141" s="65"/>
      <c r="B141" s="65"/>
      <c r="C141" s="701"/>
      <c r="D141" s="68"/>
      <c r="E141" s="697"/>
      <c r="F141" s="54"/>
      <c r="G141" s="54"/>
      <c r="H141" s="688"/>
    </row>
    <row r="142" spans="1:10">
      <c r="A142" s="65"/>
      <c r="B142" s="666" t="s">
        <v>605</v>
      </c>
      <c r="C142" s="46"/>
      <c r="D142" s="68"/>
      <c r="E142" s="697"/>
      <c r="F142" s="54"/>
      <c r="G142" s="54"/>
      <c r="H142" s="688"/>
    </row>
    <row r="143" spans="1:10">
      <c r="A143" s="65">
        <f>+A140+1</f>
        <v>77</v>
      </c>
      <c r="B143" s="43"/>
      <c r="C143" s="44" t="s">
        <v>113</v>
      </c>
      <c r="D143" s="147"/>
      <c r="E143" s="161" t="str">
        <f>"(Note "&amp;B$319&amp;")"</f>
        <v>(Note G)</v>
      </c>
      <c r="F143" s="44" t="s">
        <v>716</v>
      </c>
      <c r="G143" s="46"/>
      <c r="H143" s="825">
        <f>'5 - Cost Support 1'!H57</f>
        <v>200728</v>
      </c>
    </row>
    <row r="144" spans="1:10">
      <c r="A144" s="27">
        <f>+A143+1</f>
        <v>78</v>
      </c>
      <c r="B144" s="43"/>
      <c r="C144" s="132" t="s">
        <v>114</v>
      </c>
      <c r="D144" s="166"/>
      <c r="E144" s="167" t="str">
        <f>"(Note "&amp;B$324&amp;")"</f>
        <v>(Note K)</v>
      </c>
      <c r="F144" s="132" t="s">
        <v>277</v>
      </c>
      <c r="G144" s="46"/>
      <c r="H144" s="826">
        <f>'5 - Cost Support 1'!H63</f>
        <v>0</v>
      </c>
    </row>
    <row r="145" spans="1:8">
      <c r="A145" s="27">
        <f>+A144+1</f>
        <v>79</v>
      </c>
      <c r="B145" s="43"/>
      <c r="C145" s="44" t="s">
        <v>84</v>
      </c>
      <c r="D145" s="45"/>
      <c r="E145" s="143"/>
      <c r="F145" s="688" t="str">
        <f>"(Line "&amp;A143&amp;" + "&amp;A144&amp;")"</f>
        <v>(Line 77 + 78)</v>
      </c>
      <c r="G145" s="46"/>
      <c r="H145" s="748">
        <f>+H144+H143</f>
        <v>200728</v>
      </c>
    </row>
    <row r="146" spans="1:8" ht="15.75">
      <c r="A146" s="65"/>
      <c r="B146" s="43"/>
      <c r="C146" s="44"/>
      <c r="D146" s="45"/>
      <c r="E146" s="143"/>
      <c r="F146" s="44"/>
      <c r="G146" s="46"/>
      <c r="H146" s="131"/>
    </row>
    <row r="147" spans="1:8">
      <c r="A147" s="27">
        <f>+A145+1</f>
        <v>80</v>
      </c>
      <c r="B147" s="43"/>
      <c r="C147" s="44" t="s">
        <v>115</v>
      </c>
      <c r="D147" s="45"/>
      <c r="F147" s="44" t="s">
        <v>275</v>
      </c>
      <c r="G147" s="46"/>
      <c r="H147" s="617">
        <f>H133</f>
        <v>359314</v>
      </c>
    </row>
    <row r="148" spans="1:8">
      <c r="A148" s="27">
        <f>+A147+1</f>
        <v>81</v>
      </c>
      <c r="B148" s="43"/>
      <c r="C148" s="44" t="s">
        <v>114</v>
      </c>
      <c r="D148" s="45"/>
      <c r="E148" s="161" t="str">
        <f>"(Note "&amp;B$318&amp;")"</f>
        <v>(Note F)</v>
      </c>
      <c r="F148" s="132" t="s">
        <v>277</v>
      </c>
      <c r="G148" s="46"/>
      <c r="H148" s="826">
        <f>'5 - Cost Support 1'!H76</f>
        <v>0</v>
      </c>
    </row>
    <row r="149" spans="1:8">
      <c r="A149" s="65">
        <f>+A148+1</f>
        <v>82</v>
      </c>
      <c r="B149" s="43"/>
      <c r="C149" s="47" t="s">
        <v>69</v>
      </c>
      <c r="D149" s="48"/>
      <c r="E149" s="149"/>
      <c r="F149" s="688" t="str">
        <f>"(Line "&amp;A147&amp;" + "&amp;A148&amp;")"</f>
        <v>(Line 80 + 81)</v>
      </c>
      <c r="G149" s="50"/>
      <c r="H149" s="197">
        <f>+H147+H148</f>
        <v>359314</v>
      </c>
    </row>
    <row r="150" spans="1:8" ht="15.75">
      <c r="A150" s="27">
        <f>+A149+1</f>
        <v>83</v>
      </c>
      <c r="B150" s="65"/>
      <c r="C150" s="132" t="s">
        <v>9</v>
      </c>
      <c r="D150" s="58"/>
      <c r="E150" s="27"/>
      <c r="F150" s="678" t="str">
        <f>"(Line "&amp;A$35&amp;")"</f>
        <v>(Line 18)</v>
      </c>
      <c r="G150" s="52"/>
      <c r="H150" s="56">
        <f>+H35</f>
        <v>0.38250233306367248</v>
      </c>
    </row>
    <row r="151" spans="1:8">
      <c r="A151" s="65">
        <f>+A150+1</f>
        <v>84</v>
      </c>
      <c r="B151" s="65"/>
      <c r="C151" s="691" t="s">
        <v>607</v>
      </c>
      <c r="D151" s="48"/>
      <c r="E151" s="670"/>
      <c r="F151" s="688" t="str">
        <f>"(Line "&amp;A149&amp;" * "&amp;A150&amp;")"</f>
        <v>(Line 82 * 83)</v>
      </c>
      <c r="G151" s="51"/>
      <c r="H151" s="704">
        <f>+H150*H149</f>
        <v>137438.44330244043</v>
      </c>
    </row>
    <row r="152" spans="1:8">
      <c r="A152" s="27"/>
      <c r="B152" s="27"/>
      <c r="C152" s="666"/>
      <c r="D152" s="45"/>
      <c r="E152" s="361"/>
      <c r="F152" s="28"/>
      <c r="G152" s="28"/>
      <c r="H152" s="688"/>
    </row>
    <row r="153" spans="1:8" ht="15.75" thickBot="1">
      <c r="A153" s="27">
        <f>+A151+1</f>
        <v>85</v>
      </c>
      <c r="B153" s="27"/>
      <c r="C153" s="672" t="s">
        <v>46</v>
      </c>
      <c r="D153" s="101"/>
      <c r="E153" s="719"/>
      <c r="F153" s="674" t="str">
        <f>"(Line "&amp;A127&amp;" + "&amp;A140&amp;" + "&amp;A145&amp;" + "&amp;A151&amp;")"</f>
        <v>(Line 66 + 76 + 79 + 84)</v>
      </c>
      <c r="G153" s="102"/>
      <c r="H153" s="674">
        <f>+H127+H140+H145+H151</f>
        <v>36956750.473628677</v>
      </c>
    </row>
    <row r="154" spans="1:8" ht="15.75" thickTop="1">
      <c r="A154" s="42"/>
      <c r="B154" s="27"/>
      <c r="C154" s="666"/>
      <c r="D154" s="45"/>
      <c r="E154" s="361"/>
      <c r="F154" s="28"/>
      <c r="G154" s="28"/>
      <c r="H154" s="677"/>
    </row>
    <row r="155" spans="1:8" ht="15.75">
      <c r="A155" s="713" t="s">
        <v>38</v>
      </c>
      <c r="B155" s="714"/>
      <c r="C155" s="715"/>
      <c r="D155" s="107"/>
      <c r="E155" s="716"/>
      <c r="F155" s="108"/>
      <c r="G155" s="108"/>
      <c r="H155" s="109"/>
    </row>
    <row r="156" spans="1:8">
      <c r="A156" s="666"/>
      <c r="B156" s="27"/>
      <c r="C156" s="666"/>
      <c r="D156" s="45"/>
      <c r="E156" s="361"/>
      <c r="F156" s="28"/>
      <c r="G156" s="28"/>
      <c r="H156" s="677"/>
    </row>
    <row r="157" spans="1:8" ht="15.75">
      <c r="A157" s="78"/>
      <c r="B157" s="666" t="s">
        <v>579</v>
      </c>
      <c r="C157" s="40"/>
      <c r="F157" s="62"/>
      <c r="G157" s="62"/>
      <c r="H157" s="63"/>
    </row>
    <row r="158" spans="1:8">
      <c r="A158" s="27">
        <f>+A153+1</f>
        <v>86</v>
      </c>
      <c r="B158" s="666"/>
      <c r="C158" s="44" t="s">
        <v>582</v>
      </c>
      <c r="E158" s="27"/>
      <c r="F158" s="42" t="s">
        <v>61</v>
      </c>
      <c r="H158" s="825">
        <v>36542405</v>
      </c>
    </row>
    <row r="159" spans="1:8" ht="15.75">
      <c r="A159" s="27"/>
      <c r="B159" s="41"/>
      <c r="C159" s="42"/>
      <c r="E159" s="27"/>
      <c r="F159" s="42"/>
      <c r="G159" s="52"/>
      <c r="H159" s="55"/>
    </row>
    <row r="160" spans="1:8">
      <c r="A160" s="27">
        <f>+A158+1</f>
        <v>87</v>
      </c>
      <c r="B160" s="41"/>
      <c r="C160" s="708" t="s">
        <v>68</v>
      </c>
      <c r="D160" s="54"/>
      <c r="E160" s="66"/>
      <c r="F160" s="67" t="s">
        <v>690</v>
      </c>
      <c r="H160" s="825">
        <f>'5 - Cost Support 1'!I184</f>
        <v>7555694.7879999997</v>
      </c>
    </row>
    <row r="161" spans="1:11">
      <c r="A161" s="27">
        <f>+A160+1</f>
        <v>88</v>
      </c>
      <c r="B161" s="41"/>
      <c r="C161" s="132" t="s">
        <v>10</v>
      </c>
      <c r="D161" s="85"/>
      <c r="E161" s="167" t="str">
        <f>"(Note "&amp;B$309&amp;")"</f>
        <v>(Note A)</v>
      </c>
      <c r="F161" s="132" t="s">
        <v>687</v>
      </c>
      <c r="H161" s="826">
        <f>'5 - Cost Support 1'!I185</f>
        <v>5642770.5200000005</v>
      </c>
    </row>
    <row r="162" spans="1:11">
      <c r="A162" s="27">
        <f>+A161+1</f>
        <v>89</v>
      </c>
      <c r="B162" s="41"/>
      <c r="C162" s="67" t="s">
        <v>69</v>
      </c>
      <c r="D162" s="54"/>
      <c r="E162" s="66"/>
      <c r="F162" s="688" t="str">
        <f>"(Line "&amp;A160&amp;" + "&amp;A161&amp;")"</f>
        <v>(Line 87 + 88)</v>
      </c>
      <c r="H162" s="748">
        <f>SUM(H160:H161)</f>
        <v>13198465.308</v>
      </c>
    </row>
    <row r="163" spans="1:11" ht="15.75">
      <c r="A163" s="27">
        <f>+A162+1</f>
        <v>90</v>
      </c>
      <c r="B163" s="41"/>
      <c r="C163" s="132" t="s">
        <v>65</v>
      </c>
      <c r="D163" s="80"/>
      <c r="E163" s="156"/>
      <c r="F163" s="160" t="str">
        <f>"(Line "&amp;A$16&amp;")"</f>
        <v>(Line 5)</v>
      </c>
      <c r="G163" s="82"/>
      <c r="H163" s="86">
        <f>+H16</f>
        <v>0.10720206738391772</v>
      </c>
    </row>
    <row r="164" spans="1:11" ht="15.75">
      <c r="A164" s="27">
        <f>+A163+1</f>
        <v>91</v>
      </c>
      <c r="B164" s="41"/>
      <c r="C164" s="42" t="s">
        <v>13</v>
      </c>
      <c r="E164" s="27"/>
      <c r="F164" s="688" t="str">
        <f>"(Line "&amp;A162&amp;" * "&amp;A163&amp;")"</f>
        <v>(Line 89 * 90)</v>
      </c>
      <c r="G164" s="52"/>
      <c r="H164" s="827">
        <f>+H162*H163</f>
        <v>1414902.7673125162</v>
      </c>
    </row>
    <row r="165" spans="1:11" ht="15.75">
      <c r="A165" s="65"/>
      <c r="B165" s="43"/>
      <c r="C165" s="44"/>
      <c r="D165" s="45"/>
      <c r="E165" s="65"/>
      <c r="F165" s="44"/>
      <c r="G165" s="52"/>
      <c r="H165" s="828"/>
    </row>
    <row r="166" spans="1:11">
      <c r="A166" s="27">
        <f>+A164+1</f>
        <v>92</v>
      </c>
      <c r="B166" s="43"/>
      <c r="C166" s="44" t="s">
        <v>565</v>
      </c>
      <c r="D166" s="45"/>
      <c r="E166" s="161" t="str">
        <f>"(Note "&amp;B$309&amp;")"</f>
        <v>(Note A)</v>
      </c>
      <c r="F166" s="44" t="s">
        <v>279</v>
      </c>
      <c r="H166" s="825">
        <f>+'5 - Cost Support 1'!H21</f>
        <v>0</v>
      </c>
    </row>
    <row r="167" spans="1:11">
      <c r="A167" s="65">
        <f>+A166+1</f>
        <v>93</v>
      </c>
      <c r="B167" s="43"/>
      <c r="C167" s="132" t="s">
        <v>12</v>
      </c>
      <c r="D167" s="160"/>
      <c r="E167" s="167" t="str">
        <f>"(Note "&amp;B$309&amp;")"</f>
        <v>(Note A)</v>
      </c>
      <c r="F167" s="132" t="s">
        <v>280</v>
      </c>
      <c r="H167" s="826">
        <f>+'5 - Cost Support 1'!H22</f>
        <v>0</v>
      </c>
    </row>
    <row r="168" spans="1:11">
      <c r="A168" s="65">
        <f>+A167+1</f>
        <v>94</v>
      </c>
      <c r="B168" s="43"/>
      <c r="C168" s="44" t="s">
        <v>69</v>
      </c>
      <c r="D168" s="45"/>
      <c r="E168" s="65"/>
      <c r="F168" s="688" t="str">
        <f>"(Line "&amp;A166&amp;" + "&amp;A167&amp;")"</f>
        <v>(Line 92 + 93)</v>
      </c>
      <c r="H168" s="748">
        <f>+H167+H166</f>
        <v>0</v>
      </c>
    </row>
    <row r="169" spans="1:11" ht="15.75">
      <c r="A169" s="27">
        <f>+A168+1</f>
        <v>95</v>
      </c>
      <c r="B169" s="43"/>
      <c r="C169" s="132" t="s">
        <v>65</v>
      </c>
      <c r="D169" s="80"/>
      <c r="E169" s="156"/>
      <c r="F169" s="160" t="str">
        <f>"(Line "&amp;A$16&amp;")"</f>
        <v>(Line 5)</v>
      </c>
      <c r="G169" s="82"/>
      <c r="H169" s="86">
        <f>+H16</f>
        <v>0.10720206738391772</v>
      </c>
    </row>
    <row r="170" spans="1:11" ht="15.75">
      <c r="A170" s="27">
        <f>+A169+1</f>
        <v>96</v>
      </c>
      <c r="B170" s="43"/>
      <c r="C170" s="132" t="s">
        <v>14</v>
      </c>
      <c r="D170" s="45"/>
      <c r="E170" s="65"/>
      <c r="F170" s="688" t="str">
        <f>"(Line "&amp;A168&amp;" * "&amp;A169&amp;")"</f>
        <v>(Line 94 * 95)</v>
      </c>
      <c r="G170" s="52"/>
      <c r="H170" s="57">
        <f>+H169*H168</f>
        <v>0</v>
      </c>
    </row>
    <row r="171" spans="1:11" ht="15.75">
      <c r="A171" s="65"/>
      <c r="B171" s="43"/>
      <c r="C171" s="40"/>
      <c r="D171" s="45"/>
      <c r="E171" s="65"/>
      <c r="F171" s="44"/>
      <c r="G171" s="52"/>
      <c r="H171" s="57"/>
    </row>
    <row r="172" spans="1:11" ht="15.75">
      <c r="A172" s="88"/>
      <c r="B172" s="30"/>
      <c r="C172" s="44"/>
      <c r="D172" s="45"/>
      <c r="E172" s="65"/>
      <c r="F172" s="44"/>
      <c r="G172" s="52"/>
      <c r="H172" s="55"/>
    </row>
    <row r="173" spans="1:11" s="61" customFormat="1" ht="16.5" thickBot="1">
      <c r="A173" s="27">
        <f>+A170+1</f>
        <v>97</v>
      </c>
      <c r="B173" s="672" t="s">
        <v>39</v>
      </c>
      <c r="C173" s="720"/>
      <c r="D173" s="102"/>
      <c r="E173" s="721"/>
      <c r="F173" s="674" t="str">
        <f>"(Line "&amp;A158&amp;" + "&amp;A164&amp;" + "&amp;A170&amp;")"</f>
        <v>(Line 86 + 91 + 96)</v>
      </c>
      <c r="G173" s="722"/>
      <c r="H173" s="723">
        <f>+H158+H164+H170</f>
        <v>37957307.767312519</v>
      </c>
      <c r="I173"/>
      <c r="J173" s="62"/>
      <c r="K173" s="62"/>
    </row>
    <row r="174" spans="1:11" ht="15.75" thickTop="1"/>
    <row r="175" spans="1:11" ht="15.75">
      <c r="A175" s="713" t="s">
        <v>326</v>
      </c>
      <c r="B175" s="714"/>
      <c r="C175" s="715"/>
      <c r="D175" s="107"/>
      <c r="E175" s="724"/>
      <c r="F175" s="108"/>
      <c r="G175" s="108"/>
      <c r="H175" s="109"/>
    </row>
    <row r="176" spans="1:11">
      <c r="A176" s="699"/>
      <c r="B176" s="27"/>
      <c r="C176" s="666"/>
      <c r="D176" s="45"/>
      <c r="E176" s="361"/>
      <c r="F176" s="28"/>
      <c r="G176" s="28"/>
      <c r="H176" s="677"/>
    </row>
    <row r="177" spans="1:8" ht="15.75">
      <c r="A177" s="65">
        <f>+A173+1</f>
        <v>98</v>
      </c>
      <c r="B177" s="666" t="s">
        <v>560</v>
      </c>
      <c r="C177" s="705"/>
      <c r="E177" s="161"/>
      <c r="F177" s="46" t="s">
        <v>467</v>
      </c>
      <c r="G177" s="46"/>
      <c r="H177" s="725">
        <f>+'2 - Other Tax '!G36</f>
        <v>1100877.3744103848</v>
      </c>
    </row>
    <row r="178" spans="1:8">
      <c r="A178" s="79"/>
      <c r="B178" s="45"/>
      <c r="E178" s="27"/>
      <c r="F178" s="42"/>
      <c r="G178" s="46"/>
    </row>
    <row r="179" spans="1:8" ht="15.75" thickBot="1">
      <c r="A179" s="65">
        <f>+A177+1</f>
        <v>99</v>
      </c>
      <c r="B179" s="672" t="s">
        <v>573</v>
      </c>
      <c r="C179" s="672"/>
      <c r="D179" s="102"/>
      <c r="E179" s="150"/>
      <c r="F179" s="674" t="str">
        <f>"(Line "&amp;A177&amp;")"</f>
        <v>(Line 98)</v>
      </c>
      <c r="G179" s="92"/>
      <c r="H179" s="693">
        <f>+H177</f>
        <v>1100877.3744103848</v>
      </c>
    </row>
    <row r="180" spans="1:8" ht="15.75" thickTop="1">
      <c r="A180" s="78"/>
    </row>
    <row r="181" spans="1:8" ht="15.75">
      <c r="A181" s="713" t="s">
        <v>15</v>
      </c>
      <c r="B181" s="714"/>
      <c r="C181" s="715"/>
      <c r="D181" s="107"/>
      <c r="E181" s="716"/>
      <c r="F181" s="108"/>
      <c r="G181" s="108"/>
      <c r="H181" s="109"/>
    </row>
    <row r="182" spans="1:8">
      <c r="A182" s="42"/>
      <c r="B182" s="27"/>
      <c r="C182" s="666"/>
      <c r="D182" s="45"/>
      <c r="E182" s="361"/>
      <c r="F182" s="28"/>
      <c r="G182" s="28"/>
      <c r="H182" s="677"/>
    </row>
    <row r="183" spans="1:8">
      <c r="A183" s="65"/>
      <c r="B183" s="688" t="s">
        <v>575</v>
      </c>
      <c r="D183" s="54"/>
      <c r="E183" s="697"/>
      <c r="G183" s="688"/>
    </row>
    <row r="184" spans="1:8">
      <c r="A184" s="65">
        <f>+A179+1</f>
        <v>100</v>
      </c>
      <c r="B184" s="688"/>
      <c r="C184" s="28" t="s">
        <v>575</v>
      </c>
      <c r="D184" s="54"/>
      <c r="E184" s="697"/>
      <c r="F184" s="688" t="s">
        <v>468</v>
      </c>
      <c r="G184" s="688"/>
      <c r="H184" s="726">
        <f>53237771+1184503+707855+2579701</f>
        <v>57709830</v>
      </c>
    </row>
    <row r="185" spans="1:8">
      <c r="A185" s="65">
        <f>+A184+1</f>
        <v>101</v>
      </c>
      <c r="B185" s="65"/>
      <c r="C185" s="727" t="s">
        <v>577</v>
      </c>
      <c r="D185" s="160"/>
      <c r="E185" s="436" t="str">
        <f>"(Note "&amp;B$332&amp;")"</f>
        <v>(Note P)</v>
      </c>
      <c r="F185" s="689" t="s">
        <v>338</v>
      </c>
      <c r="G185" s="678"/>
      <c r="H185" s="728">
        <f>'8 - Securitization'!E14</f>
        <v>2579701</v>
      </c>
    </row>
    <row r="186" spans="1:8">
      <c r="A186" s="27">
        <f>+A185+1</f>
        <v>102</v>
      </c>
      <c r="B186" s="27"/>
      <c r="C186" s="688" t="s">
        <v>575</v>
      </c>
      <c r="D186" s="54"/>
      <c r="E186" s="146"/>
      <c r="F186" s="702" t="s">
        <v>23</v>
      </c>
      <c r="G186" s="688"/>
      <c r="H186" s="688">
        <f>+H184-H185</f>
        <v>55130129</v>
      </c>
    </row>
    <row r="187" spans="1:8">
      <c r="A187" s="27"/>
      <c r="B187" s="27"/>
      <c r="C187" s="667"/>
      <c r="F187" s="28"/>
      <c r="G187" s="667"/>
      <c r="H187" s="667"/>
    </row>
    <row r="188" spans="1:8">
      <c r="A188" s="27">
        <f>+A186+1</f>
        <v>103</v>
      </c>
      <c r="B188" s="667" t="s">
        <v>31</v>
      </c>
      <c r="E188" s="361" t="s">
        <v>62</v>
      </c>
      <c r="F188" s="667" t="s">
        <v>32</v>
      </c>
      <c r="G188" s="667"/>
      <c r="H188" s="617">
        <v>0</v>
      </c>
    </row>
    <row r="189" spans="1:8">
      <c r="A189" s="27"/>
      <c r="B189" s="27"/>
      <c r="C189" s="671"/>
      <c r="E189" s="361"/>
      <c r="F189" s="667"/>
      <c r="G189" s="667"/>
      <c r="H189" s="667"/>
    </row>
    <row r="190" spans="1:8">
      <c r="A190" s="27"/>
      <c r="B190" s="671" t="s">
        <v>561</v>
      </c>
      <c r="E190" s="361"/>
      <c r="F190" s="667"/>
      <c r="G190" s="667"/>
      <c r="H190" s="667"/>
    </row>
    <row r="191" spans="1:8">
      <c r="A191" s="27">
        <f>+A188+1</f>
        <v>104</v>
      </c>
      <c r="B191" s="27"/>
      <c r="C191" s="667" t="s">
        <v>71</v>
      </c>
      <c r="D191" s="667"/>
      <c r="E191" s="361"/>
      <c r="F191" s="679" t="s">
        <v>393</v>
      </c>
      <c r="G191" s="667"/>
      <c r="H191" s="617">
        <v>1276295808</v>
      </c>
    </row>
    <row r="192" spans="1:8">
      <c r="A192" s="65">
        <f>+A191+1</f>
        <v>105</v>
      </c>
      <c r="B192" s="65"/>
      <c r="C192" s="679" t="s">
        <v>17</v>
      </c>
      <c r="D192" s="679"/>
      <c r="E192" s="676" t="s">
        <v>100</v>
      </c>
      <c r="F192" s="68" t="str">
        <f>"(Line "&amp;A203&amp;")"</f>
        <v>(Line 114)</v>
      </c>
      <c r="G192" s="667"/>
      <c r="H192" s="679">
        <f>-H203</f>
        <v>0</v>
      </c>
    </row>
    <row r="193" spans="1:8">
      <c r="A193" s="27">
        <f>+A192+1</f>
        <v>106</v>
      </c>
      <c r="B193" s="65"/>
      <c r="C193" s="689" t="s">
        <v>16</v>
      </c>
      <c r="D193" s="689"/>
      <c r="E193" s="729" t="s">
        <v>100</v>
      </c>
      <c r="F193" s="689" t="s">
        <v>394</v>
      </c>
      <c r="G193" s="678"/>
      <c r="H193" s="730">
        <v>0</v>
      </c>
    </row>
    <row r="194" spans="1:8">
      <c r="A194" s="27">
        <f>+A193+1</f>
        <v>107</v>
      </c>
      <c r="B194" s="65"/>
      <c r="C194" s="702" t="s">
        <v>561</v>
      </c>
      <c r="D194" s="702"/>
      <c r="E194" s="170"/>
      <c r="F194" s="688" t="str">
        <f>"(Sum Lines "&amp;A191&amp;" to "&amp;A193&amp;")"</f>
        <v>(Sum Lines 104 to 106)</v>
      </c>
      <c r="G194" s="110"/>
      <c r="H194" s="667">
        <f>SUM(H191:H193)</f>
        <v>1276295808</v>
      </c>
    </row>
    <row r="195" spans="1:8">
      <c r="A195" s="27"/>
      <c r="B195" s="27"/>
      <c r="C195" s="671"/>
      <c r="E195" s="361"/>
      <c r="F195" s="667"/>
      <c r="G195" s="28"/>
      <c r="H195" s="667"/>
    </row>
    <row r="196" spans="1:8">
      <c r="A196" s="27"/>
      <c r="B196" s="671" t="s">
        <v>18</v>
      </c>
      <c r="E196" s="361"/>
      <c r="F196" s="667"/>
      <c r="G196" s="28"/>
      <c r="H196" s="667"/>
    </row>
    <row r="197" spans="1:8">
      <c r="A197" s="65">
        <f>+A194+1</f>
        <v>108</v>
      </c>
      <c r="B197" s="27"/>
      <c r="C197" s="671" t="s">
        <v>576</v>
      </c>
      <c r="E197" s="27"/>
      <c r="F197" s="666" t="s">
        <v>465</v>
      </c>
      <c r="G197" s="28"/>
      <c r="H197" s="685">
        <f>1287015000+26383829</f>
        <v>1313398829</v>
      </c>
    </row>
    <row r="198" spans="1:8">
      <c r="A198" s="65">
        <f t="shared" ref="A198:A205" si="2">+A197+1</f>
        <v>109</v>
      </c>
      <c r="B198" s="27"/>
      <c r="C198" s="671" t="s">
        <v>153</v>
      </c>
      <c r="E198" s="361" t="str">
        <f>+E193</f>
        <v>enter negative</v>
      </c>
      <c r="F198" s="666" t="s">
        <v>469</v>
      </c>
      <c r="G198" s="28"/>
      <c r="H198" s="617">
        <v>-3855349</v>
      </c>
    </row>
    <row r="199" spans="1:8">
      <c r="A199" s="65">
        <f t="shared" si="2"/>
        <v>110</v>
      </c>
      <c r="B199" s="27"/>
      <c r="C199" s="671" t="s">
        <v>154</v>
      </c>
      <c r="E199" s="27" t="s">
        <v>155</v>
      </c>
      <c r="F199" s="701" t="s">
        <v>470</v>
      </c>
      <c r="G199" s="28"/>
      <c r="H199" s="617">
        <v>0</v>
      </c>
    </row>
    <row r="200" spans="1:8">
      <c r="A200" s="65">
        <f>+A199+1</f>
        <v>111</v>
      </c>
      <c r="B200" s="65"/>
      <c r="C200" s="666" t="s">
        <v>378</v>
      </c>
      <c r="D200" s="45"/>
      <c r="E200" s="676" t="str">
        <f>+E198</f>
        <v>enter negative</v>
      </c>
      <c r="F200" s="701" t="s">
        <v>1012</v>
      </c>
      <c r="G200" s="45"/>
      <c r="H200" s="679">
        <f>-'1A - ADIT '!E20</f>
        <v>1083738.5364359999</v>
      </c>
    </row>
    <row r="201" spans="1:8">
      <c r="A201" s="65">
        <f>+A200+1</f>
        <v>112</v>
      </c>
      <c r="B201" s="65"/>
      <c r="C201" s="46" t="s">
        <v>179</v>
      </c>
      <c r="D201" s="436" t="s">
        <v>1076</v>
      </c>
      <c r="E201" s="676" t="s">
        <v>100</v>
      </c>
      <c r="F201" s="689" t="str">
        <f>+F185</f>
        <v>Attachment 8</v>
      </c>
      <c r="G201" s="45"/>
      <c r="H201" s="679">
        <f>-'8 - Securitization'!E18</f>
        <v>-26383829</v>
      </c>
    </row>
    <row r="202" spans="1:8">
      <c r="A202" s="65">
        <f>+A201+1</f>
        <v>113</v>
      </c>
      <c r="B202" s="65"/>
      <c r="C202" s="691" t="s">
        <v>568</v>
      </c>
      <c r="D202" s="48"/>
      <c r="E202" s="155"/>
      <c r="F202" s="702" t="str">
        <f>"(Sum Lines Lines "&amp;A197&amp;" to "&amp;A201&amp;")"</f>
        <v>(Sum Lines Lines 108 to 112)</v>
      </c>
      <c r="G202" s="48"/>
      <c r="H202" s="680">
        <f>SUM(H197:H201)</f>
        <v>1284243389.5364361</v>
      </c>
    </row>
    <row r="203" spans="1:8">
      <c r="A203" s="65">
        <f t="shared" si="2"/>
        <v>114</v>
      </c>
      <c r="B203" s="65"/>
      <c r="C203" s="666" t="s">
        <v>591</v>
      </c>
      <c r="D203" s="45"/>
      <c r="E203" s="65"/>
      <c r="F203" s="666" t="s">
        <v>471</v>
      </c>
      <c r="G203" s="45"/>
      <c r="H203" s="617">
        <v>0</v>
      </c>
    </row>
    <row r="204" spans="1:8">
      <c r="A204" s="65">
        <f t="shared" si="2"/>
        <v>115</v>
      </c>
      <c r="B204" s="27"/>
      <c r="C204" s="671" t="s">
        <v>561</v>
      </c>
      <c r="F204" s="678" t="str">
        <f>"(Line "&amp;A194&amp;")"</f>
        <v>(Line 107)</v>
      </c>
      <c r="G204" s="28"/>
      <c r="H204" s="688">
        <f>H194</f>
        <v>1276295808</v>
      </c>
    </row>
    <row r="205" spans="1:8">
      <c r="A205" s="65">
        <f t="shared" si="2"/>
        <v>116</v>
      </c>
      <c r="B205" s="27"/>
      <c r="C205" s="691" t="s">
        <v>567</v>
      </c>
      <c r="D205" s="51"/>
      <c r="E205" s="149"/>
      <c r="F205" s="688" t="str">
        <f>"(Sum Lines "&amp;A202&amp;" to "&amp;A204&amp;")"</f>
        <v>(Sum Lines 113 to 115)</v>
      </c>
      <c r="G205" s="669"/>
      <c r="H205" s="669">
        <f>H204+H203+H202</f>
        <v>2560539197.5364361</v>
      </c>
    </row>
    <row r="206" spans="1:8">
      <c r="A206" s="65"/>
      <c r="B206" s="27"/>
      <c r="C206" s="671"/>
      <c r="G206" s="667"/>
      <c r="H206" s="361"/>
    </row>
    <row r="207" spans="1:8">
      <c r="A207" s="65">
        <f>+A205+1</f>
        <v>117</v>
      </c>
      <c r="B207" s="27"/>
      <c r="C207" s="67" t="s">
        <v>118</v>
      </c>
      <c r="D207" s="701" t="s">
        <v>568</v>
      </c>
      <c r="E207" s="477" t="s">
        <v>440</v>
      </c>
      <c r="F207" s="688" t="str">
        <f>"(Line "&amp;A202&amp;" / "&amp;A205&amp;")"</f>
        <v>(Line 113 / 116)</v>
      </c>
      <c r="G207" s="667"/>
      <c r="H207" s="731">
        <v>0.5</v>
      </c>
    </row>
    <row r="208" spans="1:8">
      <c r="A208" s="65">
        <f>+A207+1</f>
        <v>118</v>
      </c>
      <c r="B208" s="27"/>
      <c r="C208" s="67" t="s">
        <v>125</v>
      </c>
      <c r="D208" s="671" t="s">
        <v>591</v>
      </c>
      <c r="E208" s="477" t="s">
        <v>440</v>
      </c>
      <c r="F208" s="688" t="str">
        <f>"(Line "&amp;A203&amp;" / "&amp;A205&amp;")"</f>
        <v>(Line 114 / 116)</v>
      </c>
      <c r="G208" s="667"/>
      <c r="H208" s="731">
        <v>0</v>
      </c>
    </row>
    <row r="209" spans="1:12">
      <c r="A209" s="65">
        <f>+A208+1</f>
        <v>119</v>
      </c>
      <c r="B209" s="27"/>
      <c r="C209" s="67" t="s">
        <v>119</v>
      </c>
      <c r="D209" s="671" t="s">
        <v>561</v>
      </c>
      <c r="E209" s="477" t="s">
        <v>440</v>
      </c>
      <c r="F209" s="688" t="str">
        <f>"(Line "&amp;A204&amp;" / "&amp;A205&amp;")"</f>
        <v>(Line 115 / 116)</v>
      </c>
      <c r="G209" s="667"/>
      <c r="H209" s="731">
        <v>0.5</v>
      </c>
    </row>
    <row r="210" spans="1:12">
      <c r="A210" s="65"/>
      <c r="B210" s="27"/>
      <c r="C210" s="732"/>
      <c r="F210" s="667"/>
      <c r="G210" s="667"/>
      <c r="H210" s="361"/>
    </row>
    <row r="211" spans="1:12">
      <c r="A211" s="65">
        <f>+A209+1</f>
        <v>120</v>
      </c>
      <c r="B211" s="27"/>
      <c r="C211" s="732" t="s">
        <v>120</v>
      </c>
      <c r="D211" s="701" t="s">
        <v>568</v>
      </c>
      <c r="F211" s="688" t="str">
        <f>"(Line "&amp;A186&amp;" / "&amp;A202&amp;")"</f>
        <v>(Line 102 / 113)</v>
      </c>
      <c r="G211" s="667"/>
      <c r="H211" s="733">
        <f>IF(H202&gt;0,H186/H202,0)</f>
        <v>4.2928100272254403E-2</v>
      </c>
    </row>
    <row r="212" spans="1:12">
      <c r="A212" s="65">
        <f>+A211+1</f>
        <v>121</v>
      </c>
      <c r="B212" s="27"/>
      <c r="C212" s="732" t="s">
        <v>126</v>
      </c>
      <c r="D212" s="671" t="s">
        <v>591</v>
      </c>
      <c r="F212" s="688" t="str">
        <f>"(Line "&amp;A188&amp;" / "&amp;A203&amp;")"</f>
        <v>(Line 103 / 114)</v>
      </c>
      <c r="G212" s="667"/>
      <c r="H212" s="733">
        <f>IF(H203&gt;0,H188/H203,0)</f>
        <v>0</v>
      </c>
    </row>
    <row r="213" spans="1:12">
      <c r="A213" s="65">
        <f>+A212+1</f>
        <v>122</v>
      </c>
      <c r="B213" s="27"/>
      <c r="C213" s="732" t="s">
        <v>121</v>
      </c>
      <c r="D213" s="671" t="s">
        <v>561</v>
      </c>
      <c r="E213" s="161" t="str">
        <f>"(Note "&amp;B$323&amp;")"</f>
        <v>(Note )</v>
      </c>
      <c r="F213" s="679" t="s">
        <v>101</v>
      </c>
      <c r="G213" s="667"/>
      <c r="H213" s="734">
        <v>0.105</v>
      </c>
    </row>
    <row r="214" spans="1:12">
      <c r="A214" s="65"/>
      <c r="B214" s="27"/>
      <c r="C214" s="732"/>
      <c r="F214" s="667"/>
      <c r="G214" s="667"/>
      <c r="H214" s="28"/>
    </row>
    <row r="215" spans="1:12">
      <c r="A215" s="65">
        <f>+A213+1</f>
        <v>123</v>
      </c>
      <c r="B215" s="27"/>
      <c r="C215" s="67" t="s">
        <v>122</v>
      </c>
      <c r="D215" s="701" t="s">
        <v>570</v>
      </c>
      <c r="F215" s="688" t="str">
        <f>"(Line "&amp;A207&amp;" * "&amp;A211&amp;")"</f>
        <v>(Line 117 * 120)</v>
      </c>
      <c r="G215" s="735"/>
      <c r="H215" s="733">
        <f>H211*H207</f>
        <v>2.1464050136127202E-2</v>
      </c>
    </row>
    <row r="216" spans="1:12">
      <c r="A216" s="65">
        <f>+A215+1</f>
        <v>124</v>
      </c>
      <c r="B216" s="27"/>
      <c r="C216" s="67" t="s">
        <v>127</v>
      </c>
      <c r="D216" s="671" t="s">
        <v>591</v>
      </c>
      <c r="F216" s="688" t="str">
        <f>"(Line "&amp;A208&amp;" * "&amp;A212&amp;")"</f>
        <v>(Line 118 * 121)</v>
      </c>
      <c r="G216" s="62"/>
      <c r="H216" s="733">
        <f>H212*H208</f>
        <v>0</v>
      </c>
    </row>
    <row r="217" spans="1:12">
      <c r="A217" s="65">
        <f>+A216+1</f>
        <v>125</v>
      </c>
      <c r="B217" s="139"/>
      <c r="C217" s="81" t="s">
        <v>123</v>
      </c>
      <c r="D217" s="695" t="s">
        <v>561</v>
      </c>
      <c r="E217" s="156"/>
      <c r="F217" s="678" t="str">
        <f>"(Line "&amp;A209&amp;" * "&amp;A213&amp;")"</f>
        <v>(Line 119 * 122)</v>
      </c>
      <c r="G217" s="736"/>
      <c r="H217" s="737">
        <f>H213*H209</f>
        <v>5.2499999999999998E-2</v>
      </c>
    </row>
    <row r="218" spans="1:12" s="1" customFormat="1" ht="15.75">
      <c r="A218" s="27">
        <f>+A217+1</f>
        <v>126</v>
      </c>
      <c r="B218" s="696" t="s">
        <v>569</v>
      </c>
      <c r="C218" s="696"/>
      <c r="D218" s="54"/>
      <c r="E218" s="146"/>
      <c r="F218" s="688" t="str">
        <f>"(Sum Lines "&amp;A215&amp;" to "&amp;A217&amp;")"</f>
        <v>(Sum Lines 123 to 125)</v>
      </c>
      <c r="G218" s="738"/>
      <c r="H218" s="733">
        <f>SUM(H215:H217)</f>
        <v>7.3964050136127196E-2</v>
      </c>
      <c r="I218"/>
      <c r="J218" s="62"/>
      <c r="K218" s="62"/>
    </row>
    <row r="219" spans="1:12" s="1" customFormat="1" ht="15.75">
      <c r="A219" s="27"/>
      <c r="B219" s="27"/>
      <c r="C219" s="696"/>
      <c r="D219" s="54"/>
      <c r="E219" s="146"/>
      <c r="F219" s="688"/>
      <c r="G219" s="738"/>
      <c r="H219" s="733"/>
      <c r="I219"/>
      <c r="J219" s="937"/>
      <c r="K219" s="937"/>
    </row>
    <row r="220" spans="1:12" ht="15.75" thickBot="1">
      <c r="A220" s="27">
        <f>+A218+1</f>
        <v>127</v>
      </c>
      <c r="B220" s="739" t="s">
        <v>29</v>
      </c>
      <c r="C220" s="92"/>
      <c r="D220" s="102"/>
      <c r="E220" s="719"/>
      <c r="F220" s="674" t="str">
        <f>"(Line "&amp;A116&amp;" * "&amp;A218&amp;")"</f>
        <v>(Line 59 * 126)</v>
      </c>
      <c r="G220" s="740"/>
      <c r="H220" s="674">
        <f>+H116*H218</f>
        <v>69511106.746047869</v>
      </c>
      <c r="L220" s="75"/>
    </row>
    <row r="221" spans="1:12" ht="15.75" thickTop="1">
      <c r="A221" s="27"/>
      <c r="B221" s="27"/>
      <c r="C221" s="671"/>
      <c r="F221" s="667"/>
      <c r="G221" s="667"/>
      <c r="H221" s="733"/>
    </row>
    <row r="222" spans="1:12" ht="15.75">
      <c r="A222" s="713" t="s">
        <v>230</v>
      </c>
      <c r="B222" s="714"/>
      <c r="C222" s="715"/>
      <c r="D222" s="107"/>
      <c r="E222" s="724"/>
      <c r="F222" s="108"/>
      <c r="G222" s="108"/>
      <c r="H222" s="109"/>
    </row>
    <row r="223" spans="1:12">
      <c r="A223" s="44"/>
      <c r="B223" s="27"/>
      <c r="C223" s="666"/>
      <c r="D223" s="45"/>
      <c r="E223" s="361"/>
      <c r="F223" s="28"/>
      <c r="G223" s="28"/>
      <c r="H223" s="677"/>
    </row>
    <row r="224" spans="1:12">
      <c r="A224" s="27" t="s">
        <v>586</v>
      </c>
      <c r="B224" s="741" t="s">
        <v>30</v>
      </c>
      <c r="E224" s="361"/>
      <c r="F224" s="667"/>
      <c r="G224" s="742"/>
      <c r="H224" s="28"/>
    </row>
    <row r="225" spans="1:11">
      <c r="A225" s="27">
        <f>+A220+1</f>
        <v>128</v>
      </c>
      <c r="B225" s="27"/>
      <c r="C225" s="28" t="s">
        <v>28</v>
      </c>
      <c r="E225" s="161" t="str">
        <f>"(Note "&amp;$B$320&amp;")"</f>
        <v>(Note I)</v>
      </c>
      <c r="F225" s="28"/>
      <c r="G225" s="29"/>
      <c r="H225" s="541">
        <v>0.21</v>
      </c>
    </row>
    <row r="226" spans="1:11">
      <c r="A226" s="27">
        <f>+A225+1</f>
        <v>129</v>
      </c>
      <c r="B226" s="27"/>
      <c r="C226" s="29" t="s">
        <v>27</v>
      </c>
      <c r="D226" s="743"/>
      <c r="E226" s="161" t="str">
        <f>"(Note "&amp;$B$320&amp;")"</f>
        <v>(Note I)</v>
      </c>
      <c r="F226" s="28"/>
      <c r="G226" s="29"/>
      <c r="H226" s="541">
        <f>'5 - Cost Support 1'!F70</f>
        <v>0.09</v>
      </c>
    </row>
    <row r="227" spans="1:11">
      <c r="A227" s="27">
        <f>+A226+1</f>
        <v>130</v>
      </c>
      <c r="B227" s="27"/>
      <c r="C227" s="29" t="s">
        <v>86</v>
      </c>
      <c r="D227" s="29" t="s">
        <v>87</v>
      </c>
      <c r="F227" s="28" t="s">
        <v>180</v>
      </c>
      <c r="G227" s="29"/>
      <c r="H227" s="541">
        <v>0</v>
      </c>
    </row>
    <row r="228" spans="1:11">
      <c r="A228" s="27">
        <f>+A227+1</f>
        <v>131</v>
      </c>
      <c r="B228" s="27"/>
      <c r="C228" s="29" t="s">
        <v>102</v>
      </c>
      <c r="D228" s="744" t="s">
        <v>116</v>
      </c>
      <c r="F228" s="28"/>
      <c r="G228" s="29"/>
      <c r="H228" s="53">
        <f>IF(H225&gt;0,1-(((1-H226)*(1-H225))/(1-H226*H225*H227)),0)</f>
        <v>0.28109999999999991</v>
      </c>
    </row>
    <row r="229" spans="1:11">
      <c r="A229" s="27" t="s">
        <v>771</v>
      </c>
      <c r="B229" s="27"/>
      <c r="C229" s="29" t="s">
        <v>85</v>
      </c>
      <c r="D229" s="743"/>
      <c r="F229" s="28"/>
      <c r="G229" s="29"/>
      <c r="H229" s="218">
        <f>+H228/(1-H228)</f>
        <v>0.39101404924189714</v>
      </c>
    </row>
    <row r="230" spans="1:11">
      <c r="A230" s="27" t="s">
        <v>758</v>
      </c>
      <c r="B230" s="27"/>
      <c r="C230" s="970" t="s">
        <v>759</v>
      </c>
      <c r="D230" s="743" t="s">
        <v>760</v>
      </c>
      <c r="F230" s="28"/>
      <c r="G230" s="970"/>
      <c r="H230" s="971">
        <f>1*1/(1-H228)</f>
        <v>1.3910140492418972</v>
      </c>
      <c r="I230" s="62"/>
      <c r="J230" s="40"/>
      <c r="K230" s="40"/>
    </row>
    <row r="231" spans="1:11">
      <c r="A231" s="27"/>
      <c r="B231" s="27"/>
      <c r="E231" s="694"/>
      <c r="F231" s="744"/>
      <c r="G231" s="742"/>
      <c r="H231" s="53"/>
      <c r="I231" s="62"/>
      <c r="J231" s="40"/>
      <c r="K231" s="40"/>
    </row>
    <row r="232" spans="1:11">
      <c r="A232" s="27"/>
      <c r="B232" s="741" t="s">
        <v>19</v>
      </c>
      <c r="C232" s="671"/>
      <c r="E232" s="161" t="str">
        <f>"(Note "&amp;B339&amp;")"</f>
        <v>(Note V)</v>
      </c>
      <c r="F232" s="667"/>
      <c r="G232" s="742"/>
      <c r="H232" s="972"/>
      <c r="I232" s="62"/>
      <c r="J232" s="40"/>
      <c r="K232" s="40"/>
    </row>
    <row r="233" spans="1:11">
      <c r="A233" s="27">
        <v>133</v>
      </c>
      <c r="B233" s="27"/>
      <c r="C233" s="666" t="s">
        <v>1013</v>
      </c>
      <c r="E233" s="676" t="s">
        <v>100</v>
      </c>
      <c r="F233" s="42" t="s">
        <v>1007</v>
      </c>
      <c r="G233" s="742"/>
      <c r="H233" s="703">
        <f>-'1A - ADIT '!G163</f>
        <v>-325830</v>
      </c>
      <c r="I233" s="28"/>
      <c r="K233" s="40"/>
    </row>
    <row r="234" spans="1:11">
      <c r="A234" s="27">
        <f>+A233+1</f>
        <v>134</v>
      </c>
      <c r="B234" s="27"/>
      <c r="C234" s="696" t="s">
        <v>1020</v>
      </c>
      <c r="E234" s="27"/>
      <c r="F234" s="688" t="str">
        <f>"(Line "&amp;A229&amp;")"</f>
        <v>(Line 132a)</v>
      </c>
      <c r="G234" s="742"/>
      <c r="H234" s="973">
        <f>1/(1-H228)</f>
        <v>1.3910140492418972</v>
      </c>
      <c r="I234" s="62"/>
      <c r="J234" s="40"/>
      <c r="K234" s="40"/>
    </row>
    <row r="235" spans="1:11" s="70" customFormat="1">
      <c r="A235" s="27">
        <f>+A234+1</f>
        <v>135</v>
      </c>
      <c r="B235" s="66"/>
      <c r="C235" s="132" t="s">
        <v>9</v>
      </c>
      <c r="D235" s="80"/>
      <c r="E235" s="139"/>
      <c r="F235" s="678" t="str">
        <f>"(Line "&amp;A$35&amp;")"</f>
        <v>(Line 18)</v>
      </c>
      <c r="G235" s="974"/>
      <c r="H235" s="112">
        <f>H35</f>
        <v>0.38250233306367248</v>
      </c>
      <c r="I235" s="940"/>
    </row>
    <row r="236" spans="1:11">
      <c r="A236" s="27" t="s">
        <v>761</v>
      </c>
      <c r="B236" s="27"/>
      <c r="C236" s="745" t="s">
        <v>26</v>
      </c>
      <c r="D236" s="48"/>
      <c r="E236" s="161"/>
      <c r="F236" s="688" t="str">
        <f>"(Line "&amp;A233&amp;" * "&amp;A234&amp;" * "&amp;A235&amp;")"</f>
        <v>(Line 133 * 134 * 135)</v>
      </c>
      <c r="G236" s="975"/>
      <c r="H236" s="680">
        <f>H233*H234*H235</f>
        <v>-173363.10360569815</v>
      </c>
      <c r="I236" s="62"/>
      <c r="J236" s="40"/>
      <c r="K236" s="40"/>
    </row>
    <row r="237" spans="1:11">
      <c r="A237" s="27"/>
      <c r="B237" s="27"/>
      <c r="C237" s="67"/>
      <c r="D237" s="68"/>
      <c r="E237" s="175"/>
      <c r="F237" s="174"/>
      <c r="G237" s="974"/>
      <c r="H237" s="976"/>
      <c r="I237" s="62"/>
      <c r="J237" s="40"/>
      <c r="K237" s="40"/>
    </row>
    <row r="238" spans="1:11">
      <c r="A238" s="27"/>
      <c r="B238" s="42" t="s">
        <v>717</v>
      </c>
      <c r="C238" s="67"/>
      <c r="D238" s="68"/>
      <c r="E238" s="175"/>
      <c r="F238" s="174"/>
      <c r="G238" s="974"/>
      <c r="H238" s="976"/>
      <c r="I238" s="977"/>
      <c r="J238" s="40"/>
      <c r="K238" s="40"/>
    </row>
    <row r="239" spans="1:11">
      <c r="A239" s="27" t="s">
        <v>718</v>
      </c>
      <c r="B239" s="42"/>
      <c r="C239" s="67" t="s">
        <v>726</v>
      </c>
      <c r="D239" s="68"/>
      <c r="E239" s="161" t="str">
        <f>"(Note "&amp;$B$337&amp;")"</f>
        <v>(Note T)</v>
      </c>
      <c r="F239" s="28" t="s">
        <v>762</v>
      </c>
      <c r="G239" s="974"/>
      <c r="H239" s="978">
        <f>'5 - Cost Support 1'!L254</f>
        <v>55326.101999999984</v>
      </c>
      <c r="I239" s="977"/>
      <c r="K239" s="40"/>
    </row>
    <row r="240" spans="1:11">
      <c r="A240" s="27" t="s">
        <v>720</v>
      </c>
      <c r="B240" s="42"/>
      <c r="C240" s="67" t="s">
        <v>1077</v>
      </c>
      <c r="D240" s="68"/>
      <c r="E240" s="161" t="str">
        <f>"(Note "&amp;$B$337&amp;")"</f>
        <v>(Note T)</v>
      </c>
      <c r="F240" s="28" t="s">
        <v>764</v>
      </c>
      <c r="G240" s="974"/>
      <c r="H240" s="978">
        <f>'5 - Cost Support 1'!L256</f>
        <v>-12992454.266331796</v>
      </c>
      <c r="I240" s="977"/>
      <c r="K240" s="40"/>
    </row>
    <row r="241" spans="1:11">
      <c r="A241" s="27" t="s">
        <v>763</v>
      </c>
      <c r="B241" s="42"/>
      <c r="C241" s="67" t="s">
        <v>1078</v>
      </c>
      <c r="D241" s="68"/>
      <c r="E241" s="161" t="str">
        <f>"(Note "&amp;$B$337&amp;")"</f>
        <v>(Note T)</v>
      </c>
      <c r="F241" s="28" t="s">
        <v>766</v>
      </c>
      <c r="G241" s="974"/>
      <c r="H241" s="978">
        <f>'5 - Cost Support 1'!L257</f>
        <v>0</v>
      </c>
      <c r="I241" s="977"/>
      <c r="K241" s="40"/>
    </row>
    <row r="242" spans="1:11">
      <c r="A242" s="27" t="s">
        <v>765</v>
      </c>
      <c r="B242" s="42"/>
      <c r="C242" s="81" t="s">
        <v>729</v>
      </c>
      <c r="D242" s="160"/>
      <c r="E242" s="167" t="str">
        <f>"(Note "&amp;$B$337&amp;")"</f>
        <v>(Note T)</v>
      </c>
      <c r="F242" s="85" t="s">
        <v>1028</v>
      </c>
      <c r="G242" s="979"/>
      <c r="H242" s="980">
        <f>'5 - Cost Support 1'!L258</f>
        <v>134274</v>
      </c>
      <c r="I242" s="977"/>
      <c r="K242" s="40"/>
    </row>
    <row r="243" spans="1:11">
      <c r="A243" s="27" t="s">
        <v>767</v>
      </c>
      <c r="B243" s="42"/>
      <c r="C243" s="67" t="s">
        <v>768</v>
      </c>
      <c r="D243" s="68"/>
      <c r="E243" s="161"/>
      <c r="F243" s="688" t="str">
        <f>"(Line "&amp;A239&amp;" + "&amp;A240&amp;" + "&amp;A241&amp;" + "&amp;A242&amp;")"</f>
        <v>(Line 136b + 136c + 136d + 136e)</v>
      </c>
      <c r="G243" s="974"/>
      <c r="H243" s="75">
        <f>H239+H240+H241+H242</f>
        <v>-12802854.164331796</v>
      </c>
      <c r="I243" s="977"/>
      <c r="J243" s="40"/>
      <c r="K243" s="40"/>
    </row>
    <row r="244" spans="1:11">
      <c r="A244" s="27" t="s">
        <v>769</v>
      </c>
      <c r="B244" s="27"/>
      <c r="C244" s="695" t="s">
        <v>1020</v>
      </c>
      <c r="D244" s="160"/>
      <c r="E244" s="952"/>
      <c r="F244" s="678" t="str">
        <f>"(Line "&amp;A230&amp;")"</f>
        <v>(Line 132b)</v>
      </c>
      <c r="G244" s="979"/>
      <c r="H244" s="973">
        <f>1/(1-H228)</f>
        <v>1.3910140492418972</v>
      </c>
      <c r="I244" s="62"/>
      <c r="J244" s="40"/>
      <c r="K244" s="40"/>
    </row>
    <row r="245" spans="1:11">
      <c r="A245" s="27" t="s">
        <v>770</v>
      </c>
      <c r="B245" s="27"/>
      <c r="C245" s="67" t="s">
        <v>717</v>
      </c>
      <c r="D245" s="68"/>
      <c r="E245" s="175" t="s">
        <v>586</v>
      </c>
      <c r="F245" s="688" t="str">
        <f>"(Line "&amp;A243&amp;" * "&amp;A244&amp;")"</f>
        <v>(Line 136f * 136g)</v>
      </c>
      <c r="G245" s="974"/>
      <c r="H245" s="60">
        <f>H243*H244</f>
        <v>-17808950.012980659</v>
      </c>
      <c r="I245" s="977"/>
      <c r="J245" s="40"/>
      <c r="K245" s="40"/>
    </row>
    <row r="246" spans="1:11">
      <c r="A246" s="27"/>
      <c r="B246" s="27"/>
      <c r="E246" s="694"/>
      <c r="F246" s="744"/>
      <c r="G246" s="742"/>
      <c r="H246" s="53"/>
    </row>
    <row r="247" spans="1:11">
      <c r="A247" s="27">
        <v>137</v>
      </c>
      <c r="B247" s="40" t="s">
        <v>59</v>
      </c>
      <c r="C247" s="40"/>
      <c r="D247" s="28" t="s">
        <v>63</v>
      </c>
      <c r="E247" s="361"/>
      <c r="F247" s="688" t="s">
        <v>1027</v>
      </c>
      <c r="G247" s="28"/>
      <c r="H247" s="746">
        <f>+H229*(1-H215/H218)*H220</f>
        <v>19292352.318008918</v>
      </c>
    </row>
    <row r="248" spans="1:11" ht="15.75">
      <c r="A248" s="27"/>
      <c r="B248" s="27"/>
      <c r="C248" s="67"/>
      <c r="D248" s="68"/>
      <c r="E248" s="157"/>
      <c r="F248" s="69"/>
      <c r="G248" s="69"/>
      <c r="H248" s="57"/>
    </row>
    <row r="249" spans="1:11" ht="15.75" thickBot="1">
      <c r="A249" s="27">
        <f>+A247+1</f>
        <v>138</v>
      </c>
      <c r="B249" s="739" t="s">
        <v>557</v>
      </c>
      <c r="C249" s="739"/>
      <c r="D249" s="102"/>
      <c r="E249" s="150"/>
      <c r="F249" s="674" t="str">
        <f>"(Line "&amp;A236&amp;" + "&amp;A245&amp;" + "&amp;A247&amp;")"</f>
        <v>(Line 136a  + 136h + 137)</v>
      </c>
      <c r="G249" s="747"/>
      <c r="H249" s="1256">
        <f>+H247+H245+H236</f>
        <v>1310039.2014225617</v>
      </c>
      <c r="J249" s="40"/>
    </row>
    <row r="250" spans="1:11" ht="15.75" thickTop="1">
      <c r="A250" s="27"/>
      <c r="B250" s="27"/>
      <c r="C250" s="744"/>
      <c r="F250" s="748"/>
      <c r="G250" s="749"/>
      <c r="H250" s="750"/>
    </row>
    <row r="251" spans="1:11" ht="15.75">
      <c r="A251" s="713" t="s">
        <v>571</v>
      </c>
      <c r="B251" s="714"/>
      <c r="C251" s="715"/>
      <c r="D251" s="107"/>
      <c r="E251" s="716"/>
      <c r="F251" s="108"/>
      <c r="G251" s="108"/>
      <c r="H251" s="109"/>
    </row>
    <row r="252" spans="1:11">
      <c r="A252" s="78"/>
      <c r="B252" s="40"/>
      <c r="C252" s="40"/>
      <c r="D252" s="40"/>
    </row>
    <row r="253" spans="1:11">
      <c r="A253" s="78"/>
      <c r="B253" s="40" t="s">
        <v>558</v>
      </c>
      <c r="C253" s="70"/>
      <c r="D253" s="70"/>
    </row>
    <row r="254" spans="1:11">
      <c r="A254" s="78">
        <f>+A249+1</f>
        <v>139</v>
      </c>
      <c r="B254" s="40"/>
      <c r="C254" s="70" t="s">
        <v>559</v>
      </c>
      <c r="D254" s="70"/>
      <c r="F254" s="688" t="str">
        <f>"(Line "&amp;A69&amp;")"</f>
        <v>(Line 39)</v>
      </c>
      <c r="H254" s="75">
        <f>+H69</f>
        <v>1271855905.2536314</v>
      </c>
    </row>
    <row r="255" spans="1:11">
      <c r="A255" s="27">
        <f>+A254+1</f>
        <v>140</v>
      </c>
      <c r="B255" s="40"/>
      <c r="C255" s="70" t="s">
        <v>53</v>
      </c>
      <c r="D255" s="70"/>
      <c r="F255" s="678" t="str">
        <f>"(Line "&amp;A114&amp;")"</f>
        <v>(Line 58)</v>
      </c>
      <c r="H255" s="75">
        <f>+H114</f>
        <v>-332060063.65063494</v>
      </c>
    </row>
    <row r="256" spans="1:11">
      <c r="A256" s="27">
        <f>+A255+1</f>
        <v>141</v>
      </c>
      <c r="B256" s="27"/>
      <c r="C256" s="49" t="s">
        <v>58</v>
      </c>
      <c r="D256" s="48"/>
      <c r="E256" s="670"/>
      <c r="F256" s="688" t="str">
        <f>"(Line "&amp;A116&amp;")"</f>
        <v>(Line 59)</v>
      </c>
      <c r="G256" s="51"/>
      <c r="H256" s="706">
        <f>+H116</f>
        <v>939795841.60299635</v>
      </c>
    </row>
    <row r="257" spans="1:8">
      <c r="A257" s="27"/>
      <c r="B257" s="27"/>
      <c r="C257" s="701"/>
      <c r="D257" s="68"/>
      <c r="E257" s="361"/>
      <c r="F257" s="28"/>
      <c r="G257" s="28"/>
      <c r="H257" s="75"/>
    </row>
    <row r="258" spans="1:8">
      <c r="A258" s="27">
        <f>+A256+1</f>
        <v>142</v>
      </c>
      <c r="C258" s="701" t="s">
        <v>104</v>
      </c>
      <c r="D258" s="54"/>
      <c r="F258" s="688" t="str">
        <f>"(Line "&amp;A153&amp;")"</f>
        <v>(Line 85)</v>
      </c>
      <c r="H258" s="75">
        <f>+H153</f>
        <v>36956750.473628677</v>
      </c>
    </row>
    <row r="259" spans="1:8">
      <c r="A259" s="27">
        <f>+A258+1</f>
        <v>143</v>
      </c>
      <c r="C259" s="67" t="s">
        <v>33</v>
      </c>
      <c r="D259" s="54"/>
      <c r="F259" s="688" t="str">
        <f>"(Line "&amp;A173&amp;")"</f>
        <v>(Line 97)</v>
      </c>
      <c r="H259" s="75">
        <f>+H173</f>
        <v>37957307.767312519</v>
      </c>
    </row>
    <row r="260" spans="1:8">
      <c r="A260" s="27">
        <f>+A259+1</f>
        <v>144</v>
      </c>
      <c r="B260" s="27"/>
      <c r="C260" s="701" t="s">
        <v>560</v>
      </c>
      <c r="D260" s="68"/>
      <c r="E260" s="361"/>
      <c r="F260" s="688" t="str">
        <f>"(Line "&amp;A179&amp;")"</f>
        <v>(Line 99)</v>
      </c>
      <c r="G260" s="28"/>
      <c r="H260" s="75">
        <f>+H179</f>
        <v>1100877.3744103848</v>
      </c>
    </row>
    <row r="261" spans="1:8">
      <c r="A261" s="27">
        <f>+A260+1</f>
        <v>145</v>
      </c>
      <c r="B261" s="27"/>
      <c r="C261" s="741" t="s">
        <v>77</v>
      </c>
      <c r="D261" s="68"/>
      <c r="E261" s="361"/>
      <c r="F261" s="688" t="str">
        <f>"(Line "&amp;A220&amp;")"</f>
        <v>(Line 127)</v>
      </c>
      <c r="G261" s="28"/>
      <c r="H261" s="75">
        <f>+H220</f>
        <v>69511106.746047869</v>
      </c>
    </row>
    <row r="262" spans="1:8">
      <c r="A262" s="27">
        <f>+A261+1</f>
        <v>146</v>
      </c>
      <c r="B262" s="27"/>
      <c r="C262" s="741" t="s">
        <v>78</v>
      </c>
      <c r="D262" s="68"/>
      <c r="E262" s="361"/>
      <c r="F262" s="688" t="str">
        <f>"(Line "&amp;A249&amp;")"</f>
        <v>(Line 138)</v>
      </c>
      <c r="G262" s="28"/>
      <c r="H262" s="75">
        <f>+H249</f>
        <v>1310039.2014225617</v>
      </c>
    </row>
    <row r="263" spans="1:8" ht="15.75" thickBot="1">
      <c r="A263" s="27"/>
      <c r="B263" s="27"/>
      <c r="C263" s="741"/>
      <c r="D263" s="68"/>
      <c r="E263" s="361"/>
      <c r="F263" s="28"/>
      <c r="G263" s="28"/>
      <c r="H263" s="75"/>
    </row>
    <row r="264" spans="1:8" ht="18.75" thickBot="1">
      <c r="A264" s="751">
        <f>+A262+1</f>
        <v>147</v>
      </c>
      <c r="B264" s="128"/>
      <c r="C264" s="752" t="s">
        <v>82</v>
      </c>
      <c r="D264" s="753"/>
      <c r="E264" s="754"/>
      <c r="F264" s="755" t="str">
        <f>"(Sum Lines "&amp;A258&amp;" to "&amp;A262&amp;")"</f>
        <v>(Sum Lines 142 to 146)</v>
      </c>
      <c r="G264" s="129"/>
      <c r="H264" s="756">
        <f>SUM(H262,H261,H260,H259,H258)</f>
        <v>146836081.56282201</v>
      </c>
    </row>
    <row r="265" spans="1:8" ht="18">
      <c r="A265" s="172"/>
      <c r="B265" s="172"/>
      <c r="C265" s="757"/>
      <c r="D265" s="758"/>
      <c r="E265" s="759"/>
      <c r="F265" s="688"/>
      <c r="G265" s="173"/>
      <c r="H265" s="760"/>
    </row>
    <row r="266" spans="1:8" ht="18">
      <c r="A266" s="172"/>
      <c r="B266" s="67" t="s">
        <v>608</v>
      </c>
      <c r="C266" s="757"/>
      <c r="D266" s="758"/>
      <c r="E266" s="759"/>
      <c r="F266" s="688"/>
      <c r="G266" s="173"/>
      <c r="H266" s="760"/>
    </row>
    <row r="267" spans="1:8" ht="18">
      <c r="A267" s="157">
        <f>+A264+1</f>
        <v>148</v>
      </c>
      <c r="B267" s="157"/>
      <c r="C267" s="701" t="str">
        <f>C40</f>
        <v>Transmission Plant In Service</v>
      </c>
      <c r="D267" s="758"/>
      <c r="E267" s="759"/>
      <c r="F267" s="688" t="str">
        <f>"(Line "&amp;A40&amp;")"</f>
        <v>(Line 19)</v>
      </c>
      <c r="G267" s="173"/>
      <c r="H267" s="761">
        <f>+H40</f>
        <v>1524090059</v>
      </c>
    </row>
    <row r="268" spans="1:8" ht="18">
      <c r="A268" s="157">
        <f>+A267+1</f>
        <v>149</v>
      </c>
      <c r="B268" s="157"/>
      <c r="C268" s="686" t="s">
        <v>609</v>
      </c>
      <c r="D268" s="762"/>
      <c r="E268" s="167" t="str">
        <f>"(Note "&amp;B$326&amp;")"</f>
        <v>(Note M)</v>
      </c>
      <c r="F268" s="689" t="s">
        <v>339</v>
      </c>
      <c r="G268" s="173"/>
      <c r="H268" s="763">
        <f>+'5 - Cost Support 1'!G82</f>
        <v>0</v>
      </c>
    </row>
    <row r="269" spans="1:8" ht="18">
      <c r="A269" s="157">
        <f>+A268+1</f>
        <v>150</v>
      </c>
      <c r="B269" s="157"/>
      <c r="C269" s="701" t="s">
        <v>610</v>
      </c>
      <c r="D269" s="758"/>
      <c r="E269" s="764"/>
      <c r="F269" s="702" t="str">
        <f>"(Line "&amp;A267&amp;" - "&amp;A268&amp;")"</f>
        <v>(Line 148 - 149)</v>
      </c>
      <c r="G269" s="173"/>
      <c r="H269" s="761">
        <f>+H267-H268</f>
        <v>1524090059</v>
      </c>
    </row>
    <row r="270" spans="1:8" ht="18">
      <c r="A270" s="157">
        <f>+A269+1</f>
        <v>151</v>
      </c>
      <c r="B270" s="157"/>
      <c r="C270" s="701" t="s">
        <v>611</v>
      </c>
      <c r="D270" s="758"/>
      <c r="E270" s="759"/>
      <c r="F270" s="702" t="str">
        <f>"(Line "&amp;A269&amp;" / "&amp;A267&amp;")"</f>
        <v>(Line 150 / 148)</v>
      </c>
      <c r="G270" s="173"/>
      <c r="H270" s="765">
        <f>+H269/H267</f>
        <v>1</v>
      </c>
    </row>
    <row r="271" spans="1:8" ht="18">
      <c r="A271" s="157">
        <f>+A270+1</f>
        <v>152</v>
      </c>
      <c r="B271" s="157"/>
      <c r="C271" s="686" t="s">
        <v>82</v>
      </c>
      <c r="D271" s="762"/>
      <c r="E271" s="766"/>
      <c r="F271" s="689" t="str">
        <f>"(Line "&amp;A264&amp;")"</f>
        <v>(Line 147)</v>
      </c>
      <c r="G271" s="173"/>
      <c r="H271" s="763">
        <f>+H264</f>
        <v>146836081.56282201</v>
      </c>
    </row>
    <row r="272" spans="1:8" ht="18">
      <c r="A272" s="157">
        <f>+A271+1</f>
        <v>153</v>
      </c>
      <c r="B272" s="157"/>
      <c r="C272" s="701" t="s">
        <v>612</v>
      </c>
      <c r="D272" s="758"/>
      <c r="E272" s="759"/>
      <c r="F272" s="702" t="str">
        <f>"(Line "&amp;A270&amp;" * "&amp;A271&amp;")"</f>
        <v>(Line 151 * 152)</v>
      </c>
      <c r="G272" s="173"/>
      <c r="H272" s="761">
        <f>+H271*H270</f>
        <v>146836081.56282201</v>
      </c>
    </row>
    <row r="273" spans="1:11">
      <c r="A273" s="699"/>
      <c r="B273" s="27"/>
      <c r="C273" s="701"/>
      <c r="D273" s="68"/>
      <c r="E273" s="361"/>
      <c r="F273" s="28"/>
      <c r="G273" s="28"/>
      <c r="H273" s="677"/>
    </row>
    <row r="274" spans="1:11">
      <c r="A274" s="699"/>
      <c r="B274" s="42" t="s">
        <v>187</v>
      </c>
      <c r="C274" s="701"/>
      <c r="D274" s="68"/>
      <c r="E274" s="361"/>
      <c r="F274" s="28"/>
      <c r="G274" s="28"/>
      <c r="H274" s="677"/>
    </row>
    <row r="275" spans="1:11">
      <c r="A275" s="65">
        <f>+A272+1</f>
        <v>154</v>
      </c>
      <c r="B275" s="40"/>
      <c r="C275" s="42" t="s">
        <v>563</v>
      </c>
      <c r="D275" s="68"/>
      <c r="E275" s="361"/>
      <c r="F275" s="28" t="s">
        <v>340</v>
      </c>
      <c r="G275" s="28"/>
      <c r="H275" s="746">
        <f>+'3 - Revenue Credits'!D23</f>
        <v>2901517.3543780884</v>
      </c>
    </row>
    <row r="276" spans="1:11">
      <c r="A276" s="65">
        <f>+A275+1</f>
        <v>155</v>
      </c>
      <c r="B276" s="40"/>
      <c r="C276" s="42" t="s">
        <v>185</v>
      </c>
      <c r="D276" s="68"/>
      <c r="E276" s="161" t="str">
        <f>"(Note "&amp;B$327&amp;")"</f>
        <v>(Note N)</v>
      </c>
      <c r="F276" s="28" t="s">
        <v>186</v>
      </c>
      <c r="G276" s="28"/>
      <c r="H276" s="767">
        <f>+'5 - Cost Support 1'!G142</f>
        <v>0</v>
      </c>
    </row>
    <row r="277" spans="1:11" ht="15.75" thickBot="1">
      <c r="A277" s="27"/>
      <c r="B277" s="27"/>
      <c r="C277" s="90"/>
      <c r="D277" s="90"/>
      <c r="F277" s="28"/>
      <c r="G277" s="28"/>
      <c r="H277" s="677"/>
    </row>
    <row r="278" spans="1:11" s="1" customFormat="1" ht="18.75" thickBot="1">
      <c r="A278" s="768">
        <f>+A276+1</f>
        <v>156</v>
      </c>
      <c r="B278" s="769"/>
      <c r="C278" s="770" t="s">
        <v>103</v>
      </c>
      <c r="D278" s="771"/>
      <c r="E278" s="772"/>
      <c r="F278" s="755" t="str">
        <f>"(Line "&amp;A272&amp;" - "&amp;A275&amp;" + "&amp;A276&amp;")"</f>
        <v>(Line 153 - 154 + 155)</v>
      </c>
      <c r="G278" s="129"/>
      <c r="H278" s="756">
        <f>+H272-H275+H276</f>
        <v>143934564.20844394</v>
      </c>
      <c r="I278"/>
      <c r="J278" s="62"/>
      <c r="K278" s="62"/>
    </row>
    <row r="279" spans="1:11">
      <c r="A279" s="773"/>
      <c r="B279" s="65"/>
      <c r="C279" s="90"/>
      <c r="D279" s="90"/>
      <c r="F279" s="28"/>
      <c r="G279" s="28"/>
      <c r="H279" s="677"/>
    </row>
    <row r="280" spans="1:11">
      <c r="A280" s="65"/>
      <c r="B280" s="90" t="s">
        <v>442</v>
      </c>
      <c r="C280" s="46"/>
      <c r="D280" s="90"/>
      <c r="F280" s="28"/>
      <c r="G280" s="28"/>
      <c r="H280" s="677"/>
    </row>
    <row r="281" spans="1:11">
      <c r="A281" s="65">
        <f>+A278+1</f>
        <v>157</v>
      </c>
      <c r="B281" s="65"/>
      <c r="C281" s="90" t="str">
        <f>C278</f>
        <v>Net Revenue Requirement</v>
      </c>
      <c r="D281" s="90"/>
      <c r="F281" s="28" t="str">
        <f>"(Line "&amp;A278&amp;")"</f>
        <v>(Line 156)</v>
      </c>
      <c r="G281" s="28"/>
      <c r="H281" s="774">
        <f>+H278</f>
        <v>143934564.20844394</v>
      </c>
    </row>
    <row r="282" spans="1:11">
      <c r="A282" s="65">
        <f>+A281+1</f>
        <v>158</v>
      </c>
      <c r="B282" s="65"/>
      <c r="C282" s="90" t="s">
        <v>157</v>
      </c>
      <c r="D282" s="90"/>
      <c r="F282" s="28" t="str">
        <f>"(Line "&amp;A40&amp;" - "&amp;A57&amp;")"</f>
        <v>(Line 19 - 30)</v>
      </c>
      <c r="G282" s="28"/>
      <c r="H282" s="774">
        <f>(+H40-H57)</f>
        <v>1255028479</v>
      </c>
    </row>
    <row r="283" spans="1:11">
      <c r="A283" s="65">
        <f>+A282+1</f>
        <v>159</v>
      </c>
      <c r="B283" s="65"/>
      <c r="C283" s="90" t="s">
        <v>444</v>
      </c>
      <c r="D283" s="90"/>
      <c r="F283" s="28" t="str">
        <f>"(Line "&amp;A281&amp;" / "&amp;A282&amp;")"</f>
        <v>(Line 157 / 158)</v>
      </c>
      <c r="G283" s="28"/>
      <c r="H283" s="677">
        <f>+H281/H282</f>
        <v>0.11468629327290664</v>
      </c>
    </row>
    <row r="284" spans="1:11">
      <c r="A284" s="65">
        <f>+A283+1</f>
        <v>160</v>
      </c>
      <c r="B284" s="65"/>
      <c r="C284" s="90" t="s">
        <v>445</v>
      </c>
      <c r="D284" s="90"/>
      <c r="F284" s="28" t="str">
        <f>"(Line "&amp;A281&amp;" - "&amp;A158&amp;") / "&amp;A282</f>
        <v>(Line 157 - 86) / 158</v>
      </c>
      <c r="G284" s="28"/>
      <c r="H284" s="677">
        <f>(H281-H158)/H282</f>
        <v>8.5569499820445066E-2</v>
      </c>
    </row>
    <row r="285" spans="1:11">
      <c r="A285" s="65">
        <f>+A284+1</f>
        <v>161</v>
      </c>
      <c r="B285" s="65"/>
      <c r="C285" s="90" t="s">
        <v>446</v>
      </c>
      <c r="D285" s="90"/>
      <c r="E285" s="79"/>
      <c r="F285" s="45" t="str">
        <f>"(Line "&amp;A281&amp;" - "&amp;A158&amp;" - "&amp;A220&amp;" - "&amp;A249&amp;") / "&amp;A282</f>
        <v>(Line 157 - 86 - 127 - 138) / 158</v>
      </c>
      <c r="G285" s="28"/>
      <c r="H285" s="677">
        <f>(H281-H158*H270-H220*H270-H249*H270)/(H282*H270)</f>
        <v>2.9139588362260188E-2</v>
      </c>
    </row>
    <row r="286" spans="1:11">
      <c r="A286" s="65"/>
      <c r="B286" s="65"/>
      <c r="C286" s="90"/>
      <c r="D286" s="90"/>
      <c r="F286" s="28"/>
      <c r="G286" s="28"/>
      <c r="H286" s="677"/>
    </row>
    <row r="287" spans="1:11">
      <c r="A287" s="65"/>
      <c r="B287" s="65"/>
      <c r="C287" s="90"/>
      <c r="D287" s="90"/>
      <c r="F287" s="28"/>
      <c r="G287" s="28"/>
      <c r="H287" s="677"/>
    </row>
    <row r="288" spans="1:11">
      <c r="A288" s="65"/>
      <c r="B288" s="90" t="s">
        <v>443</v>
      </c>
      <c r="C288" s="90"/>
      <c r="D288" s="90"/>
      <c r="F288" s="28"/>
      <c r="G288" s="28"/>
      <c r="H288" s="677"/>
    </row>
    <row r="289" spans="1:178">
      <c r="A289" s="65">
        <f>+A285+1</f>
        <v>162</v>
      </c>
      <c r="B289" s="65"/>
      <c r="C289" s="90" t="s">
        <v>231</v>
      </c>
      <c r="D289" s="90"/>
      <c r="F289" s="45" t="str">
        <f>"(Line "&amp;A278&amp;" - "&amp;A261&amp;" - "&amp;A262&amp;")"</f>
        <v>(Line 156 - 145 - 146)</v>
      </c>
      <c r="G289" s="28"/>
      <c r="H289" s="774">
        <f>+H278-H261-H262</f>
        <v>73113418.260973513</v>
      </c>
    </row>
    <row r="290" spans="1:178">
      <c r="A290" s="65">
        <f>+A289+1</f>
        <v>163</v>
      </c>
      <c r="B290" s="65"/>
      <c r="C290" s="90" t="s">
        <v>403</v>
      </c>
      <c r="D290" s="90"/>
      <c r="F290" s="45" t="s">
        <v>341</v>
      </c>
      <c r="G290" s="28"/>
      <c r="H290" s="774">
        <f>+'4 - 100 Basis Pt ROE'!I9</f>
        <v>77357492.042914838</v>
      </c>
    </row>
    <row r="291" spans="1:178">
      <c r="A291" s="65">
        <f>+A290+1</f>
        <v>164</v>
      </c>
      <c r="B291" s="65"/>
      <c r="C291" s="90" t="s">
        <v>447</v>
      </c>
      <c r="D291" s="90"/>
      <c r="F291" s="45" t="str">
        <f>"(Line "&amp;A289&amp;" + "&amp;A290&amp;")"</f>
        <v>(Line 162 + 163)</v>
      </c>
      <c r="G291" s="28"/>
      <c r="H291" s="774">
        <f>+H290+H289</f>
        <v>150470910.30388835</v>
      </c>
    </row>
    <row r="292" spans="1:178">
      <c r="A292" s="65">
        <f>+A291+1</f>
        <v>165</v>
      </c>
      <c r="B292" s="65"/>
      <c r="C292" s="90" t="str">
        <f>C282</f>
        <v>Net Transmission Plant</v>
      </c>
      <c r="D292" s="90"/>
      <c r="F292" s="28" t="str">
        <f>"(Line "&amp;A40&amp;" - "&amp;A57&amp;")"</f>
        <v>(Line 19 - 30)</v>
      </c>
      <c r="G292" s="28"/>
      <c r="H292" s="774">
        <f>+H282</f>
        <v>1255028479</v>
      </c>
    </row>
    <row r="293" spans="1:178">
      <c r="A293" s="65">
        <f>+A292+1</f>
        <v>166</v>
      </c>
      <c r="B293" s="65"/>
      <c r="C293" s="90" t="s">
        <v>448</v>
      </c>
      <c r="D293" s="90"/>
      <c r="F293" s="28" t="str">
        <f>"(Line "&amp;A291&amp;" / "&amp;A292&amp;")"</f>
        <v>(Line 164 / 165)</v>
      </c>
      <c r="G293" s="28"/>
      <c r="H293" s="677">
        <f>+H291/H292</f>
        <v>0.11989441898862946</v>
      </c>
    </row>
    <row r="294" spans="1:178">
      <c r="A294" s="65">
        <f>+A293+1</f>
        <v>167</v>
      </c>
      <c r="B294" s="65"/>
      <c r="C294" s="90" t="s">
        <v>449</v>
      </c>
      <c r="D294" s="90"/>
      <c r="F294" s="28" t="str">
        <f>"(Line "&amp;A290&amp;" - "&amp;A158&amp;") / "&amp;A292</f>
        <v>(Line 163 - 86) / 165</v>
      </c>
      <c r="G294" s="28"/>
      <c r="H294" s="677">
        <f>(H291-H158)/H292</f>
        <v>9.0777625536167889E-2</v>
      </c>
    </row>
    <row r="295" spans="1:178">
      <c r="A295" s="65"/>
      <c r="B295" s="65"/>
      <c r="C295" s="90"/>
      <c r="D295" s="90"/>
      <c r="F295" s="28"/>
      <c r="G295" s="28"/>
      <c r="H295" s="677"/>
    </row>
    <row r="296" spans="1:178">
      <c r="A296" s="65">
        <f>+A294+1</f>
        <v>168</v>
      </c>
      <c r="B296" s="65"/>
      <c r="C296" s="90" t="s">
        <v>103</v>
      </c>
      <c r="D296" s="90"/>
      <c r="E296" s="79"/>
      <c r="F296" s="28" t="str">
        <f>"(Line "&amp;A278&amp;")"</f>
        <v>(Line 156)</v>
      </c>
      <c r="G296" s="28"/>
      <c r="H296" s="774">
        <f>+H278</f>
        <v>143934564.20844394</v>
      </c>
      <c r="L296" s="899"/>
    </row>
    <row r="297" spans="1:178">
      <c r="A297" s="65">
        <f>+A296+1</f>
        <v>169</v>
      </c>
      <c r="B297" s="65"/>
      <c r="C297" s="90" t="s">
        <v>324</v>
      </c>
      <c r="D297" s="90"/>
      <c r="E297" s="361"/>
      <c r="F297" s="58" t="s">
        <v>337</v>
      </c>
      <c r="G297" s="28"/>
      <c r="H297" s="767">
        <f>+'6- Est &amp; Reconcile WS'!H160</f>
        <v>-19145764.902561918</v>
      </c>
      <c r="L297" s="899"/>
      <c r="M297" s="130"/>
    </row>
    <row r="298" spans="1:178">
      <c r="A298" s="65">
        <f>+A297+1</f>
        <v>170</v>
      </c>
      <c r="B298" s="65"/>
      <c r="C298" s="90" t="s">
        <v>420</v>
      </c>
      <c r="D298" s="90"/>
      <c r="E298" s="361"/>
      <c r="F298" s="58" t="s">
        <v>295</v>
      </c>
      <c r="G298" s="28"/>
      <c r="H298" s="746">
        <f>'7 - Cap Add WS'!BB61-'7 - Cap Add WS'!BC60</f>
        <v>286838.59889938682</v>
      </c>
      <c r="L298" s="899"/>
    </row>
    <row r="299" spans="1:178">
      <c r="A299" s="65">
        <f>+A298+1</f>
        <v>171</v>
      </c>
      <c r="B299" s="65"/>
      <c r="C299" s="68" t="s">
        <v>395</v>
      </c>
      <c r="D299" s="481"/>
      <c r="E299" s="161"/>
      <c r="F299" s="68" t="s">
        <v>377</v>
      </c>
      <c r="G299" s="28"/>
      <c r="H299" s="775">
        <f>'5 - Cost Support 1'!G156</f>
        <v>0</v>
      </c>
      <c r="FV299" s="40">
        <f>SUM(A299:FU299)</f>
        <v>171</v>
      </c>
    </row>
    <row r="300" spans="1:178">
      <c r="A300" s="65">
        <f>+A299+1</f>
        <v>172</v>
      </c>
      <c r="B300" s="65"/>
      <c r="C300" s="90" t="s">
        <v>193</v>
      </c>
      <c r="D300" s="90"/>
      <c r="E300" s="79"/>
      <c r="F300" s="28" t="str">
        <f>"(Line "&amp;A296&amp;" - "&amp;A297&amp;" +"&amp;A299&amp;")"</f>
        <v>(Line 168 - 169 +171)</v>
      </c>
      <c r="G300" s="28"/>
      <c r="H300" s="774">
        <f>SUM(H296:H299)</f>
        <v>125075637.9047814</v>
      </c>
      <c r="J300" s="59"/>
      <c r="L300" s="899"/>
      <c r="M300" s="899"/>
      <c r="O300" s="899"/>
    </row>
    <row r="301" spans="1:178">
      <c r="A301" s="65"/>
      <c r="B301" s="65"/>
      <c r="C301" s="90"/>
      <c r="D301" s="90"/>
      <c r="F301" s="28"/>
      <c r="G301" s="28"/>
      <c r="H301" s="677"/>
    </row>
    <row r="302" spans="1:178">
      <c r="A302" s="65"/>
      <c r="B302" s="44" t="s">
        <v>191</v>
      </c>
      <c r="C302" s="90"/>
      <c r="D302" s="90"/>
      <c r="F302" s="28"/>
      <c r="G302" s="28"/>
      <c r="H302" s="677"/>
    </row>
    <row r="303" spans="1:178" ht="15.75">
      <c r="A303" s="65">
        <f>+A300+1</f>
        <v>173</v>
      </c>
      <c r="B303" s="65"/>
      <c r="C303" s="45" t="s">
        <v>35</v>
      </c>
      <c r="D303" s="113"/>
      <c r="E303" s="161" t="str">
        <f>"(Note "&amp;B$325&amp;")"</f>
        <v>(Note L)</v>
      </c>
      <c r="F303" s="90" t="s">
        <v>186</v>
      </c>
      <c r="G303" s="90"/>
      <c r="H303" s="776">
        <f>'5 - Cost Support 1'!G162</f>
        <v>2737.3</v>
      </c>
    </row>
    <row r="304" spans="1:178" ht="15.75">
      <c r="A304" s="65">
        <f>+A303+1</f>
        <v>174</v>
      </c>
      <c r="B304" s="65"/>
      <c r="C304" s="45" t="s">
        <v>34</v>
      </c>
      <c r="D304" s="777"/>
      <c r="E304" s="778"/>
      <c r="F304" s="688" t="str">
        <f>"(Line "&amp;A300&amp;" / "&amp;A303&amp;")"</f>
        <v>(Line 172 / 173)</v>
      </c>
      <c r="G304" s="123"/>
      <c r="H304" s="779">
        <f>+H300/H303</f>
        <v>45693.069047887111</v>
      </c>
    </row>
    <row r="305" spans="1:11" ht="16.5" thickBot="1">
      <c r="A305" s="65"/>
      <c r="B305" s="65"/>
      <c r="C305" s="376"/>
      <c r="D305" s="113"/>
      <c r="E305" s="780"/>
      <c r="F305" s="123"/>
      <c r="G305" s="123"/>
      <c r="H305" s="779"/>
    </row>
    <row r="306" spans="1:11" s="70" customFormat="1" ht="18.75" thickBot="1">
      <c r="A306" s="768">
        <f>+A304+1</f>
        <v>175</v>
      </c>
      <c r="B306" s="781"/>
      <c r="C306" s="770" t="s">
        <v>117</v>
      </c>
      <c r="D306" s="128"/>
      <c r="E306" s="128"/>
      <c r="F306" s="1257" t="str">
        <f>"(Line "&amp;A304&amp;")"</f>
        <v>(Line 174)</v>
      </c>
      <c r="G306" s="128"/>
      <c r="H306" s="1258">
        <f>+H304</f>
        <v>45693.069047887111</v>
      </c>
      <c r="I306"/>
      <c r="J306" s="940"/>
      <c r="K306" s="940"/>
    </row>
    <row r="307" spans="1:11" s="70" customFormat="1" ht="15.75">
      <c r="A307" s="535"/>
      <c r="B307" s="157"/>
      <c r="C307" s="351"/>
      <c r="D307" s="133"/>
      <c r="E307" s="158"/>
      <c r="F307" s="123"/>
      <c r="G307" s="123"/>
      <c r="H307" s="114"/>
      <c r="I307"/>
      <c r="J307" s="940"/>
      <c r="K307" s="940"/>
    </row>
    <row r="308" spans="1:11" s="70" customFormat="1" ht="18">
      <c r="A308" s="536"/>
      <c r="B308" s="352" t="s">
        <v>88</v>
      </c>
      <c r="C308" s="68"/>
      <c r="D308" s="54"/>
      <c r="E308" s="981"/>
      <c r="F308" s="982"/>
      <c r="G308" s="123"/>
      <c r="H308" s="114"/>
      <c r="I308"/>
      <c r="J308" s="940"/>
      <c r="K308" s="940"/>
    </row>
    <row r="309" spans="1:11" s="70" customFormat="1" ht="15.75">
      <c r="A309" s="482"/>
      <c r="B309" s="157" t="s">
        <v>588</v>
      </c>
      <c r="C309" s="40" t="s">
        <v>108</v>
      </c>
      <c r="D309" s="54"/>
      <c r="E309" s="981"/>
      <c r="F309" s="982"/>
      <c r="G309" s="123"/>
      <c r="H309" s="114"/>
      <c r="I309"/>
      <c r="J309" s="940"/>
      <c r="K309" s="940"/>
    </row>
    <row r="310" spans="1:11" s="70" customFormat="1" ht="15.75">
      <c r="A310" s="482"/>
      <c r="B310" s="157" t="s">
        <v>70</v>
      </c>
      <c r="C310" s="59" t="s">
        <v>296</v>
      </c>
      <c r="D310" s="68"/>
      <c r="E310" s="983"/>
      <c r="F310" s="984"/>
      <c r="G310" s="123"/>
      <c r="H310" s="836"/>
      <c r="I310"/>
      <c r="J310" s="940"/>
      <c r="K310" s="940"/>
    </row>
    <row r="311" spans="1:11" s="70" customFormat="1" ht="15.75">
      <c r="A311" s="482"/>
      <c r="B311" s="157"/>
      <c r="C311" s="59" t="s">
        <v>297</v>
      </c>
      <c r="D311" s="68"/>
      <c r="E311" s="983"/>
      <c r="F311" s="984"/>
      <c r="G311" s="123"/>
      <c r="H311" s="114"/>
      <c r="I311"/>
      <c r="J311" s="940"/>
      <c r="K311" s="940"/>
    </row>
    <row r="312" spans="1:11" s="70" customFormat="1" ht="15.75">
      <c r="A312" s="482"/>
      <c r="B312" s="157"/>
      <c r="C312" s="59" t="s">
        <v>298</v>
      </c>
      <c r="D312" s="68"/>
      <c r="E312" s="983"/>
      <c r="F312" s="984"/>
      <c r="G312" s="123"/>
      <c r="H312" s="114"/>
      <c r="I312"/>
      <c r="J312" s="940"/>
      <c r="K312" s="940"/>
    </row>
    <row r="313" spans="1:11" s="70" customFormat="1" ht="15.75">
      <c r="A313" s="482"/>
      <c r="B313" s="157"/>
      <c r="C313" s="59" t="s">
        <v>299</v>
      </c>
      <c r="D313" s="68"/>
      <c r="E313" s="983"/>
      <c r="F313" s="984"/>
      <c r="G313" s="123"/>
      <c r="H313" s="114"/>
      <c r="I313"/>
      <c r="J313" s="940"/>
      <c r="K313" s="940"/>
    </row>
    <row r="314" spans="1:11" s="70" customFormat="1" ht="15.75">
      <c r="A314" s="482"/>
      <c r="B314" s="157"/>
      <c r="C314" s="59" t="s">
        <v>476</v>
      </c>
      <c r="D314" s="68"/>
      <c r="E314" s="983"/>
      <c r="F314" s="984"/>
      <c r="G314" s="123"/>
      <c r="H314" s="114"/>
      <c r="I314"/>
      <c r="J314" s="940"/>
      <c r="K314" s="940"/>
    </row>
    <row r="315" spans="1:11" s="70" customFormat="1" ht="15.75">
      <c r="A315" s="482"/>
      <c r="B315" s="157" t="s">
        <v>564</v>
      </c>
      <c r="C315" s="58" t="s">
        <v>109</v>
      </c>
      <c r="D315" s="54"/>
      <c r="E315" s="981"/>
      <c r="F315" s="982"/>
      <c r="G315" s="123"/>
      <c r="H315" s="114"/>
      <c r="I315"/>
      <c r="J315" s="940"/>
      <c r="K315" s="940"/>
    </row>
    <row r="316" spans="1:11" s="70" customFormat="1" ht="15.75">
      <c r="A316" s="482"/>
      <c r="B316" s="157" t="s">
        <v>589</v>
      </c>
      <c r="C316" s="970" t="s">
        <v>373</v>
      </c>
      <c r="D316" s="54"/>
      <c r="E316" s="981"/>
      <c r="F316" s="982"/>
      <c r="G316" s="123"/>
      <c r="H316" s="114"/>
      <c r="I316"/>
      <c r="J316" s="940"/>
      <c r="K316" s="940"/>
    </row>
    <row r="317" spans="1:11" s="70" customFormat="1" ht="15.75">
      <c r="A317" s="482"/>
      <c r="B317" s="157" t="s">
        <v>587</v>
      </c>
      <c r="C317" s="45" t="s">
        <v>613</v>
      </c>
      <c r="D317" s="54"/>
      <c r="E317" s="981"/>
      <c r="F317" s="982"/>
      <c r="G317" s="123"/>
      <c r="H317" s="114"/>
      <c r="I317"/>
      <c r="J317" s="940"/>
      <c r="K317" s="940"/>
    </row>
    <row r="318" spans="1:11" s="70" customFormat="1" ht="15.75">
      <c r="A318" s="482"/>
      <c r="B318" s="157" t="s">
        <v>219</v>
      </c>
      <c r="C318" s="970" t="s">
        <v>136</v>
      </c>
      <c r="D318" s="54"/>
      <c r="E318" s="981"/>
      <c r="F318" s="982"/>
      <c r="G318" s="123"/>
      <c r="H318" s="114"/>
      <c r="I318"/>
      <c r="J318" s="940"/>
      <c r="K318" s="940"/>
    </row>
    <row r="319" spans="1:11" s="70" customFormat="1" ht="15.75">
      <c r="A319" s="482"/>
      <c r="B319" s="157" t="s">
        <v>590</v>
      </c>
      <c r="C319" s="40" t="s">
        <v>374</v>
      </c>
      <c r="D319" s="54"/>
      <c r="E319" s="981"/>
      <c r="F319" s="982"/>
      <c r="G319" s="123"/>
      <c r="H319" s="114"/>
      <c r="I319"/>
      <c r="J319" s="940"/>
      <c r="K319" s="940"/>
    </row>
    <row r="320" spans="1:11" s="70" customFormat="1" ht="15.75" customHeight="1">
      <c r="A320" s="482"/>
      <c r="B320" s="157" t="s">
        <v>572</v>
      </c>
      <c r="C320" s="1398" t="s">
        <v>1071</v>
      </c>
      <c r="D320" s="1398"/>
      <c r="E320" s="1398"/>
      <c r="F320" s="1398"/>
      <c r="G320" s="982"/>
      <c r="H320" s="987"/>
      <c r="I320" s="940"/>
    </row>
    <row r="321" spans="1:11" s="70" customFormat="1" ht="15.75">
      <c r="A321" s="482"/>
      <c r="B321" s="157"/>
      <c r="C321" s="1398"/>
      <c r="D321" s="1398"/>
      <c r="E321" s="1398"/>
      <c r="F321" s="1398"/>
      <c r="G321" s="982"/>
      <c r="H321" s="987"/>
      <c r="I321" s="940"/>
    </row>
    <row r="322" spans="1:11" s="70" customFormat="1" ht="13.5" customHeight="1">
      <c r="A322" s="482"/>
      <c r="B322" s="157" t="s">
        <v>574</v>
      </c>
      <c r="C322" s="1399" t="s">
        <v>662</v>
      </c>
      <c r="D322" s="1399"/>
      <c r="E322" s="1399"/>
      <c r="F322" s="1399"/>
      <c r="G322" s="982"/>
      <c r="H322" s="987"/>
      <c r="I322" s="940"/>
    </row>
    <row r="323" spans="1:11" s="70" customFormat="1" ht="24.75" customHeight="1">
      <c r="A323" s="482"/>
      <c r="B323" s="157"/>
      <c r="C323" s="1399"/>
      <c r="D323" s="1399"/>
      <c r="E323" s="1399"/>
      <c r="F323" s="1399"/>
      <c r="G323" s="123"/>
      <c r="H323" s="114"/>
      <c r="I323"/>
      <c r="J323" s="940"/>
      <c r="K323" s="940"/>
    </row>
    <row r="324" spans="1:11" s="70" customFormat="1" ht="15.75">
      <c r="A324" s="482"/>
      <c r="B324" s="157" t="s">
        <v>592</v>
      </c>
      <c r="C324" s="40" t="s">
        <v>137</v>
      </c>
      <c r="D324" s="54"/>
      <c r="E324" s="981"/>
      <c r="F324" s="982"/>
      <c r="G324" s="123"/>
      <c r="H324" s="114"/>
      <c r="I324"/>
      <c r="J324" s="940"/>
      <c r="K324" s="940"/>
    </row>
    <row r="325" spans="1:11" s="70" customFormat="1" ht="15.75">
      <c r="A325" s="482"/>
      <c r="B325" s="157" t="s">
        <v>40</v>
      </c>
      <c r="C325" s="40" t="s">
        <v>404</v>
      </c>
      <c r="D325" s="54"/>
      <c r="E325" s="981"/>
      <c r="F325" s="982"/>
      <c r="G325" s="123"/>
      <c r="H325" s="114"/>
      <c r="I325"/>
      <c r="J325" s="940"/>
      <c r="K325" s="940"/>
    </row>
    <row r="326" spans="1:11" ht="15.75">
      <c r="A326" s="483"/>
      <c r="B326" s="65" t="s">
        <v>41</v>
      </c>
      <c r="C326" s="40" t="s">
        <v>357</v>
      </c>
      <c r="E326" s="981"/>
      <c r="F326" s="982"/>
      <c r="G326" s="123"/>
      <c r="H326" s="114"/>
    </row>
    <row r="327" spans="1:11" ht="15.75">
      <c r="A327" s="483"/>
      <c r="B327" s="65" t="s">
        <v>220</v>
      </c>
      <c r="C327" s="1323" t="s">
        <v>189</v>
      </c>
      <c r="E327" s="981"/>
      <c r="F327" s="982"/>
      <c r="G327" s="123"/>
      <c r="H327" s="114"/>
    </row>
    <row r="328" spans="1:11" ht="15.75">
      <c r="A328" s="483"/>
      <c r="B328" s="65"/>
      <c r="C328" s="1323" t="s">
        <v>188</v>
      </c>
      <c r="E328" s="981"/>
      <c r="F328" s="982"/>
      <c r="G328" s="123"/>
      <c r="H328" s="114"/>
    </row>
    <row r="329" spans="1:11" ht="15.75">
      <c r="A329" s="483"/>
      <c r="B329" s="65"/>
      <c r="C329" s="1324" t="str">
        <f>"  Interest on the Network Credits as booked each year is added to the revenue requirement to make the Transmisison Owner whole on Line "&amp;A276&amp;"."</f>
        <v xml:space="preserve">  Interest on the Network Credits as booked each year is added to the revenue requirement to make the Transmisison Owner whole on Line 155.</v>
      </c>
      <c r="D329" s="45"/>
      <c r="E329" s="983"/>
      <c r="F329" s="984"/>
      <c r="G329" s="123"/>
      <c r="H329" s="114"/>
    </row>
    <row r="330" spans="1:11" ht="15.75">
      <c r="A330" s="483"/>
      <c r="B330" s="65" t="s">
        <v>318</v>
      </c>
      <c r="C330" s="1324" t="str">
        <f>"Payments made under Schedule 12 of the PJM OATT that are not directly assessed to load in the Zone under Schedule 12 are included in Transmission O&amp;M."</f>
        <v>Payments made under Schedule 12 of the PJM OATT that are not directly assessed to load in the Zone under Schedule 12 are included in Transmission O&amp;M.</v>
      </c>
      <c r="D330" s="45"/>
      <c r="E330" s="983"/>
      <c r="F330" s="984"/>
      <c r="G330" s="123"/>
      <c r="H330" s="114"/>
    </row>
    <row r="331" spans="1:11" s="70" customFormat="1" ht="18">
      <c r="A331" s="483"/>
      <c r="B331" s="65"/>
      <c r="C331" s="1324" t="str">
        <f>"  If they are booked to Acct 565, they are included in on line "&amp;A125&amp;""</f>
        <v xml:space="preserve">  If they are booked to Acct 565, they are included in on line 64</v>
      </c>
      <c r="D331" s="157"/>
      <c r="E331" s="157"/>
      <c r="F331" s="157"/>
      <c r="G331" s="134"/>
      <c r="H331" s="618"/>
      <c r="I331"/>
      <c r="J331" s="940"/>
      <c r="K331" s="940"/>
    </row>
    <row r="332" spans="1:11" ht="15.75">
      <c r="A332" s="537"/>
      <c r="B332" s="157" t="s">
        <v>617</v>
      </c>
      <c r="C332" s="59" t="s">
        <v>405</v>
      </c>
      <c r="D332" s="68"/>
      <c r="E332" s="983"/>
      <c r="F332" s="984"/>
      <c r="G332" s="123"/>
      <c r="H332" s="114"/>
    </row>
    <row r="333" spans="1:11" ht="15.75">
      <c r="A333" s="247"/>
      <c r="B333" s="157" t="s">
        <v>439</v>
      </c>
      <c r="C333" s="1324" t="s">
        <v>24</v>
      </c>
      <c r="D333" s="68"/>
      <c r="E333" s="983"/>
      <c r="F333" s="984"/>
      <c r="G333" s="123"/>
      <c r="H333" s="114"/>
    </row>
    <row r="334" spans="1:11" ht="15.75">
      <c r="A334" s="157"/>
      <c r="B334" s="78" t="s">
        <v>396</v>
      </c>
      <c r="C334" s="1324" t="s">
        <v>397</v>
      </c>
      <c r="D334" s="68"/>
      <c r="E334" s="983"/>
      <c r="F334" s="984"/>
      <c r="G334" s="123"/>
      <c r="H334" s="114"/>
    </row>
    <row r="335" spans="1:11" ht="15.75">
      <c r="A335" s="157"/>
      <c r="B335" s="40"/>
      <c r="C335" s="1324" t="s">
        <v>398</v>
      </c>
      <c r="D335" s="68"/>
      <c r="E335" s="983"/>
      <c r="F335" s="984"/>
      <c r="G335" s="123"/>
      <c r="H335" s="114"/>
    </row>
    <row r="336" spans="1:11" ht="15.75">
      <c r="A336" s="157"/>
      <c r="B336" s="78" t="s">
        <v>663</v>
      </c>
      <c r="C336" s="1324" t="s">
        <v>664</v>
      </c>
      <c r="D336" s="68"/>
      <c r="E336" s="983"/>
      <c r="F336" s="984"/>
      <c r="G336" s="123"/>
      <c r="H336" s="114"/>
    </row>
    <row r="337" spans="1:11" ht="15.75">
      <c r="A337" s="157"/>
      <c r="B337" s="78" t="s">
        <v>102</v>
      </c>
      <c r="C337" s="1324" t="s">
        <v>719</v>
      </c>
      <c r="D337" s="68"/>
      <c r="E337" s="983"/>
      <c r="F337" s="984"/>
      <c r="G337" s="123"/>
      <c r="H337" s="114"/>
    </row>
    <row r="338" spans="1:11" ht="15.75">
      <c r="A338" s="157"/>
      <c r="B338" s="1288" t="s">
        <v>772</v>
      </c>
      <c r="C338" s="1325" t="s">
        <v>1135</v>
      </c>
      <c r="D338" s="68"/>
      <c r="E338" s="983"/>
      <c r="F338" s="984"/>
      <c r="G338" s="123"/>
      <c r="H338" s="114"/>
    </row>
    <row r="339" spans="1:11" ht="15.75">
      <c r="A339" s="157"/>
      <c r="B339" s="157" t="s">
        <v>773</v>
      </c>
      <c r="C339" s="1398" t="s">
        <v>1011</v>
      </c>
      <c r="D339" s="1398"/>
      <c r="E339" s="1398"/>
      <c r="F339" s="1398"/>
      <c r="G339" s="982"/>
      <c r="H339" s="987"/>
      <c r="I339" s="977"/>
      <c r="J339" s="40"/>
      <c r="K339" s="40"/>
    </row>
    <row r="340" spans="1:11" ht="15.75">
      <c r="A340" s="157"/>
      <c r="B340" s="157"/>
      <c r="C340" s="1398"/>
      <c r="D340" s="1398"/>
      <c r="E340" s="1398"/>
      <c r="F340" s="1398"/>
      <c r="G340" s="982"/>
      <c r="H340" s="987"/>
      <c r="I340" s="977"/>
      <c r="J340" s="40"/>
      <c r="K340" s="40"/>
    </row>
    <row r="341" spans="1:11" ht="15.75">
      <c r="A341" s="157"/>
      <c r="B341" s="157" t="s">
        <v>774</v>
      </c>
      <c r="C341" s="1398" t="s">
        <v>1009</v>
      </c>
      <c r="D341" s="1398"/>
      <c r="E341" s="1398"/>
      <c r="F341" s="1398"/>
      <c r="G341" s="982"/>
      <c r="H341" s="987"/>
      <c r="I341" s="977"/>
      <c r="J341" s="40"/>
      <c r="K341" s="40"/>
    </row>
    <row r="342" spans="1:11" ht="15.75">
      <c r="A342" s="157"/>
      <c r="B342" s="157"/>
      <c r="C342" s="1398"/>
      <c r="D342" s="1398"/>
      <c r="E342" s="1398"/>
      <c r="F342" s="1398"/>
      <c r="G342" s="982"/>
      <c r="H342" s="987"/>
      <c r="I342" s="977"/>
      <c r="J342" s="40"/>
      <c r="K342" s="40"/>
    </row>
    <row r="343" spans="1:11" ht="15.75">
      <c r="A343" s="157"/>
      <c r="B343" s="157" t="s">
        <v>727</v>
      </c>
      <c r="C343" s="1398" t="s">
        <v>1010</v>
      </c>
      <c r="D343" s="1398"/>
      <c r="E343" s="1398"/>
      <c r="F343" s="1398"/>
      <c r="G343" s="982"/>
      <c r="H343" s="987"/>
      <c r="I343" s="977"/>
      <c r="J343" s="40"/>
      <c r="K343" s="40"/>
    </row>
    <row r="344" spans="1:11" ht="15.75">
      <c r="A344" s="40"/>
      <c r="B344" s="157"/>
      <c r="C344" s="1398"/>
      <c r="D344" s="1398"/>
      <c r="E344" s="1398"/>
      <c r="F344" s="1398"/>
      <c r="G344" s="982"/>
      <c r="H344" s="987"/>
      <c r="I344" s="977"/>
      <c r="J344" s="40"/>
      <c r="K344" s="40"/>
    </row>
    <row r="345" spans="1:11" ht="15.75">
      <c r="A345" s="157"/>
      <c r="B345" s="157"/>
      <c r="C345" s="895"/>
      <c r="D345" s="351"/>
      <c r="E345" s="327"/>
      <c r="F345" s="350"/>
      <c r="G345" s="123"/>
      <c r="H345" s="114"/>
    </row>
    <row r="346" spans="1:11" ht="15.75">
      <c r="A346" s="42"/>
      <c r="B346" s="27"/>
      <c r="C346" s="20"/>
      <c r="D346" s="45"/>
      <c r="E346" s="16"/>
      <c r="F346" s="28"/>
      <c r="G346" s="28"/>
      <c r="H346" s="34"/>
    </row>
    <row r="347" spans="1:11" ht="15.75">
      <c r="A347" s="125" t="s">
        <v>562</v>
      </c>
      <c r="B347" s="124"/>
      <c r="C347" s="108"/>
      <c r="D347" s="107"/>
      <c r="E347" s="159"/>
      <c r="F347" s="107"/>
      <c r="G347" s="107"/>
      <c r="H347" s="108"/>
    </row>
    <row r="348" spans="1:11">
      <c r="A348" s="42"/>
      <c r="B348" s="27"/>
      <c r="C348" s="40"/>
      <c r="D348" s="40"/>
    </row>
    <row r="349" spans="1:11">
      <c r="H349" s="121"/>
    </row>
    <row r="350" spans="1:11">
      <c r="H350" s="120"/>
    </row>
    <row r="351" spans="1:11">
      <c r="H351" s="119"/>
    </row>
  </sheetData>
  <mergeCells count="5">
    <mergeCell ref="C339:F340"/>
    <mergeCell ref="C341:F342"/>
    <mergeCell ref="C343:F344"/>
    <mergeCell ref="C320:F321"/>
    <mergeCell ref="C322:F323"/>
  </mergeCells>
  <phoneticPr fontId="0" type="noConversion"/>
  <printOptions horizontalCentered="1"/>
  <pageMargins left="0.25" right="0.25" top="0.85" bottom="0.5" header="0.55000000000000004" footer="0.5"/>
  <pageSetup scale="40" fitToWidth="0" fitToHeight="0" orientation="portrait" r:id="rId1"/>
  <headerFooter alignWithMargins="0"/>
  <rowBreaks count="3" manualBreakCount="3">
    <brk id="116" max="7" man="1"/>
    <brk id="220" max="7" man="1"/>
    <brk id="307"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C331"/>
  <sheetViews>
    <sheetView zoomScale="90" zoomScaleNormal="90" zoomScaleSheetLayoutView="100" workbookViewId="0">
      <selection sqref="A1:J1"/>
    </sheetView>
  </sheetViews>
  <sheetFormatPr defaultRowHeight="12.75"/>
  <cols>
    <col min="1" max="1" width="4.140625" style="554" customWidth="1"/>
    <col min="2" max="2" width="4.7109375" style="554" customWidth="1"/>
    <col min="3" max="3" width="7.140625" style="554" customWidth="1"/>
    <col min="4" max="4" width="12" style="552" customWidth="1"/>
    <col min="5" max="5" width="14.140625" style="552" customWidth="1"/>
    <col min="6" max="6" width="17.42578125" style="552" customWidth="1"/>
    <col min="7" max="7" width="15.140625" style="552" customWidth="1"/>
    <col min="8" max="8" width="12.42578125" style="552" customWidth="1"/>
    <col min="9" max="9" width="12.28515625" style="552" customWidth="1"/>
    <col min="10" max="10" width="15.5703125" style="552" customWidth="1"/>
    <col min="11" max="11" width="15.42578125" style="552" customWidth="1"/>
    <col min="12" max="12" width="15.85546875" style="552" customWidth="1"/>
    <col min="13" max="13" width="14.28515625" style="552" customWidth="1"/>
    <col min="14" max="14" width="13.42578125" style="552" customWidth="1"/>
    <col min="15" max="15" width="14.5703125" style="552" bestFit="1" customWidth="1"/>
    <col min="16" max="16" width="9.140625" style="552"/>
    <col min="17" max="17" width="12" style="552" bestFit="1" customWidth="1"/>
    <col min="18" max="18" width="11.5703125" style="552" customWidth="1"/>
    <col min="19" max="16384" width="9.140625" style="552"/>
  </cols>
  <sheetData>
    <row r="1" spans="1:29" ht="18">
      <c r="A1" s="1508" t="str">
        <f>'ATT H-1A'!A4</f>
        <v>Atlantic City Electric Company</v>
      </c>
      <c r="B1" s="1509"/>
      <c r="C1" s="1509"/>
      <c r="D1" s="1509"/>
      <c r="E1" s="1509"/>
      <c r="F1" s="1509"/>
      <c r="G1" s="1509"/>
      <c r="H1" s="1509"/>
      <c r="I1" s="1509"/>
      <c r="J1" s="1509"/>
    </row>
    <row r="2" spans="1:29">
      <c r="A2" s="553"/>
    </row>
    <row r="3" spans="1:29" ht="18">
      <c r="A3" s="1510" t="s">
        <v>355</v>
      </c>
      <c r="B3" s="1510"/>
      <c r="C3" s="1510"/>
      <c r="D3" s="1510"/>
      <c r="E3" s="1510"/>
      <c r="F3" s="1510"/>
      <c r="G3" s="1510"/>
      <c r="H3" s="1510"/>
      <c r="I3" s="1511"/>
      <c r="J3" s="1511"/>
    </row>
    <row r="4" spans="1:29">
      <c r="K4" s="648"/>
      <c r="L4" s="649"/>
    </row>
    <row r="5" spans="1:29" ht="16.5">
      <c r="J5" s="555"/>
      <c r="K5" s="648"/>
      <c r="L5" s="649"/>
    </row>
    <row r="6" spans="1:29" ht="13.5">
      <c r="A6" s="556" t="s">
        <v>232</v>
      </c>
      <c r="B6" s="556" t="s">
        <v>233</v>
      </c>
      <c r="C6" s="556" t="s">
        <v>234</v>
      </c>
      <c r="D6" s="556" t="s">
        <v>235</v>
      </c>
      <c r="E6" s="557"/>
      <c r="F6" s="557"/>
      <c r="G6" s="557"/>
      <c r="H6" s="557"/>
      <c r="I6" s="557"/>
      <c r="J6" s="557"/>
      <c r="K6" s="648"/>
      <c r="L6" s="649"/>
      <c r="M6" s="557"/>
      <c r="N6" s="557"/>
      <c r="O6" s="557"/>
      <c r="P6" s="557"/>
      <c r="Q6" s="557"/>
      <c r="R6" s="557"/>
      <c r="S6" s="557"/>
      <c r="T6" s="557"/>
      <c r="U6" s="557"/>
      <c r="V6" s="557"/>
      <c r="W6" s="557"/>
      <c r="X6" s="557"/>
      <c r="Y6" s="557"/>
      <c r="Z6" s="557"/>
      <c r="AA6" s="557"/>
      <c r="AB6" s="557"/>
      <c r="AC6" s="558"/>
    </row>
    <row r="7" spans="1:29" ht="13.5">
      <c r="B7" s="556"/>
      <c r="C7" s="556"/>
      <c r="D7" s="557"/>
      <c r="E7" s="557"/>
      <c r="F7" s="557"/>
      <c r="G7" s="557"/>
      <c r="H7" s="557"/>
      <c r="I7" s="557"/>
      <c r="J7" s="557"/>
      <c r="K7" s="557"/>
      <c r="L7" s="557"/>
      <c r="M7" s="557"/>
      <c r="N7" s="557"/>
      <c r="O7" s="557"/>
      <c r="P7" s="557"/>
      <c r="Q7" s="557"/>
      <c r="R7" s="557"/>
      <c r="S7" s="557"/>
      <c r="T7" s="557"/>
      <c r="U7" s="557"/>
      <c r="V7" s="557"/>
      <c r="W7" s="557"/>
      <c r="X7" s="557"/>
      <c r="Y7" s="557"/>
      <c r="Z7" s="557"/>
      <c r="AA7" s="557"/>
      <c r="AB7" s="557"/>
      <c r="AC7" s="558"/>
    </row>
    <row r="8" spans="1:29" ht="13.5">
      <c r="A8" s="559" t="s">
        <v>236</v>
      </c>
      <c r="B8" s="556"/>
      <c r="C8" s="556"/>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558"/>
    </row>
    <row r="9" spans="1:29" ht="13.5">
      <c r="A9" s="556">
        <v>1</v>
      </c>
      <c r="B9" s="556" t="s">
        <v>237</v>
      </c>
      <c r="C9" s="560" t="s">
        <v>309</v>
      </c>
      <c r="D9" s="561" t="s">
        <v>478</v>
      </c>
      <c r="E9" s="557"/>
      <c r="F9" s="557"/>
      <c r="G9" s="557"/>
      <c r="H9" s="557"/>
      <c r="I9" s="557"/>
      <c r="J9" s="557"/>
      <c r="K9" s="557"/>
      <c r="L9" s="557"/>
      <c r="M9" s="557"/>
      <c r="N9" s="557"/>
      <c r="O9" s="557"/>
      <c r="P9" s="557"/>
      <c r="Q9" s="557"/>
      <c r="R9" s="557"/>
      <c r="S9" s="557"/>
      <c r="T9" s="557"/>
      <c r="U9" s="557"/>
      <c r="V9" s="557"/>
      <c r="W9" s="557"/>
      <c r="X9" s="557"/>
      <c r="Y9" s="557"/>
      <c r="Z9" s="557"/>
      <c r="AA9" s="557"/>
      <c r="AB9" s="557"/>
      <c r="AC9" s="558"/>
    </row>
    <row r="10" spans="1:29" ht="13.5">
      <c r="A10" s="556">
        <v>2</v>
      </c>
      <c r="B10" s="556" t="str">
        <f>+B9</f>
        <v>April</v>
      </c>
      <c r="C10" s="560" t="str">
        <f>+C9</f>
        <v>Year 2</v>
      </c>
      <c r="D10" s="561" t="s">
        <v>479</v>
      </c>
      <c r="E10" s="557"/>
      <c r="F10" s="557"/>
      <c r="G10" s="557"/>
      <c r="H10" s="557"/>
      <c r="I10" s="557"/>
      <c r="J10" s="557"/>
      <c r="K10" s="557"/>
      <c r="L10" s="557"/>
      <c r="M10" s="557"/>
      <c r="N10" s="557"/>
      <c r="O10" s="557"/>
      <c r="P10" s="557"/>
      <c r="Q10" s="557"/>
      <c r="R10" s="557"/>
      <c r="S10" s="557"/>
      <c r="T10" s="557"/>
      <c r="U10" s="557"/>
      <c r="V10" s="557"/>
      <c r="W10" s="557"/>
      <c r="X10" s="557"/>
      <c r="Y10" s="557"/>
      <c r="Z10" s="557"/>
      <c r="AA10" s="557"/>
      <c r="AB10" s="557"/>
      <c r="AC10" s="558"/>
    </row>
    <row r="11" spans="1:29" ht="13.5">
      <c r="A11" s="556">
        <v>3</v>
      </c>
      <c r="B11" s="556" t="s">
        <v>237</v>
      </c>
      <c r="C11" s="560" t="str">
        <f>+C10</f>
        <v>Year 2</v>
      </c>
      <c r="D11" s="561" t="s">
        <v>320</v>
      </c>
      <c r="E11" s="557"/>
      <c r="F11" s="557"/>
      <c r="G11" s="557"/>
      <c r="H11" s="557"/>
      <c r="I11" s="557"/>
      <c r="J11" s="557"/>
      <c r="K11" s="557"/>
      <c r="L11" s="557"/>
      <c r="M11" s="557"/>
      <c r="N11" s="557"/>
      <c r="O11" s="557"/>
      <c r="P11" s="557"/>
      <c r="Q11" s="557"/>
      <c r="R11" s="557"/>
      <c r="S11" s="557"/>
      <c r="T11" s="557"/>
      <c r="U11" s="557"/>
      <c r="V11" s="557"/>
      <c r="W11" s="557"/>
      <c r="X11" s="557"/>
      <c r="Y11" s="557"/>
      <c r="Z11" s="557"/>
      <c r="AA11" s="557"/>
      <c r="AB11" s="557"/>
      <c r="AC11" s="558"/>
    </row>
    <row r="12" spans="1:29" ht="13.5">
      <c r="A12" s="556">
        <v>4</v>
      </c>
      <c r="B12" s="556" t="s">
        <v>238</v>
      </c>
      <c r="C12" s="560" t="str">
        <f>+C11</f>
        <v>Year 2</v>
      </c>
      <c r="D12" s="561" t="s">
        <v>312</v>
      </c>
      <c r="E12" s="557"/>
      <c r="F12" s="557"/>
      <c r="G12" s="557"/>
      <c r="H12" s="557"/>
      <c r="I12" s="557"/>
      <c r="J12" s="557"/>
      <c r="K12" s="557"/>
      <c r="L12" s="557"/>
      <c r="M12" s="557"/>
      <c r="N12" s="557"/>
      <c r="O12" s="557"/>
      <c r="P12" s="557"/>
      <c r="Q12" s="557"/>
      <c r="R12" s="557"/>
      <c r="S12" s="557"/>
      <c r="T12" s="557"/>
      <c r="U12" s="557"/>
      <c r="V12" s="557"/>
      <c r="W12" s="557"/>
      <c r="X12" s="557"/>
      <c r="Y12" s="557"/>
      <c r="Z12" s="557"/>
      <c r="AA12" s="557"/>
      <c r="AB12" s="557"/>
      <c r="AC12" s="558"/>
    </row>
    <row r="13" spans="1:29" ht="13.5">
      <c r="A13" s="556">
        <v>5</v>
      </c>
      <c r="B13" s="562" t="s">
        <v>239</v>
      </c>
      <c r="C13" s="560" t="str">
        <f>+C12</f>
        <v>Year 2</v>
      </c>
      <c r="D13" s="561" t="s">
        <v>480</v>
      </c>
      <c r="E13" s="557"/>
      <c r="F13" s="557"/>
      <c r="G13" s="557"/>
      <c r="H13" s="557"/>
      <c r="I13" s="557"/>
      <c r="J13" s="557"/>
      <c r="K13" s="557"/>
      <c r="L13" s="557"/>
      <c r="M13" s="557"/>
      <c r="N13" s="557"/>
      <c r="O13" s="557"/>
      <c r="P13" s="557"/>
      <c r="Q13" s="557"/>
      <c r="R13" s="557"/>
      <c r="S13" s="557"/>
      <c r="T13" s="557"/>
      <c r="U13" s="557"/>
      <c r="V13" s="557"/>
      <c r="W13" s="557"/>
      <c r="X13" s="557"/>
      <c r="Y13" s="557"/>
      <c r="Z13" s="557"/>
      <c r="AA13" s="557"/>
      <c r="AB13" s="557"/>
      <c r="AC13" s="558"/>
    </row>
    <row r="14" spans="1:29" ht="13.5">
      <c r="A14" s="556"/>
      <c r="B14" s="556"/>
      <c r="C14" s="560"/>
      <c r="D14" s="561"/>
      <c r="E14" s="557"/>
      <c r="F14" s="557"/>
      <c r="G14" s="557"/>
      <c r="H14" s="557"/>
      <c r="I14" s="557"/>
      <c r="J14" s="557"/>
      <c r="K14" s="557"/>
      <c r="L14" s="557"/>
      <c r="M14" s="557"/>
      <c r="N14" s="557"/>
      <c r="O14" s="557"/>
      <c r="P14" s="557"/>
      <c r="Q14" s="557"/>
      <c r="R14" s="557"/>
      <c r="S14" s="557"/>
      <c r="T14" s="557"/>
      <c r="U14" s="557"/>
      <c r="V14" s="557"/>
      <c r="W14" s="557"/>
      <c r="X14" s="557"/>
      <c r="Y14" s="557"/>
      <c r="Z14" s="557"/>
      <c r="AA14" s="557"/>
      <c r="AB14" s="557"/>
      <c r="AC14" s="558"/>
    </row>
    <row r="15" spans="1:29" ht="13.5">
      <c r="A15" s="556">
        <v>6</v>
      </c>
      <c r="B15" s="556" t="str">
        <f>+B9</f>
        <v>April</v>
      </c>
      <c r="C15" s="560" t="s">
        <v>311</v>
      </c>
      <c r="D15" s="561" t="s">
        <v>363</v>
      </c>
      <c r="E15" s="557"/>
      <c r="F15" s="557"/>
      <c r="G15" s="557"/>
      <c r="H15" s="557"/>
      <c r="I15" s="557"/>
      <c r="J15" s="557"/>
      <c r="K15" s="557"/>
      <c r="L15" s="557"/>
      <c r="M15" s="557"/>
      <c r="N15" s="557"/>
      <c r="O15" s="557"/>
      <c r="P15" s="557"/>
      <c r="Q15" s="557"/>
      <c r="R15" s="557"/>
      <c r="S15" s="557"/>
      <c r="T15" s="557"/>
      <c r="U15" s="557"/>
      <c r="V15" s="557"/>
      <c r="W15" s="557"/>
      <c r="X15" s="557"/>
      <c r="Y15" s="557"/>
      <c r="Z15" s="557"/>
      <c r="AA15" s="557"/>
      <c r="AB15" s="557"/>
      <c r="AC15" s="558"/>
    </row>
    <row r="16" spans="1:29" ht="13.5">
      <c r="A16" s="556">
        <v>7</v>
      </c>
      <c r="B16" s="556" t="str">
        <f>+B18</f>
        <v>April</v>
      </c>
      <c r="C16" s="560" t="str">
        <f>+C18</f>
        <v>Year 3</v>
      </c>
      <c r="D16" s="561" t="s">
        <v>481</v>
      </c>
      <c r="E16" s="563"/>
      <c r="F16" s="563"/>
      <c r="G16" s="563"/>
      <c r="H16" s="563"/>
      <c r="I16" s="563"/>
      <c r="J16" s="563"/>
      <c r="K16" s="557"/>
      <c r="L16" s="557"/>
      <c r="M16" s="557"/>
      <c r="N16" s="557"/>
      <c r="O16" s="557"/>
      <c r="P16" s="557"/>
      <c r="Q16" s="557"/>
      <c r="R16" s="557"/>
      <c r="S16" s="557"/>
      <c r="T16" s="557"/>
      <c r="U16" s="557"/>
      <c r="V16" s="557"/>
      <c r="W16" s="557"/>
      <c r="X16" s="557"/>
      <c r="Y16" s="557"/>
      <c r="Z16" s="557"/>
      <c r="AA16" s="557"/>
      <c r="AB16" s="557"/>
      <c r="AC16" s="558"/>
    </row>
    <row r="17" spans="1:29" ht="13.5">
      <c r="A17" s="556"/>
      <c r="B17" s="556"/>
      <c r="C17" s="560"/>
      <c r="D17" s="561" t="s">
        <v>418</v>
      </c>
      <c r="E17" s="563"/>
      <c r="F17" s="563"/>
      <c r="G17" s="563"/>
      <c r="H17" s="563"/>
      <c r="I17" s="563"/>
      <c r="J17" s="563"/>
      <c r="K17" s="557"/>
      <c r="L17" s="557"/>
      <c r="M17" s="557"/>
      <c r="N17" s="557"/>
      <c r="O17" s="557"/>
      <c r="P17" s="557"/>
      <c r="Q17" s="557"/>
      <c r="R17" s="557"/>
      <c r="S17" s="557"/>
      <c r="T17" s="557"/>
      <c r="U17" s="557"/>
      <c r="V17" s="557"/>
      <c r="W17" s="557"/>
      <c r="X17" s="557"/>
      <c r="Y17" s="557"/>
      <c r="Z17" s="557"/>
      <c r="AA17" s="557"/>
      <c r="AB17" s="557"/>
      <c r="AC17" s="558"/>
    </row>
    <row r="18" spans="1:29" ht="13.5">
      <c r="A18" s="556">
        <v>8</v>
      </c>
      <c r="B18" s="556" t="str">
        <f>+B15</f>
        <v>April</v>
      </c>
      <c r="C18" s="560" t="str">
        <f>+C15</f>
        <v>Year 3</v>
      </c>
      <c r="D18" s="561" t="s">
        <v>482</v>
      </c>
      <c r="E18" s="557"/>
      <c r="F18" s="557"/>
      <c r="G18" s="557"/>
      <c r="H18" s="557"/>
      <c r="I18" s="557"/>
      <c r="J18" s="557"/>
      <c r="K18" s="557"/>
      <c r="L18" s="557"/>
      <c r="M18" s="557"/>
      <c r="N18" s="557"/>
      <c r="O18" s="557"/>
      <c r="P18" s="557"/>
      <c r="Q18" s="557"/>
      <c r="R18" s="557"/>
      <c r="S18" s="557"/>
      <c r="T18" s="557"/>
      <c r="U18" s="557"/>
      <c r="V18" s="557"/>
      <c r="W18" s="557"/>
      <c r="X18" s="557"/>
      <c r="Y18" s="557"/>
      <c r="Z18" s="557"/>
      <c r="AA18" s="557"/>
      <c r="AB18" s="557"/>
      <c r="AC18" s="558"/>
    </row>
    <row r="19" spans="1:29" ht="13.5">
      <c r="A19" s="556">
        <v>9</v>
      </c>
      <c r="B19" s="556" t="str">
        <f>+B16</f>
        <v>April</v>
      </c>
      <c r="C19" s="560" t="str">
        <f>+C16</f>
        <v>Year 3</v>
      </c>
      <c r="D19" s="561" t="s">
        <v>483</v>
      </c>
      <c r="E19" s="557"/>
      <c r="F19" s="557"/>
      <c r="G19" s="557"/>
      <c r="H19" s="557"/>
      <c r="I19" s="557"/>
      <c r="J19" s="557"/>
      <c r="K19" s="557"/>
      <c r="L19" s="557"/>
      <c r="M19" s="557"/>
      <c r="N19" s="557"/>
      <c r="O19" s="557"/>
      <c r="P19" s="557"/>
      <c r="Q19" s="557"/>
      <c r="R19" s="557"/>
      <c r="S19" s="557"/>
      <c r="T19" s="557"/>
      <c r="U19" s="557"/>
      <c r="V19" s="557"/>
      <c r="W19" s="557"/>
      <c r="X19" s="557"/>
      <c r="Y19" s="557"/>
      <c r="Z19" s="557"/>
      <c r="AA19" s="557"/>
      <c r="AB19" s="557"/>
      <c r="AC19" s="558"/>
    </row>
    <row r="20" spans="1:29" ht="13.5">
      <c r="A20" s="556">
        <v>10</v>
      </c>
      <c r="B20" s="556" t="str">
        <f>+B12</f>
        <v>May</v>
      </c>
      <c r="C20" s="560" t="str">
        <f>+C19</f>
        <v>Year 3</v>
      </c>
      <c r="D20" s="561" t="s">
        <v>313</v>
      </c>
      <c r="E20" s="557"/>
      <c r="F20" s="557"/>
      <c r="G20" s="557"/>
      <c r="H20" s="557"/>
      <c r="I20" s="557"/>
      <c r="J20" s="557"/>
      <c r="K20" s="557"/>
      <c r="L20" s="557"/>
      <c r="M20" s="557"/>
      <c r="N20" s="557"/>
      <c r="O20" s="557"/>
      <c r="P20" s="557"/>
      <c r="Q20" s="557"/>
      <c r="R20" s="557"/>
      <c r="S20" s="557"/>
      <c r="T20" s="557"/>
      <c r="U20" s="557"/>
      <c r="V20" s="557"/>
      <c r="W20" s="557"/>
      <c r="X20" s="557"/>
      <c r="Y20" s="557"/>
      <c r="Z20" s="557"/>
      <c r="AA20" s="557"/>
      <c r="AB20" s="557"/>
      <c r="AC20" s="558"/>
    </row>
    <row r="21" spans="1:29" ht="13.5">
      <c r="A21" s="556">
        <v>11</v>
      </c>
      <c r="B21" s="562" t="str">
        <f>+B13</f>
        <v>June</v>
      </c>
      <c r="C21" s="560" t="str">
        <f>+C20</f>
        <v>Year 3</v>
      </c>
      <c r="D21" s="561" t="s">
        <v>364</v>
      </c>
      <c r="E21" s="557"/>
      <c r="F21" s="557"/>
      <c r="G21" s="557"/>
      <c r="H21" s="557"/>
      <c r="I21" s="557"/>
      <c r="J21" s="557"/>
      <c r="K21" s="557"/>
      <c r="L21" s="557"/>
      <c r="M21" s="557"/>
      <c r="N21" s="557"/>
      <c r="O21" s="557"/>
      <c r="P21" s="557"/>
      <c r="Q21" s="557"/>
      <c r="R21" s="557"/>
      <c r="S21" s="557"/>
      <c r="T21" s="557"/>
      <c r="U21" s="557"/>
      <c r="V21" s="557"/>
      <c r="W21" s="557"/>
      <c r="X21" s="557"/>
      <c r="Y21" s="557"/>
      <c r="Z21" s="557"/>
      <c r="AA21" s="557"/>
      <c r="AB21" s="557"/>
      <c r="AC21" s="558"/>
    </row>
    <row r="22" spans="1:29" ht="13.5">
      <c r="A22" s="556"/>
      <c r="B22" s="562"/>
      <c r="C22" s="556"/>
      <c r="D22" s="561"/>
      <c r="E22" s="557"/>
      <c r="F22" s="557"/>
      <c r="G22" s="557"/>
      <c r="H22" s="557"/>
      <c r="I22" s="557"/>
      <c r="J22" s="557"/>
      <c r="K22" s="557"/>
      <c r="L22" s="557"/>
      <c r="M22" s="557"/>
      <c r="N22" s="557"/>
      <c r="O22" s="557"/>
      <c r="P22" s="557"/>
      <c r="Q22" s="557"/>
      <c r="R22" s="557"/>
      <c r="S22" s="557"/>
      <c r="T22" s="557"/>
      <c r="U22" s="557"/>
      <c r="V22" s="557"/>
      <c r="W22" s="557"/>
      <c r="X22" s="557"/>
      <c r="Y22" s="557"/>
      <c r="Z22" s="557"/>
      <c r="AA22" s="557"/>
      <c r="AB22" s="557"/>
      <c r="AC22" s="558"/>
    </row>
    <row r="23" spans="1:29" ht="13.5">
      <c r="A23" s="564"/>
      <c r="B23" s="560"/>
      <c r="C23" s="556"/>
      <c r="D23" s="565"/>
      <c r="E23" s="557"/>
      <c r="F23" s="557"/>
      <c r="G23" s="557"/>
      <c r="H23" s="557"/>
      <c r="I23" s="557"/>
      <c r="J23" s="557"/>
      <c r="K23" s="557"/>
      <c r="L23" s="557"/>
      <c r="M23" s="557"/>
      <c r="N23" s="557"/>
      <c r="O23" s="557"/>
      <c r="P23" s="557"/>
      <c r="Q23" s="557"/>
      <c r="R23" s="557"/>
      <c r="S23" s="557"/>
      <c r="T23" s="557"/>
      <c r="U23" s="557"/>
      <c r="V23" s="557"/>
      <c r="W23" s="557"/>
      <c r="X23" s="557"/>
      <c r="Y23" s="557"/>
      <c r="Z23" s="557"/>
      <c r="AA23" s="557"/>
      <c r="AB23" s="557"/>
      <c r="AC23" s="558"/>
    </row>
    <row r="24" spans="1:29" ht="13.5">
      <c r="A24" s="556">
        <f>+A9</f>
        <v>1</v>
      </c>
      <c r="B24" s="556" t="str">
        <f>+B9</f>
        <v>April</v>
      </c>
      <c r="C24" s="556" t="str">
        <f>+C9</f>
        <v>Year 2</v>
      </c>
      <c r="D24" s="557" t="str">
        <f>+D9</f>
        <v>TO populates the formula with Year 1 data from FERC Form 1 data for Year 1 (e.g., 2004)</v>
      </c>
      <c r="E24" s="557"/>
      <c r="F24" s="557"/>
      <c r="G24" s="557"/>
      <c r="H24" s="557"/>
      <c r="I24" s="557"/>
      <c r="K24" s="557"/>
      <c r="L24" s="557"/>
      <c r="M24" s="557"/>
      <c r="N24" s="557"/>
      <c r="O24" s="557"/>
      <c r="P24" s="557"/>
      <c r="Q24" s="557"/>
      <c r="R24" s="557"/>
      <c r="S24" s="557"/>
      <c r="T24" s="557"/>
      <c r="U24" s="557"/>
      <c r="V24" s="557"/>
      <c r="W24" s="557"/>
      <c r="X24" s="557"/>
      <c r="Y24" s="557"/>
      <c r="Z24" s="557"/>
      <c r="AA24" s="557"/>
      <c r="AB24" s="557"/>
      <c r="AC24" s="558"/>
    </row>
    <row r="25" spans="1:29" ht="13.5">
      <c r="A25" s="556"/>
      <c r="B25" s="556"/>
      <c r="C25" s="556"/>
      <c r="D25" s="644">
        <v>140950281.51627019</v>
      </c>
      <c r="E25" s="557" t="s">
        <v>305</v>
      </c>
      <c r="F25" s="557"/>
      <c r="G25" s="566" t="s">
        <v>484</v>
      </c>
      <c r="H25" s="557"/>
      <c r="I25" s="557"/>
      <c r="J25" s="557"/>
      <c r="K25" s="557"/>
      <c r="L25" s="557"/>
      <c r="M25" s="557"/>
      <c r="N25" s="557"/>
      <c r="O25" s="557"/>
      <c r="P25" s="557"/>
      <c r="Q25" s="557"/>
      <c r="R25" s="557"/>
      <c r="S25" s="557"/>
      <c r="T25" s="557"/>
      <c r="U25" s="557"/>
      <c r="V25" s="557"/>
      <c r="W25" s="557"/>
      <c r="X25" s="557"/>
      <c r="Y25" s="557"/>
      <c r="Z25" s="557"/>
      <c r="AA25" s="557"/>
      <c r="AB25" s="557"/>
      <c r="AC25" s="558"/>
    </row>
    <row r="26" spans="1:29" ht="13.5">
      <c r="A26" s="556"/>
      <c r="B26" s="556"/>
      <c r="C26" s="556"/>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8"/>
    </row>
    <row r="27" spans="1:29" ht="13.5">
      <c r="A27" s="556">
        <v>2</v>
      </c>
      <c r="B27" s="556" t="str">
        <f>+B24</f>
        <v>April</v>
      </c>
      <c r="C27" s="556" t="str">
        <f>+C24</f>
        <v>Year 2</v>
      </c>
      <c r="D27" s="561" t="str">
        <f>+D10</f>
        <v>TO estimates all transmission Cap Adds and CWIP for Year 2 weighted based on Months expected to be in service in Year 2 (e.g., 2005)</v>
      </c>
      <c r="E27" s="557"/>
      <c r="F27" s="557"/>
      <c r="G27" s="557"/>
      <c r="H27" s="557"/>
      <c r="I27" s="557"/>
      <c r="K27" s="557"/>
      <c r="L27" s="557"/>
      <c r="M27" s="557"/>
      <c r="N27" s="557"/>
      <c r="O27" s="557"/>
      <c r="P27" s="557"/>
      <c r="Q27" s="557"/>
      <c r="R27" s="557"/>
      <c r="S27" s="557"/>
      <c r="T27" s="557"/>
      <c r="U27" s="557"/>
      <c r="V27" s="557"/>
      <c r="W27" s="557"/>
      <c r="X27" s="557"/>
      <c r="Y27" s="557"/>
      <c r="Z27" s="557"/>
      <c r="AA27" s="557"/>
      <c r="AB27" s="557"/>
      <c r="AC27" s="558"/>
    </row>
    <row r="28" spans="1:29" ht="13.5">
      <c r="A28" s="556"/>
      <c r="B28" s="556"/>
      <c r="C28" s="556"/>
      <c r="D28" s="561"/>
      <c r="E28" s="557"/>
      <c r="F28" s="557"/>
      <c r="G28" s="557"/>
      <c r="H28" s="557"/>
      <c r="I28" s="557"/>
      <c r="K28" s="557"/>
      <c r="L28" s="557"/>
      <c r="M28" s="557"/>
      <c r="N28" s="557"/>
      <c r="O28" s="557"/>
      <c r="P28" s="557"/>
      <c r="Q28" s="557"/>
      <c r="R28" s="557"/>
      <c r="S28" s="557"/>
      <c r="T28" s="557"/>
      <c r="U28" s="557"/>
      <c r="V28" s="557"/>
      <c r="W28" s="557"/>
      <c r="X28" s="557"/>
      <c r="Y28" s="557"/>
      <c r="Z28" s="557"/>
      <c r="AA28" s="557"/>
      <c r="AB28" s="557"/>
      <c r="AC28" s="558"/>
    </row>
    <row r="29" spans="1:29" ht="13.5">
      <c r="A29" s="556"/>
      <c r="B29" s="556"/>
      <c r="C29" s="556"/>
      <c r="E29" s="567" t="s">
        <v>485</v>
      </c>
      <c r="F29" s="567" t="s">
        <v>486</v>
      </c>
      <c r="G29" s="567" t="s">
        <v>487</v>
      </c>
      <c r="H29" s="567" t="s">
        <v>488</v>
      </c>
      <c r="I29" s="567" t="s">
        <v>489</v>
      </c>
      <c r="J29" s="567" t="s">
        <v>490</v>
      </c>
      <c r="K29" s="567" t="s">
        <v>491</v>
      </c>
      <c r="L29" s="567" t="s">
        <v>492</v>
      </c>
      <c r="M29" s="567" t="s">
        <v>493</v>
      </c>
      <c r="N29" s="567" t="s">
        <v>494</v>
      </c>
      <c r="O29" s="556" t="s">
        <v>495</v>
      </c>
      <c r="P29" s="556" t="s">
        <v>496</v>
      </c>
      <c r="Q29" s="556" t="s">
        <v>497</v>
      </c>
      <c r="R29" s="557"/>
      <c r="S29" s="557"/>
      <c r="T29" s="557"/>
      <c r="U29" s="557"/>
      <c r="V29" s="557"/>
      <c r="W29" s="557"/>
      <c r="X29" s="557"/>
      <c r="Y29" s="557"/>
      <c r="Z29" s="557"/>
      <c r="AA29" s="557"/>
      <c r="AB29" s="557"/>
      <c r="AC29" s="558"/>
    </row>
    <row r="30" spans="1:29" ht="13.5">
      <c r="A30" s="556"/>
      <c r="B30" s="556"/>
      <c r="C30" s="556"/>
      <c r="E30" s="556" t="s">
        <v>498</v>
      </c>
      <c r="F30" s="556" t="s">
        <v>498</v>
      </c>
      <c r="G30" s="556" t="s">
        <v>498</v>
      </c>
      <c r="H30" s="556" t="s">
        <v>498</v>
      </c>
      <c r="J30" s="556" t="str">
        <f>+E31</f>
        <v>Other Plant In Service</v>
      </c>
      <c r="K30" s="556" t="str">
        <f>+F31</f>
        <v>Other Plant In Service</v>
      </c>
      <c r="L30" s="556" t="str">
        <f>+G31</f>
        <v>MAPP CWIP</v>
      </c>
      <c r="M30" s="556" t="str">
        <f>+H31</f>
        <v>MAPP In Service</v>
      </c>
      <c r="N30" s="556" t="str">
        <f>+E31</f>
        <v>Other Plant In Service</v>
      </c>
      <c r="O30" s="556" t="str">
        <f>+F31</f>
        <v>Other Plant In Service</v>
      </c>
      <c r="P30" s="556" t="str">
        <f>+G31</f>
        <v>MAPP CWIP</v>
      </c>
      <c r="Q30" s="556" t="str">
        <f>+H31</f>
        <v>MAPP In Service</v>
      </c>
      <c r="R30" s="557"/>
      <c r="S30" s="557"/>
      <c r="T30" s="557"/>
      <c r="U30" s="557"/>
      <c r="V30" s="557"/>
      <c r="W30" s="557"/>
      <c r="X30" s="557"/>
      <c r="Y30" s="557"/>
      <c r="Z30" s="557"/>
      <c r="AA30" s="557"/>
      <c r="AB30" s="557"/>
      <c r="AC30" s="558"/>
    </row>
    <row r="31" spans="1:29" ht="13.5">
      <c r="A31" s="556"/>
      <c r="B31" s="556"/>
      <c r="C31" s="556"/>
      <c r="D31" s="557"/>
      <c r="E31" s="556" t="s">
        <v>499</v>
      </c>
      <c r="F31" s="556" t="s">
        <v>499</v>
      </c>
      <c r="G31" s="556" t="s">
        <v>500</v>
      </c>
      <c r="H31" s="556" t="s">
        <v>501</v>
      </c>
      <c r="I31" s="556" t="s">
        <v>240</v>
      </c>
      <c r="J31" s="556" t="s">
        <v>502</v>
      </c>
      <c r="K31" s="556" t="s">
        <v>503</v>
      </c>
      <c r="L31" s="556" t="s">
        <v>504</v>
      </c>
      <c r="M31" s="556" t="s">
        <v>505</v>
      </c>
      <c r="N31" s="556" t="s">
        <v>506</v>
      </c>
      <c r="O31" s="556" t="s">
        <v>507</v>
      </c>
      <c r="P31" s="556" t="s">
        <v>508</v>
      </c>
      <c r="Q31" s="556" t="s">
        <v>509</v>
      </c>
      <c r="R31" s="557"/>
      <c r="S31" s="557"/>
      <c r="T31" s="557"/>
      <c r="U31" s="557"/>
      <c r="V31" s="557"/>
      <c r="W31" s="557"/>
      <c r="X31" s="557"/>
      <c r="Y31" s="557"/>
      <c r="Z31" s="557"/>
      <c r="AA31" s="557"/>
      <c r="AB31" s="557"/>
      <c r="AC31" s="558"/>
    </row>
    <row r="32" spans="1:29" ht="13.5">
      <c r="A32" s="556"/>
      <c r="B32" s="556"/>
      <c r="C32" s="556"/>
      <c r="D32" s="557" t="s">
        <v>241</v>
      </c>
      <c r="E32" s="357"/>
      <c r="F32" s="859"/>
      <c r="G32" s="860"/>
      <c r="H32" s="860"/>
      <c r="I32" s="557">
        <v>11.5</v>
      </c>
      <c r="J32" s="570">
        <f t="shared" ref="J32:J42" si="0">+I32*E32</f>
        <v>0</v>
      </c>
      <c r="K32" s="570">
        <f>+I32*F32</f>
        <v>0</v>
      </c>
      <c r="L32" s="570">
        <f t="shared" ref="L32:L43" si="1">+I32*G32</f>
        <v>0</v>
      </c>
      <c r="M32" s="570">
        <f t="shared" ref="M32:M43" si="2">+I32*H32</f>
        <v>0</v>
      </c>
      <c r="N32" s="565">
        <f t="shared" ref="N32:N41" si="3">+J32/12</f>
        <v>0</v>
      </c>
      <c r="O32" s="565">
        <f t="shared" ref="O32:O40" si="4">+K32/12</f>
        <v>0</v>
      </c>
      <c r="P32" s="565">
        <f t="shared" ref="P32:P40" si="5">+L32/12</f>
        <v>0</v>
      </c>
      <c r="Q32" s="565">
        <f t="shared" ref="Q32:Q40" si="6">+M32/12</f>
        <v>0</v>
      </c>
      <c r="R32" s="557"/>
      <c r="S32" s="557"/>
      <c r="T32" s="557"/>
      <c r="U32" s="557"/>
      <c r="V32" s="557"/>
      <c r="W32" s="557"/>
      <c r="X32" s="557"/>
      <c r="Y32" s="557"/>
      <c r="Z32" s="557"/>
      <c r="AA32" s="557"/>
      <c r="AB32" s="557"/>
      <c r="AC32" s="558"/>
    </row>
    <row r="33" spans="1:29" ht="13.5">
      <c r="A33" s="556"/>
      <c r="B33" s="556"/>
      <c r="C33" s="556"/>
      <c r="D33" s="557" t="s">
        <v>242</v>
      </c>
      <c r="E33" s="357"/>
      <c r="F33" s="859"/>
      <c r="G33" s="860"/>
      <c r="H33" s="860"/>
      <c r="I33" s="557">
        <f t="shared" ref="I33:I43" si="7">+I32-1</f>
        <v>10.5</v>
      </c>
      <c r="J33" s="570">
        <f t="shared" si="0"/>
        <v>0</v>
      </c>
      <c r="K33" s="570">
        <f t="shared" ref="K33:K43" si="8">+I33*F33</f>
        <v>0</v>
      </c>
      <c r="L33" s="570">
        <f t="shared" si="1"/>
        <v>0</v>
      </c>
      <c r="M33" s="570">
        <f t="shared" si="2"/>
        <v>0</v>
      </c>
      <c r="N33" s="565">
        <f t="shared" si="3"/>
        <v>0</v>
      </c>
      <c r="O33" s="565">
        <f t="shared" si="4"/>
        <v>0</v>
      </c>
      <c r="P33" s="565">
        <f t="shared" si="5"/>
        <v>0</v>
      </c>
      <c r="Q33" s="565">
        <f t="shared" si="6"/>
        <v>0</v>
      </c>
      <c r="R33" s="557"/>
      <c r="S33" s="557"/>
      <c r="T33" s="557"/>
      <c r="U33" s="557"/>
      <c r="V33" s="557"/>
      <c r="W33" s="557"/>
      <c r="X33" s="557"/>
      <c r="Y33" s="557"/>
      <c r="Z33" s="557"/>
      <c r="AA33" s="557"/>
      <c r="AB33" s="557"/>
      <c r="AC33" s="558"/>
    </row>
    <row r="34" spans="1:29" ht="13.5">
      <c r="A34" s="556"/>
      <c r="B34" s="556"/>
      <c r="C34" s="556"/>
      <c r="D34" s="557" t="s">
        <v>243</v>
      </c>
      <c r="E34" s="1387">
        <v>0</v>
      </c>
      <c r="F34" s="859"/>
      <c r="G34" s="860"/>
      <c r="H34" s="860"/>
      <c r="I34" s="557">
        <f t="shared" si="7"/>
        <v>9.5</v>
      </c>
      <c r="J34" s="570">
        <f t="shared" si="0"/>
        <v>0</v>
      </c>
      <c r="K34" s="570">
        <f t="shared" si="8"/>
        <v>0</v>
      </c>
      <c r="L34" s="570">
        <f t="shared" si="1"/>
        <v>0</v>
      </c>
      <c r="M34" s="570">
        <f t="shared" si="2"/>
        <v>0</v>
      </c>
      <c r="N34" s="565">
        <f t="shared" si="3"/>
        <v>0</v>
      </c>
      <c r="O34" s="565">
        <f t="shared" si="4"/>
        <v>0</v>
      </c>
      <c r="P34" s="565">
        <f t="shared" si="5"/>
        <v>0</v>
      </c>
      <c r="Q34" s="565">
        <f t="shared" si="6"/>
        <v>0</v>
      </c>
      <c r="R34" s="557"/>
      <c r="S34" s="557"/>
      <c r="T34" s="557"/>
      <c r="U34" s="557"/>
      <c r="V34" s="557"/>
      <c r="W34" s="557"/>
      <c r="X34" s="557"/>
      <c r="Y34" s="557"/>
      <c r="Z34" s="557"/>
      <c r="AA34" s="557"/>
      <c r="AB34" s="557"/>
      <c r="AC34" s="558"/>
    </row>
    <row r="35" spans="1:29" ht="13.5">
      <c r="A35" s="556"/>
      <c r="B35" s="556"/>
      <c r="C35" s="556"/>
      <c r="D35" s="557" t="s">
        <v>244</v>
      </c>
      <c r="E35" s="950">
        <v>2941169</v>
      </c>
      <c r="F35" s="859"/>
      <c r="G35" s="860"/>
      <c r="H35" s="860"/>
      <c r="I35" s="557">
        <f t="shared" si="7"/>
        <v>8.5</v>
      </c>
      <c r="J35" s="570">
        <f t="shared" si="0"/>
        <v>24999936.5</v>
      </c>
      <c r="K35" s="570">
        <f t="shared" si="8"/>
        <v>0</v>
      </c>
      <c r="L35" s="570">
        <f t="shared" si="1"/>
        <v>0</v>
      </c>
      <c r="M35" s="570">
        <f t="shared" si="2"/>
        <v>0</v>
      </c>
      <c r="N35" s="565">
        <f t="shared" si="3"/>
        <v>2083328.0416666667</v>
      </c>
      <c r="O35" s="565">
        <f t="shared" si="4"/>
        <v>0</v>
      </c>
      <c r="P35" s="565">
        <f t="shared" si="5"/>
        <v>0</v>
      </c>
      <c r="Q35" s="565">
        <f t="shared" si="6"/>
        <v>0</v>
      </c>
      <c r="R35" s="557"/>
      <c r="S35" s="557"/>
      <c r="T35" s="557"/>
      <c r="U35" s="557"/>
      <c r="V35" s="557"/>
      <c r="W35" s="557"/>
      <c r="X35" s="557"/>
      <c r="Y35" s="557"/>
      <c r="Z35" s="557"/>
      <c r="AA35" s="557"/>
      <c r="AB35" s="557"/>
      <c r="AC35" s="558"/>
    </row>
    <row r="36" spans="1:29" ht="13.5">
      <c r="A36" s="556"/>
      <c r="B36" s="556"/>
      <c r="C36" s="556"/>
      <c r="D36" s="557" t="s">
        <v>238</v>
      </c>
      <c r="E36" s="1388">
        <v>21088727</v>
      </c>
      <c r="F36" s="859"/>
      <c r="G36" s="860"/>
      <c r="H36" s="860"/>
      <c r="I36" s="557">
        <f t="shared" si="7"/>
        <v>7.5</v>
      </c>
      <c r="J36" s="570">
        <f t="shared" si="0"/>
        <v>158165452.5</v>
      </c>
      <c r="K36" s="570">
        <f t="shared" si="8"/>
        <v>0</v>
      </c>
      <c r="L36" s="570">
        <f t="shared" si="1"/>
        <v>0</v>
      </c>
      <c r="M36" s="570">
        <f t="shared" si="2"/>
        <v>0</v>
      </c>
      <c r="N36" s="565">
        <f t="shared" si="3"/>
        <v>13180454.375</v>
      </c>
      <c r="O36" s="565">
        <f t="shared" si="4"/>
        <v>0</v>
      </c>
      <c r="P36" s="565">
        <f t="shared" si="5"/>
        <v>0</v>
      </c>
      <c r="Q36" s="565">
        <f t="shared" si="6"/>
        <v>0</v>
      </c>
      <c r="R36" s="557"/>
      <c r="S36" s="557"/>
      <c r="T36" s="557"/>
      <c r="U36" s="557"/>
      <c r="V36" s="557"/>
      <c r="W36" s="557"/>
      <c r="X36" s="557"/>
      <c r="Y36" s="557"/>
      <c r="Z36" s="557"/>
      <c r="AA36" s="557"/>
      <c r="AB36" s="557"/>
      <c r="AC36" s="558"/>
    </row>
    <row r="37" spans="1:29" ht="13.5">
      <c r="A37" s="556"/>
      <c r="B37" s="556"/>
      <c r="C37" s="556"/>
      <c r="D37" s="557" t="s">
        <v>245</v>
      </c>
      <c r="E37" s="950">
        <v>0</v>
      </c>
      <c r="F37" s="859"/>
      <c r="G37" s="860"/>
      <c r="H37" s="860"/>
      <c r="I37" s="557">
        <f t="shared" si="7"/>
        <v>6.5</v>
      </c>
      <c r="J37" s="570">
        <f>+I37*E37</f>
        <v>0</v>
      </c>
      <c r="K37" s="570">
        <f t="shared" si="8"/>
        <v>0</v>
      </c>
      <c r="L37" s="570">
        <f t="shared" si="1"/>
        <v>0</v>
      </c>
      <c r="M37" s="570">
        <f t="shared" si="2"/>
        <v>0</v>
      </c>
      <c r="N37" s="565">
        <f t="shared" si="3"/>
        <v>0</v>
      </c>
      <c r="O37" s="565">
        <f t="shared" si="4"/>
        <v>0</v>
      </c>
      <c r="P37" s="565">
        <f t="shared" si="5"/>
        <v>0</v>
      </c>
      <c r="Q37" s="565">
        <f t="shared" si="6"/>
        <v>0</v>
      </c>
      <c r="R37" s="557"/>
      <c r="S37" s="557"/>
      <c r="T37" s="557"/>
      <c r="U37" s="557"/>
      <c r="V37" s="557"/>
      <c r="W37" s="557"/>
      <c r="X37" s="557"/>
      <c r="Y37" s="557"/>
      <c r="Z37" s="557"/>
      <c r="AA37" s="557"/>
      <c r="AB37" s="557"/>
      <c r="AC37" s="558"/>
    </row>
    <row r="38" spans="1:29" ht="13.5">
      <c r="A38" s="556"/>
      <c r="B38" s="556"/>
      <c r="C38" s="556"/>
      <c r="D38" s="557" t="s">
        <v>246</v>
      </c>
      <c r="E38" s="950">
        <v>94340615</v>
      </c>
      <c r="F38" s="859"/>
      <c r="G38" s="860"/>
      <c r="H38" s="860"/>
      <c r="I38" s="557">
        <f t="shared" si="7"/>
        <v>5.5</v>
      </c>
      <c r="J38" s="570">
        <f t="shared" si="0"/>
        <v>518873382.5</v>
      </c>
      <c r="K38" s="570">
        <f t="shared" si="8"/>
        <v>0</v>
      </c>
      <c r="L38" s="570">
        <f t="shared" si="1"/>
        <v>0</v>
      </c>
      <c r="M38" s="570">
        <f t="shared" si="2"/>
        <v>0</v>
      </c>
      <c r="N38" s="565">
        <f t="shared" si="3"/>
        <v>43239448.541666664</v>
      </c>
      <c r="O38" s="565">
        <f t="shared" si="4"/>
        <v>0</v>
      </c>
      <c r="P38" s="565">
        <f t="shared" si="5"/>
        <v>0</v>
      </c>
      <c r="Q38" s="565">
        <f t="shared" si="6"/>
        <v>0</v>
      </c>
      <c r="R38" s="557"/>
      <c r="S38" s="557"/>
      <c r="T38" s="557"/>
      <c r="U38" s="557"/>
      <c r="V38" s="557"/>
      <c r="W38" s="557"/>
      <c r="X38" s="557"/>
      <c r="Y38" s="557"/>
      <c r="Z38" s="557"/>
      <c r="AA38" s="557"/>
      <c r="AB38" s="557"/>
      <c r="AC38" s="558"/>
    </row>
    <row r="39" spans="1:29" ht="13.5">
      <c r="A39" s="556"/>
      <c r="B39" s="556"/>
      <c r="C39" s="556"/>
      <c r="D39" s="557" t="s">
        <v>247</v>
      </c>
      <c r="E39" s="950">
        <v>6173290</v>
      </c>
      <c r="F39" s="859"/>
      <c r="G39" s="860"/>
      <c r="H39" s="860"/>
      <c r="I39" s="557">
        <f t="shared" si="7"/>
        <v>4.5</v>
      </c>
      <c r="J39" s="570">
        <f t="shared" si="0"/>
        <v>27779805</v>
      </c>
      <c r="K39" s="570">
        <f t="shared" si="8"/>
        <v>0</v>
      </c>
      <c r="L39" s="570">
        <f t="shared" si="1"/>
        <v>0</v>
      </c>
      <c r="M39" s="570">
        <f t="shared" si="2"/>
        <v>0</v>
      </c>
      <c r="N39" s="565">
        <f t="shared" si="3"/>
        <v>2314983.75</v>
      </c>
      <c r="O39" s="565">
        <f t="shared" si="4"/>
        <v>0</v>
      </c>
      <c r="P39" s="565">
        <f t="shared" si="5"/>
        <v>0</v>
      </c>
      <c r="Q39" s="565">
        <f t="shared" si="6"/>
        <v>0</v>
      </c>
      <c r="R39" s="557"/>
      <c r="S39" s="557"/>
      <c r="T39" s="557"/>
      <c r="U39" s="557"/>
      <c r="V39" s="557"/>
      <c r="W39" s="557"/>
      <c r="X39" s="557"/>
      <c r="Y39" s="557"/>
      <c r="Z39" s="557"/>
      <c r="AA39" s="557"/>
      <c r="AB39" s="557"/>
      <c r="AC39" s="558"/>
    </row>
    <row r="40" spans="1:29" ht="13.5">
      <c r="A40" s="556"/>
      <c r="B40" s="556"/>
      <c r="C40" s="556"/>
      <c r="D40" s="557" t="s">
        <v>248</v>
      </c>
      <c r="E40" s="950"/>
      <c r="F40" s="859"/>
      <c r="G40" s="860"/>
      <c r="H40" s="860"/>
      <c r="I40" s="557">
        <f t="shared" si="7"/>
        <v>3.5</v>
      </c>
      <c r="J40" s="570">
        <f t="shared" si="0"/>
        <v>0</v>
      </c>
      <c r="K40" s="570">
        <f t="shared" si="8"/>
        <v>0</v>
      </c>
      <c r="L40" s="570">
        <f t="shared" si="1"/>
        <v>0</v>
      </c>
      <c r="M40" s="570">
        <f t="shared" si="2"/>
        <v>0</v>
      </c>
      <c r="N40" s="565">
        <f t="shared" si="3"/>
        <v>0</v>
      </c>
      <c r="O40" s="565">
        <f t="shared" si="4"/>
        <v>0</v>
      </c>
      <c r="P40" s="565">
        <f t="shared" si="5"/>
        <v>0</v>
      </c>
      <c r="Q40" s="565">
        <f t="shared" si="6"/>
        <v>0</v>
      </c>
      <c r="R40" s="557"/>
      <c r="S40" s="557"/>
      <c r="T40" s="557"/>
      <c r="U40" s="557"/>
      <c r="V40" s="557"/>
      <c r="W40" s="557"/>
      <c r="X40" s="557"/>
      <c r="Y40" s="557"/>
      <c r="Z40" s="557"/>
      <c r="AA40" s="557"/>
      <c r="AB40" s="557"/>
      <c r="AC40" s="558"/>
    </row>
    <row r="41" spans="1:29" ht="13.5">
      <c r="A41" s="556"/>
      <c r="B41" s="556"/>
      <c r="C41" s="556"/>
      <c r="D41" s="557" t="s">
        <v>249</v>
      </c>
      <c r="E41" s="357"/>
      <c r="F41" s="859"/>
      <c r="G41" s="860"/>
      <c r="H41" s="860"/>
      <c r="I41" s="557">
        <f t="shared" si="7"/>
        <v>2.5</v>
      </c>
      <c r="J41" s="570">
        <f t="shared" si="0"/>
        <v>0</v>
      </c>
      <c r="K41" s="570">
        <f t="shared" si="8"/>
        <v>0</v>
      </c>
      <c r="L41" s="570">
        <f t="shared" si="1"/>
        <v>0</v>
      </c>
      <c r="M41" s="570">
        <f t="shared" si="2"/>
        <v>0</v>
      </c>
      <c r="N41" s="565">
        <f t="shared" si="3"/>
        <v>0</v>
      </c>
      <c r="O41" s="565">
        <f>+K41/12</f>
        <v>0</v>
      </c>
      <c r="P41" s="565">
        <f>+L41/12</f>
        <v>0</v>
      </c>
      <c r="Q41" s="565">
        <f>+M41/12</f>
        <v>0</v>
      </c>
      <c r="R41" s="557"/>
      <c r="S41" s="557"/>
      <c r="T41" s="557"/>
      <c r="U41" s="557"/>
      <c r="V41" s="557"/>
      <c r="W41" s="557"/>
      <c r="X41" s="557"/>
      <c r="Y41" s="557"/>
      <c r="Z41" s="557"/>
      <c r="AA41" s="557"/>
      <c r="AB41" s="557"/>
      <c r="AC41" s="558"/>
    </row>
    <row r="42" spans="1:29" ht="13.5">
      <c r="A42" s="556"/>
      <c r="B42" s="556"/>
      <c r="C42" s="556"/>
      <c r="D42" s="557" t="s">
        <v>250</v>
      </c>
      <c r="E42" s="357"/>
      <c r="F42" s="859"/>
      <c r="G42" s="860"/>
      <c r="H42" s="860"/>
      <c r="I42" s="557">
        <f t="shared" si="7"/>
        <v>1.5</v>
      </c>
      <c r="J42" s="570">
        <f t="shared" si="0"/>
        <v>0</v>
      </c>
      <c r="K42" s="570">
        <f t="shared" si="8"/>
        <v>0</v>
      </c>
      <c r="L42" s="570">
        <f t="shared" si="1"/>
        <v>0</v>
      </c>
      <c r="M42" s="570">
        <f t="shared" si="2"/>
        <v>0</v>
      </c>
      <c r="N42" s="565">
        <f t="shared" ref="N42:Q43" si="9">+J42/12</f>
        <v>0</v>
      </c>
      <c r="O42" s="565">
        <f t="shared" si="9"/>
        <v>0</v>
      </c>
      <c r="P42" s="565">
        <f t="shared" si="9"/>
        <v>0</v>
      </c>
      <c r="Q42" s="565">
        <f t="shared" si="9"/>
        <v>0</v>
      </c>
      <c r="R42" s="557"/>
      <c r="S42" s="557"/>
      <c r="T42" s="557"/>
      <c r="U42" s="557"/>
      <c r="V42" s="557"/>
      <c r="W42" s="557"/>
      <c r="X42" s="557"/>
      <c r="Y42" s="557"/>
      <c r="Z42" s="557"/>
      <c r="AA42" s="557"/>
      <c r="AB42" s="557"/>
      <c r="AC42" s="558"/>
    </row>
    <row r="43" spans="1:29" ht="13.5">
      <c r="A43" s="556"/>
      <c r="B43" s="556"/>
      <c r="D43" s="557" t="s">
        <v>251</v>
      </c>
      <c r="E43" s="357"/>
      <c r="F43" s="859"/>
      <c r="G43" s="860"/>
      <c r="H43" s="860"/>
      <c r="I43" s="557">
        <f t="shared" si="7"/>
        <v>0.5</v>
      </c>
      <c r="J43" s="570">
        <f>+I43*E43</f>
        <v>0</v>
      </c>
      <c r="K43" s="570">
        <f t="shared" si="8"/>
        <v>0</v>
      </c>
      <c r="L43" s="570">
        <f t="shared" si="1"/>
        <v>0</v>
      </c>
      <c r="M43" s="570">
        <f t="shared" si="2"/>
        <v>0</v>
      </c>
      <c r="N43" s="565">
        <f t="shared" si="9"/>
        <v>0</v>
      </c>
      <c r="O43" s="565">
        <f t="shared" si="9"/>
        <v>0</v>
      </c>
      <c r="P43" s="565">
        <f t="shared" si="9"/>
        <v>0</v>
      </c>
      <c r="Q43" s="565">
        <f t="shared" si="9"/>
        <v>0</v>
      </c>
      <c r="R43" s="557"/>
      <c r="S43" s="557"/>
      <c r="T43" s="557"/>
      <c r="U43" s="557"/>
      <c r="V43" s="557"/>
      <c r="W43" s="557"/>
      <c r="X43" s="557"/>
      <c r="Y43" s="557"/>
      <c r="Z43" s="557"/>
      <c r="AA43" s="557"/>
      <c r="AB43" s="557"/>
      <c r="AC43" s="558"/>
    </row>
    <row r="44" spans="1:29" ht="13.5">
      <c r="A44" s="556"/>
      <c r="B44" s="556"/>
      <c r="C44" s="557"/>
      <c r="D44" s="557" t="s">
        <v>69</v>
      </c>
      <c r="E44" s="570">
        <f>SUM(E32:E43)</f>
        <v>124543801</v>
      </c>
      <c r="F44" s="570">
        <f>SUM(F32:F43)</f>
        <v>0</v>
      </c>
      <c r="G44" s="570">
        <f>SUM(G32:G43)</f>
        <v>0</v>
      </c>
      <c r="H44" s="570">
        <f>SUM(H32:H43)</f>
        <v>0</v>
      </c>
      <c r="I44" s="557"/>
      <c r="J44" s="570">
        <f t="shared" ref="J44:Q44" si="10">SUM(J32:J43)</f>
        <v>729818576.5</v>
      </c>
      <c r="K44" s="570">
        <f t="shared" si="10"/>
        <v>0</v>
      </c>
      <c r="L44" s="570">
        <f t="shared" si="10"/>
        <v>0</v>
      </c>
      <c r="M44" s="570">
        <f t="shared" si="10"/>
        <v>0</v>
      </c>
      <c r="N44" s="565">
        <f t="shared" si="10"/>
        <v>60818214.708333328</v>
      </c>
      <c r="O44" s="565">
        <f t="shared" si="10"/>
        <v>0</v>
      </c>
      <c r="P44" s="565">
        <f t="shared" si="10"/>
        <v>0</v>
      </c>
      <c r="Q44" s="565">
        <f t="shared" si="10"/>
        <v>0</v>
      </c>
      <c r="R44" s="557"/>
      <c r="S44" s="557"/>
      <c r="T44" s="557"/>
      <c r="U44" s="557"/>
      <c r="V44" s="557"/>
      <c r="W44" s="557"/>
      <c r="X44" s="557"/>
      <c r="Y44" s="557"/>
      <c r="Z44" s="557"/>
      <c r="AA44" s="557"/>
      <c r="AB44" s="557"/>
      <c r="AC44" s="558"/>
    </row>
    <row r="45" spans="1:29" ht="13.5">
      <c r="A45" s="556"/>
      <c r="B45" s="556"/>
      <c r="C45" s="557"/>
      <c r="D45" s="557" t="s">
        <v>510</v>
      </c>
      <c r="E45" s="557"/>
      <c r="G45" s="557"/>
      <c r="H45" s="557"/>
      <c r="I45" s="557"/>
      <c r="J45" s="557"/>
      <c r="N45" s="571">
        <f>+N44</f>
        <v>60818214.708333328</v>
      </c>
      <c r="O45" s="571">
        <f>+O44</f>
        <v>0</v>
      </c>
      <c r="P45" s="571">
        <f>+P44</f>
        <v>0</v>
      </c>
      <c r="Q45" s="571">
        <f>+Q44</f>
        <v>0</v>
      </c>
      <c r="R45" s="557"/>
      <c r="S45" s="557"/>
      <c r="T45" s="557"/>
      <c r="U45" s="557"/>
      <c r="V45" s="557"/>
      <c r="W45" s="557"/>
      <c r="X45" s="557"/>
      <c r="Y45" s="557"/>
      <c r="Z45" s="557"/>
      <c r="AA45" s="557"/>
      <c r="AB45" s="557"/>
      <c r="AC45" s="558"/>
    </row>
    <row r="46" spans="1:29" ht="13.5">
      <c r="A46" s="556"/>
      <c r="B46" s="556"/>
      <c r="C46" s="557"/>
      <c r="D46" s="557"/>
      <c r="E46" s="557"/>
      <c r="I46" s="557"/>
      <c r="J46" s="557"/>
      <c r="L46" s="571" t="s">
        <v>511</v>
      </c>
      <c r="M46" s="557"/>
      <c r="N46" s="570">
        <f>+N45</f>
        <v>60818214.708333328</v>
      </c>
      <c r="O46" s="570">
        <f>+O45</f>
        <v>0</v>
      </c>
      <c r="P46" s="557"/>
      <c r="Q46" s="570">
        <f>+Q45</f>
        <v>0</v>
      </c>
      <c r="R46" s="570">
        <f>+N46+Q46</f>
        <v>60818214.708333328</v>
      </c>
      <c r="S46" s="557"/>
      <c r="T46" s="557"/>
      <c r="U46" s="557"/>
      <c r="V46" s="557"/>
      <c r="W46" s="557"/>
      <c r="X46" s="557"/>
      <c r="Y46" s="557"/>
      <c r="Z46" s="557"/>
      <c r="AA46" s="557"/>
      <c r="AB46" s="557"/>
      <c r="AC46" s="558"/>
    </row>
    <row r="47" spans="1:29" ht="13.5">
      <c r="A47" s="556"/>
      <c r="B47" s="556"/>
      <c r="C47" s="556"/>
      <c r="D47" s="557"/>
      <c r="E47" s="557"/>
      <c r="G47" s="557"/>
      <c r="H47" s="557"/>
      <c r="I47" s="570"/>
      <c r="J47" s="557"/>
      <c r="L47" s="557" t="s">
        <v>512</v>
      </c>
      <c r="M47" s="557"/>
      <c r="N47" s="557"/>
      <c r="O47" s="557"/>
      <c r="P47" s="570">
        <f>+P45</f>
        <v>0</v>
      </c>
      <c r="Q47" s="557"/>
      <c r="R47" s="570">
        <f>+P47</f>
        <v>0</v>
      </c>
      <c r="S47" s="557"/>
      <c r="T47" s="557"/>
      <c r="U47" s="557"/>
      <c r="V47" s="557"/>
      <c r="W47" s="557"/>
      <c r="X47" s="557"/>
      <c r="Y47" s="557"/>
      <c r="Z47" s="557"/>
      <c r="AA47" s="557"/>
      <c r="AB47" s="557"/>
      <c r="AC47" s="558"/>
    </row>
    <row r="48" spans="1:29" ht="13.5">
      <c r="A48" s="556"/>
      <c r="B48" s="556"/>
      <c r="C48" s="556"/>
      <c r="D48" s="557"/>
      <c r="E48" s="557"/>
      <c r="G48" s="557"/>
      <c r="H48" s="557"/>
      <c r="I48" s="570"/>
      <c r="J48" s="557"/>
      <c r="L48" s="557" t="s">
        <v>513</v>
      </c>
      <c r="M48" s="557"/>
      <c r="N48" s="572">
        <f>12-N46/E44*12</f>
        <v>6.1400650161624668</v>
      </c>
      <c r="O48" s="572" t="e">
        <f>12-O46/F44*12</f>
        <v>#DIV/0!</v>
      </c>
      <c r="P48" s="572" t="e">
        <f>12-P45/G44*12</f>
        <v>#DIV/0!</v>
      </c>
      <c r="Q48" s="572" t="e">
        <f>12-Q46/H44*12</f>
        <v>#DIV/0!</v>
      </c>
      <c r="R48" s="570"/>
      <c r="S48" s="557"/>
      <c r="T48" s="557"/>
      <c r="U48" s="557"/>
      <c r="V48" s="557"/>
      <c r="W48" s="557"/>
      <c r="X48" s="557"/>
      <c r="Y48" s="557"/>
      <c r="Z48" s="557"/>
      <c r="AA48" s="557"/>
      <c r="AB48" s="557"/>
      <c r="AC48" s="558"/>
    </row>
    <row r="49" spans="1:29" ht="13.5">
      <c r="A49" s="556">
        <v>3</v>
      </c>
      <c r="B49" s="556" t="str">
        <f>+B27</f>
        <v>April</v>
      </c>
      <c r="C49" s="556" t="str">
        <f>+C27</f>
        <v>Year 2</v>
      </c>
      <c r="D49" s="561" t="str">
        <f>+D11</f>
        <v>TO adds weighted Cap Adds to plant in service in Formula</v>
      </c>
      <c r="E49" s="557"/>
      <c r="F49" s="557"/>
      <c r="G49" s="557"/>
      <c r="H49" s="557"/>
      <c r="I49" s="557"/>
      <c r="J49" s="557"/>
      <c r="K49" s="557"/>
      <c r="L49" s="570"/>
      <c r="M49" s="557"/>
      <c r="N49" s="557"/>
      <c r="O49" s="557"/>
      <c r="P49" s="557"/>
      <c r="Q49" s="557"/>
      <c r="R49" s="557"/>
      <c r="S49" s="557"/>
      <c r="T49" s="557"/>
      <c r="U49" s="557"/>
      <c r="V49" s="557"/>
      <c r="W49" s="557"/>
      <c r="X49" s="557"/>
      <c r="Y49" s="557"/>
      <c r="Z49" s="557"/>
      <c r="AA49" s="557"/>
      <c r="AB49" s="557"/>
      <c r="AC49" s="558"/>
    </row>
    <row r="50" spans="1:29" ht="13.5">
      <c r="A50" s="556"/>
      <c r="B50" s="556"/>
      <c r="C50" s="556"/>
      <c r="D50" s="573">
        <f>N45</f>
        <v>60818214.708333328</v>
      </c>
      <c r="E50" s="557" t="s">
        <v>353</v>
      </c>
      <c r="F50" s="570"/>
      <c r="G50" s="556"/>
      <c r="H50" s="570"/>
      <c r="I50" s="557"/>
      <c r="J50" s="557"/>
      <c r="K50" s="557"/>
      <c r="L50" s="570"/>
      <c r="M50" s="557"/>
      <c r="N50" s="557"/>
      <c r="O50" s="557"/>
      <c r="P50" s="557"/>
      <c r="Q50" s="557"/>
      <c r="R50" s="557"/>
      <c r="S50" s="557"/>
      <c r="T50" s="557"/>
      <c r="U50" s="557"/>
      <c r="V50" s="557"/>
      <c r="W50" s="557"/>
      <c r="X50" s="557"/>
      <c r="Y50" s="557"/>
      <c r="Z50" s="557"/>
      <c r="AA50" s="557"/>
      <c r="AB50" s="557"/>
      <c r="AC50" s="558"/>
    </row>
    <row r="51" spans="1:29" ht="13.5">
      <c r="A51" s="556"/>
      <c r="B51" s="556"/>
      <c r="C51" s="556"/>
      <c r="D51" s="573"/>
      <c r="E51" s="556"/>
      <c r="F51" s="570"/>
      <c r="G51" s="556"/>
      <c r="H51" s="570"/>
      <c r="I51" s="557"/>
      <c r="J51" s="557"/>
      <c r="K51" s="557"/>
      <c r="L51" s="557"/>
      <c r="M51" s="557"/>
      <c r="N51" s="557"/>
      <c r="O51" s="557"/>
      <c r="P51" s="557"/>
      <c r="Q51" s="557"/>
      <c r="R51" s="557"/>
      <c r="S51" s="557"/>
      <c r="T51" s="557"/>
      <c r="U51" s="557"/>
      <c r="V51" s="557"/>
      <c r="W51" s="557"/>
      <c r="X51" s="557"/>
      <c r="Y51" s="557"/>
      <c r="Z51" s="557"/>
      <c r="AA51" s="557"/>
      <c r="AB51" s="557"/>
      <c r="AC51" s="558"/>
    </row>
    <row r="52" spans="1:29" ht="13.5">
      <c r="A52" s="556">
        <v>4</v>
      </c>
      <c r="B52" s="556" t="str">
        <f>+B12</f>
        <v>May</v>
      </c>
      <c r="C52" s="556" t="str">
        <f>+C49</f>
        <v>Year 2</v>
      </c>
      <c r="D52" s="557" t="str">
        <f>+D12</f>
        <v>Post results of Step 3 on PJM web site</v>
      </c>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8"/>
    </row>
    <row r="53" spans="1:29" ht="13.5">
      <c r="A53" s="556"/>
      <c r="B53" s="556"/>
      <c r="C53" s="556"/>
      <c r="D53" s="358">
        <v>145555921.12324265</v>
      </c>
      <c r="F53" s="573"/>
      <c r="G53" s="566" t="s">
        <v>514</v>
      </c>
      <c r="H53" s="557"/>
      <c r="I53" s="557"/>
      <c r="J53" s="557"/>
      <c r="K53" s="557"/>
      <c r="L53" s="557"/>
      <c r="M53" s="557"/>
      <c r="N53" s="557"/>
      <c r="O53" s="557"/>
      <c r="P53" s="557"/>
      <c r="Q53" s="557"/>
      <c r="R53" s="557"/>
      <c r="S53" s="557"/>
      <c r="T53" s="557"/>
      <c r="U53" s="557"/>
      <c r="V53" s="557"/>
      <c r="W53" s="557"/>
      <c r="X53" s="557"/>
      <c r="Y53" s="557"/>
      <c r="Z53" s="557"/>
      <c r="AA53" s="557"/>
      <c r="AB53" s="557"/>
      <c r="AC53" s="558"/>
    </row>
    <row r="54" spans="1:29" ht="13.5">
      <c r="A54" s="556"/>
      <c r="B54" s="556"/>
      <c r="C54" s="556"/>
      <c r="D54" s="574"/>
      <c r="E54" s="557"/>
      <c r="F54" s="557"/>
      <c r="G54" s="557"/>
      <c r="H54" s="557"/>
      <c r="I54" s="557"/>
      <c r="J54" s="557"/>
      <c r="K54" s="557"/>
      <c r="L54" s="557"/>
      <c r="M54" s="557"/>
      <c r="N54" s="557"/>
      <c r="O54" s="557"/>
      <c r="P54" s="557"/>
      <c r="Q54" s="557"/>
      <c r="R54" s="557"/>
      <c r="S54" s="557"/>
      <c r="T54" s="557"/>
      <c r="U54" s="557"/>
      <c r="V54" s="557"/>
      <c r="W54" s="557"/>
      <c r="X54" s="557"/>
      <c r="Y54" s="557"/>
      <c r="Z54" s="557"/>
      <c r="AA54" s="557"/>
      <c r="AB54" s="557"/>
      <c r="AC54" s="558"/>
    </row>
    <row r="55" spans="1:29" ht="13.5">
      <c r="A55" s="556">
        <f>+A13</f>
        <v>5</v>
      </c>
      <c r="B55" s="556" t="str">
        <f>+B13</f>
        <v>June</v>
      </c>
      <c r="C55" s="556" t="str">
        <f>+C13</f>
        <v>Year 2</v>
      </c>
      <c r="D55" s="561" t="str">
        <f>+D13</f>
        <v>Results of Step 3 go into effect for the Rate Year 1 (e.g., June 1, 2005 - May 31, 2006)</v>
      </c>
      <c r="E55" s="557"/>
      <c r="F55" s="557"/>
      <c r="G55" s="557"/>
      <c r="H55" s="557"/>
      <c r="I55" s="557"/>
      <c r="J55" s="557"/>
      <c r="K55" s="557"/>
      <c r="L55" s="557"/>
      <c r="M55" s="557"/>
      <c r="N55" s="557"/>
      <c r="O55" s="557"/>
      <c r="P55" s="557"/>
      <c r="Q55" s="557"/>
      <c r="R55" s="557"/>
      <c r="S55" s="557"/>
      <c r="T55" s="557"/>
      <c r="U55" s="557"/>
      <c r="V55" s="557"/>
      <c r="W55" s="557"/>
      <c r="X55" s="557"/>
      <c r="Y55" s="557"/>
      <c r="Z55" s="557"/>
      <c r="AA55" s="557"/>
      <c r="AB55" s="557"/>
      <c r="AC55" s="558"/>
    </row>
    <row r="56" spans="1:29" ht="13.5">
      <c r="A56" s="556"/>
      <c r="B56" s="556"/>
      <c r="C56" s="556"/>
      <c r="D56" s="573">
        <f>+D53</f>
        <v>145555921.12324265</v>
      </c>
      <c r="E56" s="557"/>
      <c r="F56" s="557"/>
      <c r="G56" s="557"/>
      <c r="H56" s="557"/>
      <c r="I56" s="557"/>
      <c r="J56" s="557"/>
      <c r="K56" s="557"/>
      <c r="L56" s="557"/>
      <c r="M56" s="557"/>
      <c r="N56" s="557"/>
      <c r="O56" s="557"/>
      <c r="P56" s="557"/>
      <c r="Q56" s="557"/>
      <c r="R56" s="557"/>
      <c r="S56" s="557"/>
      <c r="T56" s="557"/>
      <c r="U56" s="557"/>
      <c r="V56" s="557"/>
      <c r="W56" s="557"/>
      <c r="X56" s="557"/>
      <c r="Y56" s="557"/>
      <c r="Z56" s="557"/>
      <c r="AA56" s="557"/>
      <c r="AB56" s="557"/>
      <c r="AC56" s="558"/>
    </row>
    <row r="57" spans="1:29" ht="13.5">
      <c r="A57" s="575"/>
      <c r="B57" s="575"/>
      <c r="C57" s="575"/>
      <c r="D57" s="576"/>
      <c r="E57" s="576"/>
      <c r="F57" s="576"/>
      <c r="G57" s="576"/>
      <c r="H57" s="576"/>
      <c r="I57" s="576"/>
      <c r="J57" s="576"/>
      <c r="K57" s="576"/>
      <c r="L57" s="557"/>
      <c r="M57" s="557"/>
      <c r="N57" s="557"/>
      <c r="O57" s="557"/>
      <c r="P57" s="557"/>
      <c r="Q57" s="557"/>
      <c r="R57" s="557"/>
      <c r="S57" s="557"/>
      <c r="T57" s="557"/>
      <c r="U57" s="557"/>
      <c r="V57" s="557"/>
      <c r="W57" s="557"/>
      <c r="X57" s="557"/>
      <c r="Y57" s="557"/>
      <c r="Z57" s="557"/>
      <c r="AA57" s="557"/>
      <c r="AB57" s="557"/>
      <c r="AC57" s="558"/>
    </row>
    <row r="58" spans="1:29" ht="15.75">
      <c r="A58" s="575"/>
      <c r="B58" s="575"/>
      <c r="C58" s="575"/>
      <c r="D58" s="576"/>
      <c r="E58" s="576"/>
      <c r="F58" s="576"/>
      <c r="G58" s="576"/>
      <c r="H58" s="576"/>
      <c r="I58" s="576"/>
      <c r="J58" s="577"/>
      <c r="K58" s="576"/>
      <c r="L58" s="557"/>
      <c r="M58" s="557"/>
      <c r="N58" s="557"/>
      <c r="O58" s="557"/>
      <c r="P58" s="557"/>
      <c r="Q58" s="557"/>
      <c r="R58" s="557"/>
      <c r="S58" s="557"/>
      <c r="T58" s="557"/>
      <c r="U58" s="557"/>
      <c r="V58" s="557"/>
      <c r="W58" s="557"/>
      <c r="X58" s="557"/>
      <c r="Y58" s="557"/>
      <c r="Z58" s="557"/>
      <c r="AA58" s="557"/>
      <c r="AB58" s="557"/>
      <c r="AC58" s="558"/>
    </row>
    <row r="59" spans="1:29" ht="15.75">
      <c r="A59" s="575"/>
      <c r="B59" s="575"/>
      <c r="C59" s="575"/>
      <c r="D59" s="576"/>
      <c r="E59" s="576"/>
      <c r="F59" s="576"/>
      <c r="G59" s="576"/>
      <c r="H59" s="576"/>
      <c r="I59" s="576"/>
      <c r="J59" s="577"/>
      <c r="K59" s="576"/>
      <c r="L59" s="557"/>
      <c r="M59" s="557"/>
      <c r="N59" s="557"/>
      <c r="O59" s="557"/>
      <c r="P59" s="557"/>
      <c r="Q59" s="557"/>
      <c r="R59" s="557"/>
      <c r="S59" s="557"/>
      <c r="T59" s="557"/>
      <c r="U59" s="557"/>
      <c r="V59" s="557"/>
      <c r="W59" s="557"/>
      <c r="X59" s="557"/>
      <c r="Y59" s="557"/>
      <c r="Z59" s="557"/>
      <c r="AA59" s="557"/>
      <c r="AB59" s="557"/>
      <c r="AC59" s="558"/>
    </row>
    <row r="60" spans="1:29" ht="13.5">
      <c r="A60" s="556">
        <f>+A15</f>
        <v>6</v>
      </c>
      <c r="B60" s="556" t="str">
        <f>+B15</f>
        <v>April</v>
      </c>
      <c r="C60" s="556" t="str">
        <f>+C15</f>
        <v>Year 3</v>
      </c>
      <c r="D60" s="561" t="str">
        <f>+D15</f>
        <v>TO populates the formula with Year 2 data from FERC Form 1 for Year 2 (e.g., 2005)</v>
      </c>
      <c r="E60" s="557"/>
      <c r="F60" s="557"/>
      <c r="G60" s="557"/>
      <c r="H60" s="557"/>
      <c r="I60" s="557"/>
      <c r="J60" s="557"/>
      <c r="K60" s="557"/>
      <c r="L60" s="557"/>
      <c r="M60" s="557"/>
      <c r="N60" s="557"/>
      <c r="O60" s="557"/>
      <c r="P60" s="557"/>
      <c r="Q60" s="557"/>
      <c r="R60" s="557"/>
      <c r="S60" s="557"/>
      <c r="T60" s="557"/>
      <c r="U60" s="557"/>
      <c r="V60" s="557"/>
      <c r="W60" s="557"/>
      <c r="X60" s="557"/>
      <c r="Y60" s="557"/>
      <c r="Z60" s="557"/>
      <c r="AA60" s="557"/>
      <c r="AB60" s="557"/>
      <c r="AC60" s="558"/>
    </row>
    <row r="61" spans="1:29" ht="13.5">
      <c r="A61" s="556"/>
      <c r="B61" s="556"/>
      <c r="C61" s="556"/>
      <c r="D61" s="645">
        <v>144298756.21892306</v>
      </c>
      <c r="E61" s="557" t="s">
        <v>321</v>
      </c>
      <c r="F61" s="557"/>
      <c r="G61" s="566" t="s">
        <v>484</v>
      </c>
      <c r="H61" s="557"/>
      <c r="I61" s="557"/>
      <c r="K61" s="557"/>
      <c r="L61" s="557"/>
      <c r="M61" s="557"/>
      <c r="N61" s="557"/>
      <c r="O61" s="557"/>
      <c r="P61" s="557"/>
      <c r="Q61" s="557"/>
      <c r="R61" s="557"/>
      <c r="S61" s="557"/>
      <c r="T61" s="557"/>
      <c r="U61" s="557"/>
      <c r="V61" s="557"/>
      <c r="W61" s="557"/>
      <c r="X61" s="557"/>
      <c r="Y61" s="557"/>
      <c r="Z61" s="557"/>
      <c r="AA61" s="557"/>
      <c r="AB61" s="557"/>
      <c r="AC61" s="558"/>
    </row>
    <row r="62" spans="1:29" ht="13.5">
      <c r="A62" s="556"/>
      <c r="B62" s="556"/>
      <c r="C62" s="556"/>
      <c r="D62" s="578"/>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8"/>
    </row>
    <row r="63" spans="1:29" ht="13.5">
      <c r="A63" s="556"/>
      <c r="B63" s="556"/>
      <c r="C63" s="556"/>
      <c r="D63" s="579"/>
      <c r="E63" s="557"/>
      <c r="F63" s="557"/>
      <c r="G63" s="557"/>
      <c r="H63" s="557"/>
      <c r="I63" s="557"/>
      <c r="J63" s="557"/>
      <c r="K63" s="557"/>
      <c r="L63" s="557"/>
      <c r="M63" s="557"/>
      <c r="N63" s="557"/>
      <c r="O63" s="557"/>
      <c r="P63" s="557"/>
      <c r="Q63" s="557"/>
      <c r="R63" s="557"/>
      <c r="S63" s="557"/>
      <c r="T63" s="557"/>
      <c r="U63" s="557"/>
      <c r="V63" s="557"/>
      <c r="W63" s="557"/>
      <c r="X63" s="557"/>
      <c r="Y63" s="557"/>
      <c r="Z63" s="557"/>
      <c r="AA63" s="557"/>
      <c r="AB63" s="557"/>
      <c r="AC63" s="558"/>
    </row>
    <row r="64" spans="1:29" ht="13.5">
      <c r="A64" s="556"/>
      <c r="B64" s="556"/>
      <c r="C64" s="556"/>
      <c r="D64" s="557"/>
      <c r="E64" s="557"/>
      <c r="F64" s="557"/>
      <c r="G64" s="557"/>
      <c r="H64" s="570"/>
      <c r="I64" s="557"/>
      <c r="J64" s="557"/>
      <c r="K64" s="557"/>
      <c r="L64" s="557"/>
      <c r="M64" s="557"/>
      <c r="N64" s="557"/>
      <c r="O64" s="557"/>
      <c r="P64" s="557"/>
      <c r="Q64" s="557"/>
      <c r="R64" s="557"/>
      <c r="S64" s="557"/>
      <c r="T64" s="557"/>
      <c r="U64" s="557"/>
      <c r="V64" s="557"/>
      <c r="W64" s="557"/>
      <c r="X64" s="557"/>
      <c r="Y64" s="557"/>
      <c r="Z64" s="557"/>
      <c r="AA64" s="557"/>
      <c r="AB64" s="557"/>
      <c r="AC64" s="558"/>
    </row>
    <row r="65" spans="1:29" ht="13.5">
      <c r="A65" s="556">
        <v>7</v>
      </c>
      <c r="B65" s="556" t="str">
        <f>+B16</f>
        <v>April</v>
      </c>
      <c r="C65" s="556" t="str">
        <f>+C16</f>
        <v>Year 3</v>
      </c>
      <c r="D65" s="561" t="str">
        <f>+D16</f>
        <v>Reconciliation - TO calculates Reconciliation by removing from Year 2 data - the total Cap Adds placed in service in Year 2 and adding weighted average in Year 2 actual Cap Adds and CWIP in Reconciliation</v>
      </c>
      <c r="E65" s="563"/>
      <c r="F65" s="563"/>
      <c r="G65" s="563"/>
      <c r="H65" s="563"/>
      <c r="I65" s="563"/>
      <c r="J65" s="563"/>
      <c r="K65" s="557"/>
      <c r="L65" s="557"/>
      <c r="M65" s="557"/>
      <c r="N65" s="557"/>
      <c r="O65" s="557"/>
      <c r="P65" s="557"/>
      <c r="Q65" s="557"/>
      <c r="R65" s="557"/>
      <c r="S65" s="557"/>
      <c r="T65" s="557"/>
      <c r="U65" s="557"/>
      <c r="V65" s="557"/>
      <c r="W65" s="557"/>
      <c r="X65" s="557"/>
      <c r="Y65" s="557"/>
      <c r="Z65" s="557"/>
      <c r="AA65" s="557"/>
      <c r="AB65" s="557"/>
      <c r="AC65" s="558"/>
    </row>
    <row r="66" spans="1:29" ht="13.5">
      <c r="A66" s="556"/>
      <c r="B66" s="556"/>
      <c r="C66" s="556"/>
      <c r="D66" s="580" t="str">
        <f>+D17</f>
        <v>(adjusted to include any Reconciliation amount from prior year)</v>
      </c>
      <c r="E66" s="581"/>
      <c r="F66" s="581"/>
      <c r="G66" s="581"/>
      <c r="H66" s="563"/>
      <c r="I66" s="563"/>
      <c r="J66" s="563"/>
      <c r="K66" s="557"/>
      <c r="L66" s="557"/>
      <c r="M66" s="557"/>
      <c r="N66" s="557"/>
      <c r="O66" s="557"/>
      <c r="P66" s="557"/>
      <c r="Q66" s="557"/>
      <c r="R66" s="557"/>
      <c r="S66" s="557"/>
      <c r="T66" s="557"/>
      <c r="U66" s="557"/>
      <c r="V66" s="557"/>
      <c r="W66" s="557"/>
      <c r="X66" s="557"/>
      <c r="Y66" s="557"/>
      <c r="Z66" s="557"/>
      <c r="AA66" s="557"/>
      <c r="AB66" s="557"/>
      <c r="AC66" s="558"/>
    </row>
    <row r="67" spans="1:29" ht="13.5">
      <c r="A67" s="556"/>
      <c r="B67" s="556"/>
      <c r="C67" s="556"/>
      <c r="D67" s="582"/>
      <c r="E67" s="582"/>
      <c r="F67" s="582"/>
      <c r="G67" s="582"/>
      <c r="H67" s="582"/>
      <c r="I67" s="582"/>
      <c r="J67" s="582"/>
      <c r="K67" s="557"/>
      <c r="L67" s="557"/>
      <c r="M67" s="557"/>
      <c r="N67" s="557"/>
      <c r="O67" s="557"/>
      <c r="P67" s="557"/>
      <c r="Q67" s="557"/>
      <c r="R67" s="557"/>
      <c r="S67" s="557"/>
      <c r="T67" s="557"/>
      <c r="U67" s="557"/>
      <c r="V67" s="557"/>
      <c r="W67" s="557"/>
      <c r="X67" s="557"/>
      <c r="Y67" s="557"/>
      <c r="Z67" s="557"/>
      <c r="AA67" s="557"/>
      <c r="AB67" s="557"/>
      <c r="AC67" s="558"/>
    </row>
    <row r="68" spans="1:29" ht="13.5">
      <c r="A68" s="556"/>
      <c r="B68" s="556"/>
      <c r="C68" s="556"/>
      <c r="D68" s="578" t="s">
        <v>308</v>
      </c>
      <c r="E68" s="557"/>
      <c r="G68" s="557"/>
      <c r="H68" s="583"/>
      <c r="I68" s="557"/>
      <c r="K68" s="557"/>
      <c r="L68" s="557"/>
      <c r="M68" s="557"/>
      <c r="N68" s="557"/>
      <c r="O68" s="557"/>
      <c r="P68" s="557"/>
      <c r="Q68" s="557"/>
      <c r="R68" s="557"/>
      <c r="S68" s="557"/>
      <c r="T68" s="557"/>
      <c r="U68" s="557"/>
      <c r="V68" s="557"/>
      <c r="W68" s="557"/>
      <c r="X68" s="557"/>
      <c r="Y68" s="557"/>
      <c r="Z68" s="557"/>
      <c r="AA68" s="557"/>
      <c r="AB68" s="557"/>
      <c r="AC68" s="558"/>
    </row>
    <row r="69" spans="1:29" ht="13.5">
      <c r="A69" s="556"/>
      <c r="B69" s="556"/>
      <c r="C69" s="646"/>
      <c r="D69" s="557" t="s">
        <v>21</v>
      </c>
      <c r="E69" s="583"/>
      <c r="F69" s="557"/>
      <c r="G69" s="557"/>
      <c r="H69" s="584">
        <f>E89</f>
        <v>190815797.44999996</v>
      </c>
      <c r="I69" s="557" t="s">
        <v>354</v>
      </c>
      <c r="J69" s="557"/>
      <c r="K69" s="557"/>
      <c r="L69" s="557"/>
      <c r="M69" s="557"/>
      <c r="N69" s="557"/>
      <c r="O69" s="557"/>
      <c r="P69" s="557"/>
      <c r="Q69" s="557"/>
      <c r="R69" s="557"/>
      <c r="S69" s="557"/>
      <c r="T69" s="557"/>
      <c r="U69" s="557"/>
      <c r="V69" s="557"/>
      <c r="W69" s="557"/>
      <c r="X69" s="557"/>
      <c r="Y69" s="557"/>
      <c r="Z69" s="557"/>
      <c r="AA69" s="557"/>
      <c r="AB69" s="557"/>
      <c r="AC69" s="558"/>
    </row>
    <row r="70" spans="1:29" ht="13.5">
      <c r="A70" s="556"/>
      <c r="B70" s="556"/>
      <c r="C70" s="646"/>
      <c r="D70" s="578"/>
      <c r="E70" s="557"/>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8"/>
    </row>
    <row r="71" spans="1:29" ht="13.5">
      <c r="A71" s="556"/>
      <c r="B71" s="556"/>
      <c r="C71" s="646"/>
      <c r="D71" s="585" t="s">
        <v>22</v>
      </c>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557"/>
      <c r="AC71" s="558"/>
    </row>
    <row r="72" spans="1:29" ht="13.5">
      <c r="A72" s="556"/>
      <c r="B72" s="556"/>
      <c r="C72" s="646"/>
      <c r="D72" s="585"/>
      <c r="E72" s="557"/>
      <c r="F72" s="557"/>
      <c r="G72" s="557"/>
      <c r="H72" s="557"/>
      <c r="I72" s="557"/>
      <c r="J72" s="557"/>
      <c r="K72" s="557"/>
      <c r="L72" s="557"/>
      <c r="M72" s="557"/>
      <c r="N72" s="557"/>
      <c r="O72" s="557"/>
      <c r="P72" s="557"/>
      <c r="Q72" s="557"/>
      <c r="R72" s="557"/>
      <c r="S72" s="557"/>
      <c r="T72" s="557"/>
      <c r="U72" s="557"/>
      <c r="V72" s="557"/>
      <c r="W72" s="557"/>
      <c r="X72" s="557"/>
      <c r="Y72" s="557"/>
      <c r="Z72" s="557"/>
      <c r="AA72" s="557"/>
      <c r="AB72" s="557"/>
      <c r="AC72" s="558"/>
    </row>
    <row r="73" spans="1:29" ht="13.5">
      <c r="A73" s="556"/>
      <c r="B73" s="556"/>
      <c r="C73" s="646"/>
      <c r="D73" s="585"/>
      <c r="E73" s="557"/>
      <c r="F73" s="557"/>
      <c r="G73" s="557"/>
      <c r="H73" s="557"/>
      <c r="I73" s="557"/>
      <c r="J73" s="557"/>
      <c r="K73" s="557"/>
      <c r="L73" s="557"/>
      <c r="M73" s="557"/>
      <c r="N73" s="557"/>
      <c r="O73" s="557"/>
      <c r="P73" s="557"/>
      <c r="Q73" s="557"/>
      <c r="R73" s="557"/>
      <c r="S73" s="557"/>
      <c r="T73" s="557"/>
      <c r="U73" s="557"/>
      <c r="V73" s="557"/>
      <c r="W73" s="557"/>
      <c r="X73" s="557"/>
      <c r="Y73" s="557"/>
      <c r="Z73" s="557"/>
      <c r="AA73" s="557"/>
      <c r="AB73" s="557"/>
      <c r="AC73" s="558"/>
    </row>
    <row r="74" spans="1:29" ht="13.5">
      <c r="A74" s="556"/>
      <c r="B74" s="556"/>
      <c r="C74" s="646"/>
      <c r="E74" s="567" t="s">
        <v>485</v>
      </c>
      <c r="F74" s="567" t="s">
        <v>486</v>
      </c>
      <c r="G74" s="567" t="s">
        <v>487</v>
      </c>
      <c r="H74" s="567" t="s">
        <v>488</v>
      </c>
      <c r="I74" s="567" t="s">
        <v>489</v>
      </c>
      <c r="J74" s="567" t="s">
        <v>490</v>
      </c>
      <c r="K74" s="567" t="s">
        <v>491</v>
      </c>
      <c r="L74" s="567" t="s">
        <v>492</v>
      </c>
      <c r="M74" s="567" t="s">
        <v>493</v>
      </c>
      <c r="N74" s="567" t="s">
        <v>494</v>
      </c>
      <c r="O74" s="556" t="s">
        <v>495</v>
      </c>
      <c r="P74" s="556" t="s">
        <v>496</v>
      </c>
      <c r="Q74" s="556" t="s">
        <v>497</v>
      </c>
      <c r="R74" s="557"/>
      <c r="S74" s="557"/>
      <c r="T74" s="557"/>
      <c r="U74" s="557"/>
      <c r="V74" s="557"/>
      <c r="W74" s="557"/>
      <c r="X74" s="557"/>
      <c r="Y74" s="557"/>
      <c r="Z74" s="557"/>
      <c r="AA74" s="557"/>
      <c r="AB74" s="557"/>
      <c r="AC74" s="558"/>
    </row>
    <row r="75" spans="1:29" ht="13.5">
      <c r="A75" s="556"/>
      <c r="B75" s="556"/>
      <c r="C75" s="646"/>
      <c r="E75" s="556" t="s">
        <v>498</v>
      </c>
      <c r="F75" s="556" t="s">
        <v>498</v>
      </c>
      <c r="G75" s="556" t="s">
        <v>498</v>
      </c>
      <c r="H75" s="556" t="s">
        <v>498</v>
      </c>
      <c r="J75" s="556" t="str">
        <f>+E76</f>
        <v>Other Plant In Service</v>
      </c>
      <c r="K75" s="556" t="str">
        <f>+F76</f>
        <v>Other Plant In Service</v>
      </c>
      <c r="L75" s="556" t="str">
        <f>+G76</f>
        <v>MAPP CWIP</v>
      </c>
      <c r="M75" s="556" t="str">
        <f>+H76</f>
        <v>MAPP In Service</v>
      </c>
      <c r="N75" s="556" t="str">
        <f>+E76</f>
        <v>Other Plant In Service</v>
      </c>
      <c r="O75" s="556" t="str">
        <f>+F76</f>
        <v>Other Plant In Service</v>
      </c>
      <c r="P75" s="556" t="str">
        <f>+G76</f>
        <v>MAPP CWIP</v>
      </c>
      <c r="Q75" s="556" t="str">
        <f>+H76</f>
        <v>MAPP In Service</v>
      </c>
      <c r="R75" s="557"/>
      <c r="S75" s="557"/>
      <c r="T75" s="557"/>
      <c r="U75" s="557"/>
      <c r="V75" s="557"/>
      <c r="W75" s="557"/>
      <c r="X75" s="557"/>
      <c r="Y75" s="557"/>
      <c r="Z75" s="557"/>
      <c r="AA75" s="557"/>
      <c r="AB75" s="557"/>
      <c r="AC75" s="558"/>
    </row>
    <row r="76" spans="1:29" ht="13.5">
      <c r="A76" s="556"/>
      <c r="B76" s="556"/>
      <c r="C76" s="646"/>
      <c r="D76" s="557"/>
      <c r="E76" s="556" t="s">
        <v>499</v>
      </c>
      <c r="F76" s="556" t="s">
        <v>499</v>
      </c>
      <c r="G76" s="556" t="s">
        <v>500</v>
      </c>
      <c r="H76" s="556" t="s">
        <v>501</v>
      </c>
      <c r="I76" s="556" t="s">
        <v>240</v>
      </c>
      <c r="J76" s="556" t="s">
        <v>502</v>
      </c>
      <c r="K76" s="556" t="s">
        <v>503</v>
      </c>
      <c r="L76" s="556" t="s">
        <v>504</v>
      </c>
      <c r="M76" s="556" t="s">
        <v>505</v>
      </c>
      <c r="N76" s="556" t="s">
        <v>506</v>
      </c>
      <c r="O76" s="556" t="s">
        <v>507</v>
      </c>
      <c r="P76" s="556" t="s">
        <v>508</v>
      </c>
      <c r="Q76" s="556" t="s">
        <v>509</v>
      </c>
      <c r="R76" s="557"/>
      <c r="S76" s="557"/>
      <c r="T76" s="557"/>
      <c r="U76" s="557"/>
      <c r="V76" s="557"/>
      <c r="W76" s="557"/>
      <c r="X76" s="557"/>
      <c r="Y76" s="557"/>
      <c r="Z76" s="557"/>
      <c r="AA76" s="557"/>
      <c r="AB76" s="557"/>
      <c r="AC76" s="558"/>
    </row>
    <row r="77" spans="1:29" ht="13.5">
      <c r="A77" s="556"/>
      <c r="B77" s="556"/>
      <c r="C77" s="646"/>
      <c r="D77" s="557" t="s">
        <v>241</v>
      </c>
      <c r="E77" s="824">
        <v>2011084.9499999983</v>
      </c>
      <c r="F77" s="568"/>
      <c r="G77" s="569"/>
      <c r="H77" s="569"/>
      <c r="I77" s="557">
        <v>11.5</v>
      </c>
      <c r="J77" s="570">
        <f t="shared" ref="J77:J82" si="11">+I77*E77</f>
        <v>23127476.924999982</v>
      </c>
      <c r="K77" s="570">
        <f>+I77*F77</f>
        <v>0</v>
      </c>
      <c r="L77" s="570">
        <f t="shared" ref="L77:L88" si="12">+I77*G77</f>
        <v>0</v>
      </c>
      <c r="M77" s="570">
        <f t="shared" ref="M77:M88" si="13">+I77*H77</f>
        <v>0</v>
      </c>
      <c r="N77" s="565">
        <f t="shared" ref="N77:N86" si="14">+J77/12</f>
        <v>1927289.7437499985</v>
      </c>
      <c r="O77" s="565">
        <f t="shared" ref="O77:O85" si="15">+K77/12</f>
        <v>0</v>
      </c>
      <c r="P77" s="565">
        <f t="shared" ref="P77:P85" si="16">+L77/12</f>
        <v>0</v>
      </c>
      <c r="Q77" s="565">
        <f t="shared" ref="Q77:Q85" si="17">+M77/12</f>
        <v>0</v>
      </c>
      <c r="R77" s="557"/>
      <c r="S77" s="557"/>
      <c r="T77" s="557"/>
      <c r="U77" s="557"/>
      <c r="V77" s="557"/>
      <c r="W77" s="557"/>
      <c r="X77" s="557"/>
      <c r="Y77" s="557"/>
      <c r="Z77" s="557"/>
      <c r="AA77" s="557"/>
      <c r="AB77" s="557"/>
      <c r="AC77" s="558"/>
    </row>
    <row r="78" spans="1:29" ht="13.5">
      <c r="A78" s="556"/>
      <c r="B78" s="556"/>
      <c r="C78" s="646"/>
      <c r="D78" s="557" t="s">
        <v>242</v>
      </c>
      <c r="E78" s="824">
        <v>1743373.6399999997</v>
      </c>
      <c r="F78" s="568"/>
      <c r="G78" s="569"/>
      <c r="H78" s="569"/>
      <c r="I78" s="557">
        <f t="shared" ref="I78:I88" si="18">+I77-1</f>
        <v>10.5</v>
      </c>
      <c r="J78" s="570">
        <f t="shared" si="11"/>
        <v>18305423.219999995</v>
      </c>
      <c r="K78" s="570">
        <f t="shared" ref="K78:K88" si="19">+I78*F78</f>
        <v>0</v>
      </c>
      <c r="L78" s="570">
        <f t="shared" si="12"/>
        <v>0</v>
      </c>
      <c r="M78" s="570">
        <f t="shared" si="13"/>
        <v>0</v>
      </c>
      <c r="N78" s="565">
        <f t="shared" si="14"/>
        <v>1525451.9349999996</v>
      </c>
      <c r="O78" s="565">
        <f t="shared" si="15"/>
        <v>0</v>
      </c>
      <c r="P78" s="565">
        <f t="shared" si="16"/>
        <v>0</v>
      </c>
      <c r="Q78" s="565">
        <f t="shared" si="17"/>
        <v>0</v>
      </c>
      <c r="R78" s="557"/>
      <c r="S78" s="557"/>
      <c r="T78" s="557"/>
      <c r="U78" s="557"/>
      <c r="V78" s="557"/>
      <c r="W78" s="557"/>
      <c r="X78" s="557"/>
      <c r="Y78" s="557"/>
      <c r="Z78" s="557"/>
      <c r="AA78" s="557"/>
      <c r="AB78" s="557"/>
      <c r="AC78" s="558"/>
    </row>
    <row r="79" spans="1:29" ht="13.5">
      <c r="A79" s="556"/>
      <c r="B79" s="556"/>
      <c r="C79" s="646"/>
      <c r="D79" s="557" t="s">
        <v>243</v>
      </c>
      <c r="E79" s="824">
        <v>2153368.29</v>
      </c>
      <c r="F79" s="568"/>
      <c r="G79" s="569"/>
      <c r="H79" s="569"/>
      <c r="I79" s="557">
        <f t="shared" si="18"/>
        <v>9.5</v>
      </c>
      <c r="J79" s="570">
        <f t="shared" si="11"/>
        <v>20456998.754999999</v>
      </c>
      <c r="K79" s="570">
        <f t="shared" si="19"/>
        <v>0</v>
      </c>
      <c r="L79" s="570">
        <f t="shared" si="12"/>
        <v>0</v>
      </c>
      <c r="M79" s="570">
        <f t="shared" si="13"/>
        <v>0</v>
      </c>
      <c r="N79" s="565">
        <f t="shared" si="14"/>
        <v>1704749.89625</v>
      </c>
      <c r="O79" s="565">
        <f t="shared" si="15"/>
        <v>0</v>
      </c>
      <c r="P79" s="565">
        <f t="shared" si="16"/>
        <v>0</v>
      </c>
      <c r="Q79" s="565">
        <f t="shared" si="17"/>
        <v>0</v>
      </c>
      <c r="R79" s="557"/>
      <c r="S79" s="557"/>
      <c r="T79" s="557"/>
      <c r="U79" s="557"/>
      <c r="V79" s="557"/>
      <c r="W79" s="557"/>
      <c r="X79" s="557"/>
      <c r="Y79" s="557"/>
      <c r="Z79" s="557"/>
      <c r="AA79" s="557"/>
      <c r="AB79" s="557"/>
      <c r="AC79" s="558"/>
    </row>
    <row r="80" spans="1:29" ht="13.5">
      <c r="A80" s="556"/>
      <c r="B80" s="556"/>
      <c r="C80" s="646"/>
      <c r="D80" s="557" t="s">
        <v>244</v>
      </c>
      <c r="E80" s="824">
        <v>18629366.82</v>
      </c>
      <c r="F80" s="568"/>
      <c r="G80" s="569"/>
      <c r="H80" s="569"/>
      <c r="I80" s="557">
        <f t="shared" si="18"/>
        <v>8.5</v>
      </c>
      <c r="J80" s="570">
        <f t="shared" si="11"/>
        <v>158349617.97</v>
      </c>
      <c r="K80" s="570">
        <f t="shared" si="19"/>
        <v>0</v>
      </c>
      <c r="L80" s="570">
        <f t="shared" si="12"/>
        <v>0</v>
      </c>
      <c r="M80" s="570">
        <f t="shared" si="13"/>
        <v>0</v>
      </c>
      <c r="N80" s="565">
        <f t="shared" si="14"/>
        <v>13195801.497500001</v>
      </c>
      <c r="O80" s="565">
        <f t="shared" si="15"/>
        <v>0</v>
      </c>
      <c r="P80" s="565">
        <f t="shared" si="16"/>
        <v>0</v>
      </c>
      <c r="Q80" s="565">
        <f t="shared" si="17"/>
        <v>0</v>
      </c>
      <c r="R80" s="557"/>
      <c r="S80" s="557"/>
      <c r="T80" s="557"/>
      <c r="U80" s="557"/>
      <c r="V80" s="557"/>
      <c r="W80" s="557"/>
      <c r="X80" s="557"/>
      <c r="Y80" s="557"/>
      <c r="Z80" s="557"/>
      <c r="AA80" s="557"/>
      <c r="AB80" s="557"/>
      <c r="AC80" s="558"/>
    </row>
    <row r="81" spans="1:29" ht="13.5">
      <c r="A81" s="556"/>
      <c r="B81" s="556"/>
      <c r="C81" s="646"/>
      <c r="D81" s="557" t="s">
        <v>238</v>
      </c>
      <c r="E81" s="824">
        <v>121976220.88</v>
      </c>
      <c r="F81" s="568"/>
      <c r="G81" s="569"/>
      <c r="H81" s="569"/>
      <c r="I81" s="557">
        <f t="shared" si="18"/>
        <v>7.5</v>
      </c>
      <c r="J81" s="570">
        <f t="shared" si="11"/>
        <v>914821656.5999999</v>
      </c>
      <c r="K81" s="570">
        <f t="shared" si="19"/>
        <v>0</v>
      </c>
      <c r="L81" s="570">
        <f t="shared" si="12"/>
        <v>0</v>
      </c>
      <c r="M81" s="570">
        <f t="shared" si="13"/>
        <v>0</v>
      </c>
      <c r="N81" s="565">
        <f t="shared" si="14"/>
        <v>76235138.049999997</v>
      </c>
      <c r="O81" s="565">
        <f t="shared" si="15"/>
        <v>0</v>
      </c>
      <c r="P81" s="565">
        <f t="shared" si="16"/>
        <v>0</v>
      </c>
      <c r="Q81" s="565">
        <f t="shared" si="17"/>
        <v>0</v>
      </c>
      <c r="R81" s="557"/>
      <c r="S81" s="557"/>
      <c r="T81" s="557"/>
      <c r="U81" s="557"/>
      <c r="V81" s="557"/>
      <c r="W81" s="557"/>
      <c r="X81" s="557"/>
      <c r="Y81" s="557"/>
      <c r="Z81" s="557"/>
      <c r="AA81" s="557"/>
      <c r="AB81" s="557"/>
      <c r="AC81" s="558"/>
    </row>
    <row r="82" spans="1:29" ht="13.5">
      <c r="A82" s="556"/>
      <c r="B82" s="556"/>
      <c r="C82" s="646"/>
      <c r="D82" s="557" t="s">
        <v>245</v>
      </c>
      <c r="E82" s="824">
        <v>21212989.640000001</v>
      </c>
      <c r="F82" s="568"/>
      <c r="G82" s="569"/>
      <c r="H82" s="569"/>
      <c r="I82" s="557">
        <f t="shared" si="18"/>
        <v>6.5</v>
      </c>
      <c r="J82" s="570">
        <f t="shared" si="11"/>
        <v>137884432.66</v>
      </c>
      <c r="K82" s="570">
        <f t="shared" si="19"/>
        <v>0</v>
      </c>
      <c r="L82" s="570">
        <f t="shared" si="12"/>
        <v>0</v>
      </c>
      <c r="M82" s="570">
        <f t="shared" si="13"/>
        <v>0</v>
      </c>
      <c r="N82" s="565">
        <f t="shared" si="14"/>
        <v>11490369.388333334</v>
      </c>
      <c r="O82" s="565">
        <f t="shared" si="15"/>
        <v>0</v>
      </c>
      <c r="P82" s="565">
        <f t="shared" si="16"/>
        <v>0</v>
      </c>
      <c r="Q82" s="565">
        <f t="shared" si="17"/>
        <v>0</v>
      </c>
      <c r="R82" s="557"/>
      <c r="S82" s="557"/>
      <c r="T82" s="557"/>
      <c r="U82" s="557"/>
      <c r="V82" s="557"/>
      <c r="W82" s="557"/>
      <c r="X82" s="557"/>
      <c r="Y82" s="557"/>
      <c r="Z82" s="557"/>
      <c r="AA82" s="557"/>
      <c r="AB82" s="557"/>
      <c r="AC82" s="558"/>
    </row>
    <row r="83" spans="1:29" ht="13.5">
      <c r="A83" s="556"/>
      <c r="B83" s="556"/>
      <c r="C83" s="646"/>
      <c r="D83" s="557" t="s">
        <v>246</v>
      </c>
      <c r="E83" s="824">
        <v>1326933.72</v>
      </c>
      <c r="F83" s="568"/>
      <c r="G83" s="569"/>
      <c r="H83" s="569"/>
      <c r="I83" s="557">
        <f t="shared" si="18"/>
        <v>5.5</v>
      </c>
      <c r="J83" s="570">
        <f t="shared" ref="J83:J88" si="20">+I83*E83</f>
        <v>7298135.46</v>
      </c>
      <c r="K83" s="570">
        <f t="shared" si="19"/>
        <v>0</v>
      </c>
      <c r="L83" s="570">
        <f t="shared" si="12"/>
        <v>0</v>
      </c>
      <c r="M83" s="570">
        <f t="shared" si="13"/>
        <v>0</v>
      </c>
      <c r="N83" s="565">
        <f t="shared" si="14"/>
        <v>608177.95499999996</v>
      </c>
      <c r="O83" s="565">
        <f t="shared" si="15"/>
        <v>0</v>
      </c>
      <c r="P83" s="565">
        <f t="shared" si="16"/>
        <v>0</v>
      </c>
      <c r="Q83" s="565">
        <f t="shared" si="17"/>
        <v>0</v>
      </c>
      <c r="R83" s="557"/>
      <c r="S83" s="557"/>
      <c r="T83" s="557"/>
      <c r="U83" s="557"/>
      <c r="V83" s="557"/>
      <c r="W83" s="557"/>
      <c r="X83" s="557"/>
      <c r="Y83" s="557"/>
      <c r="Z83" s="557"/>
      <c r="AA83" s="557"/>
      <c r="AB83" s="557"/>
      <c r="AC83" s="558"/>
    </row>
    <row r="84" spans="1:29" ht="13.5">
      <c r="A84" s="556"/>
      <c r="B84" s="556"/>
      <c r="C84" s="646"/>
      <c r="D84" s="557" t="s">
        <v>247</v>
      </c>
      <c r="E84" s="824">
        <v>818623.03000000026</v>
      </c>
      <c r="F84" s="568"/>
      <c r="G84" s="569"/>
      <c r="H84" s="569"/>
      <c r="I84" s="557">
        <f t="shared" si="18"/>
        <v>4.5</v>
      </c>
      <c r="J84" s="570">
        <f t="shared" si="20"/>
        <v>3683803.6350000012</v>
      </c>
      <c r="K84" s="570">
        <f t="shared" si="19"/>
        <v>0</v>
      </c>
      <c r="L84" s="570">
        <f t="shared" si="12"/>
        <v>0</v>
      </c>
      <c r="M84" s="570">
        <f t="shared" si="13"/>
        <v>0</v>
      </c>
      <c r="N84" s="565">
        <f t="shared" si="14"/>
        <v>306983.6362500001</v>
      </c>
      <c r="O84" s="565">
        <f t="shared" si="15"/>
        <v>0</v>
      </c>
      <c r="P84" s="565">
        <f t="shared" si="16"/>
        <v>0</v>
      </c>
      <c r="Q84" s="565">
        <f t="shared" si="17"/>
        <v>0</v>
      </c>
      <c r="R84" s="557"/>
      <c r="S84" s="557"/>
      <c r="T84" s="557"/>
      <c r="U84" s="557"/>
      <c r="V84" s="557"/>
      <c r="W84" s="557"/>
      <c r="X84" s="557"/>
      <c r="Y84" s="557"/>
      <c r="Z84" s="557"/>
      <c r="AA84" s="557"/>
      <c r="AB84" s="557"/>
      <c r="AC84" s="558"/>
    </row>
    <row r="85" spans="1:29" ht="13.5">
      <c r="A85" s="556"/>
      <c r="B85" s="556"/>
      <c r="C85" s="646"/>
      <c r="D85" s="557" t="s">
        <v>248</v>
      </c>
      <c r="E85" s="824">
        <v>1140060.040000001</v>
      </c>
      <c r="F85" s="568"/>
      <c r="G85" s="569"/>
      <c r="H85" s="569"/>
      <c r="I85" s="557">
        <f t="shared" si="18"/>
        <v>3.5</v>
      </c>
      <c r="J85" s="570">
        <f t="shared" si="20"/>
        <v>3990210.1400000034</v>
      </c>
      <c r="K85" s="570">
        <f t="shared" si="19"/>
        <v>0</v>
      </c>
      <c r="L85" s="570">
        <f t="shared" si="12"/>
        <v>0</v>
      </c>
      <c r="M85" s="570">
        <f t="shared" si="13"/>
        <v>0</v>
      </c>
      <c r="N85" s="565">
        <f t="shared" si="14"/>
        <v>332517.51166666695</v>
      </c>
      <c r="O85" s="565">
        <f t="shared" si="15"/>
        <v>0</v>
      </c>
      <c r="P85" s="565">
        <f t="shared" si="16"/>
        <v>0</v>
      </c>
      <c r="Q85" s="565">
        <f t="shared" si="17"/>
        <v>0</v>
      </c>
      <c r="R85" s="557"/>
      <c r="S85" s="557"/>
      <c r="T85" s="557"/>
      <c r="U85" s="557"/>
      <c r="V85" s="557"/>
      <c r="W85" s="557"/>
      <c r="X85" s="557"/>
      <c r="Y85" s="557"/>
      <c r="Z85" s="557"/>
      <c r="AA85" s="557"/>
      <c r="AB85" s="557"/>
      <c r="AC85" s="558"/>
    </row>
    <row r="86" spans="1:29" ht="13.5">
      <c r="A86" s="556"/>
      <c r="B86" s="556"/>
      <c r="C86" s="646"/>
      <c r="D86" s="557" t="s">
        <v>249</v>
      </c>
      <c r="E86" s="824">
        <v>6093546.75</v>
      </c>
      <c r="F86" s="568"/>
      <c r="G86" s="569"/>
      <c r="H86" s="569"/>
      <c r="I86" s="557">
        <f t="shared" si="18"/>
        <v>2.5</v>
      </c>
      <c r="J86" s="570">
        <f t="shared" si="20"/>
        <v>15233866.875</v>
      </c>
      <c r="K86" s="570">
        <f t="shared" si="19"/>
        <v>0</v>
      </c>
      <c r="L86" s="570">
        <f t="shared" si="12"/>
        <v>0</v>
      </c>
      <c r="M86" s="570">
        <f t="shared" si="13"/>
        <v>0</v>
      </c>
      <c r="N86" s="565">
        <f t="shared" si="14"/>
        <v>1269488.90625</v>
      </c>
      <c r="O86" s="565">
        <f>+K86/12</f>
        <v>0</v>
      </c>
      <c r="P86" s="565">
        <f>+L86/12</f>
        <v>0</v>
      </c>
      <c r="Q86" s="565">
        <f>+M86/12</f>
        <v>0</v>
      </c>
      <c r="R86" s="557"/>
      <c r="S86" s="557"/>
      <c r="T86" s="557"/>
      <c r="U86" s="557"/>
      <c r="V86" s="557"/>
      <c r="W86" s="557"/>
      <c r="X86" s="557"/>
      <c r="Y86" s="557"/>
      <c r="Z86" s="557"/>
      <c r="AA86" s="557"/>
      <c r="AB86" s="557"/>
      <c r="AC86" s="558"/>
    </row>
    <row r="87" spans="1:29" ht="13.5">
      <c r="A87" s="556"/>
      <c r="B87" s="556"/>
      <c r="C87" s="646"/>
      <c r="D87" s="557" t="s">
        <v>250</v>
      </c>
      <c r="E87" s="824">
        <v>9993786.0599999949</v>
      </c>
      <c r="F87" s="568"/>
      <c r="G87" s="569"/>
      <c r="H87" s="569"/>
      <c r="I87" s="557">
        <f t="shared" si="18"/>
        <v>1.5</v>
      </c>
      <c r="J87" s="570">
        <f t="shared" si="20"/>
        <v>14990679.089999992</v>
      </c>
      <c r="K87" s="570">
        <f t="shared" si="19"/>
        <v>0</v>
      </c>
      <c r="L87" s="570">
        <f t="shared" si="12"/>
        <v>0</v>
      </c>
      <c r="M87" s="570">
        <f t="shared" si="13"/>
        <v>0</v>
      </c>
      <c r="N87" s="565">
        <f t="shared" ref="N87:Q88" si="21">+J87/12</f>
        <v>1249223.2574999994</v>
      </c>
      <c r="O87" s="565">
        <f t="shared" si="21"/>
        <v>0</v>
      </c>
      <c r="P87" s="565">
        <f t="shared" si="21"/>
        <v>0</v>
      </c>
      <c r="Q87" s="565">
        <f t="shared" si="21"/>
        <v>0</v>
      </c>
      <c r="R87" s="557"/>
      <c r="S87" s="557"/>
      <c r="T87" s="557"/>
      <c r="U87" s="557"/>
      <c r="V87" s="557"/>
      <c r="W87" s="557"/>
      <c r="X87" s="557"/>
      <c r="Y87" s="557"/>
      <c r="Z87" s="557"/>
      <c r="AA87" s="557"/>
      <c r="AB87" s="557"/>
      <c r="AC87" s="558"/>
    </row>
    <row r="88" spans="1:29" ht="13.5">
      <c r="A88" s="556"/>
      <c r="B88" s="556"/>
      <c r="C88" s="646"/>
      <c r="D88" s="557" t="s">
        <v>251</v>
      </c>
      <c r="E88" s="824">
        <v>3716443.629999999</v>
      </c>
      <c r="F88" s="568"/>
      <c r="G88" s="569"/>
      <c r="H88" s="569"/>
      <c r="I88" s="557">
        <f t="shared" si="18"/>
        <v>0.5</v>
      </c>
      <c r="J88" s="570">
        <f t="shared" si="20"/>
        <v>1858221.8149999995</v>
      </c>
      <c r="K88" s="570">
        <f t="shared" si="19"/>
        <v>0</v>
      </c>
      <c r="L88" s="570">
        <f t="shared" si="12"/>
        <v>0</v>
      </c>
      <c r="M88" s="570">
        <f t="shared" si="13"/>
        <v>0</v>
      </c>
      <c r="N88" s="565">
        <f t="shared" si="21"/>
        <v>154851.81791666662</v>
      </c>
      <c r="O88" s="565">
        <f t="shared" si="21"/>
        <v>0</v>
      </c>
      <c r="P88" s="565">
        <f t="shared" si="21"/>
        <v>0</v>
      </c>
      <c r="Q88" s="565">
        <f t="shared" si="21"/>
        <v>0</v>
      </c>
      <c r="R88" s="557"/>
      <c r="S88" s="557"/>
      <c r="T88" s="557"/>
      <c r="U88" s="557"/>
      <c r="V88" s="557"/>
      <c r="W88" s="557"/>
      <c r="X88" s="557"/>
      <c r="Y88" s="557"/>
      <c r="Z88" s="557"/>
      <c r="AA88" s="557"/>
      <c r="AB88" s="557"/>
      <c r="AC88" s="558"/>
    </row>
    <row r="89" spans="1:29" ht="13.5">
      <c r="A89" s="556"/>
      <c r="B89" s="556"/>
      <c r="C89" s="646"/>
      <c r="D89" s="557" t="s">
        <v>69</v>
      </c>
      <c r="E89" s="358">
        <f>SUM(E77:E88)</f>
        <v>190815797.44999996</v>
      </c>
      <c r="F89" s="570">
        <f>SUM(F77:F88)</f>
        <v>0</v>
      </c>
      <c r="G89" s="570">
        <f>SUM(G77:G88)</f>
        <v>0</v>
      </c>
      <c r="H89" s="570">
        <f>SUM(H77:H88)</f>
        <v>0</v>
      </c>
      <c r="I89" s="557"/>
      <c r="J89" s="570">
        <f t="shared" ref="J89:Q89" si="22">SUM(J77:J88)</f>
        <v>1320000523.145</v>
      </c>
      <c r="K89" s="570">
        <f t="shared" si="22"/>
        <v>0</v>
      </c>
      <c r="L89" s="570">
        <f t="shared" si="22"/>
        <v>0</v>
      </c>
      <c r="M89" s="570">
        <f t="shared" si="22"/>
        <v>0</v>
      </c>
      <c r="N89" s="565">
        <f t="shared" si="22"/>
        <v>110000043.59541667</v>
      </c>
      <c r="O89" s="565">
        <f t="shared" si="22"/>
        <v>0</v>
      </c>
      <c r="P89" s="565">
        <f t="shared" si="22"/>
        <v>0</v>
      </c>
      <c r="Q89" s="565">
        <f t="shared" si="22"/>
        <v>0</v>
      </c>
      <c r="R89" s="557"/>
      <c r="S89" s="557"/>
      <c r="T89" s="557"/>
      <c r="U89" s="557"/>
      <c r="V89" s="557"/>
      <c r="W89" s="557"/>
      <c r="X89" s="557"/>
      <c r="Y89" s="557"/>
      <c r="Z89" s="557"/>
      <c r="AA89" s="557"/>
      <c r="AB89" s="557"/>
      <c r="AC89" s="558"/>
    </row>
    <row r="90" spans="1:29" ht="13.5">
      <c r="A90" s="556"/>
      <c r="B90" s="556"/>
      <c r="C90" s="646"/>
      <c r="D90" s="557" t="s">
        <v>510</v>
      </c>
      <c r="E90" s="557"/>
      <c r="G90" s="557"/>
      <c r="H90" s="557"/>
      <c r="I90" s="557"/>
      <c r="J90" s="557"/>
      <c r="N90" s="571">
        <f>+N89</f>
        <v>110000043.59541667</v>
      </c>
      <c r="O90" s="571">
        <f>+O89</f>
        <v>0</v>
      </c>
      <c r="P90" s="571">
        <f>+P89</f>
        <v>0</v>
      </c>
      <c r="Q90" s="571">
        <f>+Q89</f>
        <v>0</v>
      </c>
      <c r="R90" s="557"/>
      <c r="S90" s="557"/>
      <c r="T90" s="557"/>
      <c r="U90" s="557"/>
      <c r="V90" s="557"/>
      <c r="W90" s="557"/>
      <c r="X90" s="557"/>
      <c r="Y90" s="557"/>
      <c r="Z90" s="557"/>
      <c r="AA90" s="557"/>
      <c r="AB90" s="557"/>
      <c r="AC90" s="558"/>
    </row>
    <row r="91" spans="1:29" ht="13.5">
      <c r="A91" s="556"/>
      <c r="B91" s="556"/>
      <c r="C91" s="646"/>
      <c r="D91" s="557"/>
      <c r="E91" s="557"/>
      <c r="I91" s="557"/>
      <c r="J91" s="557"/>
      <c r="L91" s="571" t="s">
        <v>511</v>
      </c>
      <c r="M91" s="557"/>
      <c r="N91" s="570">
        <f>+N90</f>
        <v>110000043.59541667</v>
      </c>
      <c r="O91" s="570">
        <f>+O90</f>
        <v>0</v>
      </c>
      <c r="P91" s="557"/>
      <c r="Q91" s="570">
        <f>+Q90</f>
        <v>0</v>
      </c>
      <c r="R91" s="570">
        <f>+N91+Q91</f>
        <v>110000043.59541667</v>
      </c>
      <c r="S91" s="557"/>
      <c r="T91" s="557"/>
      <c r="U91" s="557"/>
      <c r="V91" s="557"/>
      <c r="W91" s="557"/>
      <c r="X91" s="557"/>
      <c r="Y91" s="557"/>
      <c r="Z91" s="557"/>
      <c r="AA91" s="557"/>
      <c r="AB91" s="557"/>
      <c r="AC91" s="558"/>
    </row>
    <row r="92" spans="1:29" ht="13.5">
      <c r="A92" s="556"/>
      <c r="B92" s="556"/>
      <c r="C92" s="556"/>
      <c r="D92" s="557"/>
      <c r="E92" s="557"/>
      <c r="G92" s="557"/>
      <c r="H92" s="557"/>
      <c r="I92" s="570"/>
      <c r="J92" s="557"/>
      <c r="L92" s="557" t="s">
        <v>512</v>
      </c>
      <c r="M92" s="557"/>
      <c r="N92" s="557"/>
      <c r="O92" s="557"/>
      <c r="P92" s="570">
        <f>+P90</f>
        <v>0</v>
      </c>
      <c r="Q92" s="557"/>
      <c r="R92" s="570">
        <f>+P92</f>
        <v>0</v>
      </c>
      <c r="S92" s="557"/>
      <c r="T92" s="557"/>
      <c r="U92" s="557"/>
      <c r="V92" s="557"/>
      <c r="W92" s="557"/>
      <c r="X92" s="557"/>
      <c r="Y92" s="557"/>
      <c r="Z92" s="557"/>
      <c r="AA92" s="557"/>
      <c r="AB92" s="557"/>
      <c r="AC92" s="558"/>
    </row>
    <row r="93" spans="1:29" ht="13.5">
      <c r="A93" s="556"/>
      <c r="B93" s="556"/>
      <c r="C93" s="556"/>
      <c r="D93" s="557"/>
      <c r="E93" s="557"/>
      <c r="G93" s="557"/>
      <c r="H93" s="557"/>
      <c r="I93" s="570"/>
      <c r="J93" s="557"/>
      <c r="L93" s="557" t="s">
        <v>513</v>
      </c>
      <c r="M93" s="557"/>
      <c r="N93" s="572">
        <f>12-N91/E89*12</f>
        <v>5.0823310187885067</v>
      </c>
      <c r="O93" s="572" t="e">
        <f>12-O91/F89*12</f>
        <v>#DIV/0!</v>
      </c>
      <c r="P93" s="572" t="e">
        <f>12-P90/G89*12</f>
        <v>#DIV/0!</v>
      </c>
      <c r="Q93" s="572" t="e">
        <f>12-Q91/H89*12</f>
        <v>#DIV/0!</v>
      </c>
      <c r="R93" s="570"/>
      <c r="S93" s="557"/>
      <c r="T93" s="557"/>
      <c r="U93" s="557"/>
      <c r="V93" s="557"/>
      <c r="W93" s="557"/>
      <c r="X93" s="557"/>
      <c r="Y93" s="557"/>
      <c r="Z93" s="557"/>
      <c r="AA93" s="557"/>
      <c r="AB93" s="557"/>
      <c r="AC93" s="558"/>
    </row>
    <row r="94" spans="1:29" ht="13.5">
      <c r="A94" s="556"/>
      <c r="B94" s="556"/>
      <c r="C94" s="556"/>
      <c r="D94" s="645">
        <v>137873229.30082509</v>
      </c>
      <c r="E94" s="578" t="s">
        <v>356</v>
      </c>
      <c r="F94" s="557"/>
      <c r="G94" s="566" t="s">
        <v>314</v>
      </c>
      <c r="H94" s="586"/>
      <c r="I94" s="587"/>
      <c r="J94" s="587"/>
      <c r="K94" s="587"/>
      <c r="L94" s="557"/>
      <c r="M94" s="557"/>
      <c r="N94" s="557"/>
      <c r="O94" s="557"/>
      <c r="P94" s="557"/>
      <c r="Q94" s="557"/>
      <c r="R94" s="557"/>
      <c r="S94" s="557"/>
      <c r="T94" s="557"/>
      <c r="U94" s="557"/>
      <c r="V94" s="557"/>
      <c r="W94" s="557"/>
      <c r="X94" s="557"/>
      <c r="Y94" s="557"/>
      <c r="Z94" s="557"/>
      <c r="AA94" s="557"/>
      <c r="AB94" s="557"/>
      <c r="AC94" s="558"/>
    </row>
    <row r="95" spans="1:29" ht="13.5">
      <c r="B95" s="556"/>
      <c r="C95" s="556"/>
      <c r="E95" s="557" t="s">
        <v>515</v>
      </c>
      <c r="F95" s="557"/>
      <c r="G95" s="583"/>
      <c r="H95" s="588"/>
      <c r="I95" s="583"/>
      <c r="J95" s="557"/>
      <c r="K95" s="557"/>
      <c r="L95" s="557"/>
      <c r="M95" s="557"/>
      <c r="N95" s="557"/>
      <c r="O95" s="557"/>
      <c r="P95" s="557"/>
      <c r="Q95" s="557"/>
      <c r="R95" s="557"/>
      <c r="S95" s="557"/>
      <c r="T95" s="557"/>
      <c r="U95" s="557"/>
      <c r="V95" s="557"/>
      <c r="W95" s="557"/>
      <c r="X95" s="557"/>
      <c r="Y95" s="557"/>
      <c r="Z95" s="557"/>
      <c r="AA95" s="557"/>
      <c r="AB95" s="557"/>
      <c r="AC95" s="558"/>
    </row>
    <row r="96" spans="1:29" ht="13.5">
      <c r="A96" s="556"/>
      <c r="B96" s="556"/>
      <c r="C96" s="556"/>
      <c r="D96" s="578"/>
      <c r="E96" s="557"/>
      <c r="F96" s="557"/>
      <c r="G96" s="583"/>
      <c r="H96" s="588"/>
      <c r="I96" s="583"/>
      <c r="J96" s="557"/>
      <c r="K96" s="557"/>
      <c r="L96" s="557"/>
      <c r="M96" s="557"/>
      <c r="N96" s="557"/>
      <c r="O96" s="557"/>
      <c r="P96" s="557"/>
      <c r="Q96" s="557"/>
      <c r="R96" s="557"/>
      <c r="S96" s="557"/>
      <c r="T96" s="557"/>
      <c r="U96" s="557"/>
      <c r="V96" s="557"/>
      <c r="W96" s="557"/>
      <c r="X96" s="557"/>
      <c r="Y96" s="557"/>
      <c r="Z96" s="557"/>
      <c r="AA96" s="557"/>
      <c r="AB96" s="557"/>
      <c r="AC96" s="558"/>
    </row>
    <row r="97" spans="1:29" ht="13.5">
      <c r="A97" s="556">
        <v>8</v>
      </c>
      <c r="B97" s="556" t="str">
        <f>+B18</f>
        <v>April</v>
      </c>
      <c r="C97" s="556" t="str">
        <f>+C18</f>
        <v>Year 3</v>
      </c>
      <c r="D97" s="561" t="str">
        <f>+D18</f>
        <v>TO estimates Cap Adds and CWIP during Year 3 weighted based on Months expected to be in service in Year 3 (e.g., 2006)</v>
      </c>
      <c r="E97" s="557"/>
      <c r="F97" s="557"/>
      <c r="G97" s="557"/>
      <c r="H97" s="557"/>
      <c r="I97" s="557"/>
      <c r="K97" s="557"/>
      <c r="L97" s="557"/>
      <c r="M97" s="557"/>
      <c r="N97" s="557"/>
      <c r="O97" s="557"/>
      <c r="P97" s="557"/>
      <c r="Q97" s="557"/>
      <c r="R97" s="557"/>
      <c r="S97" s="557"/>
      <c r="T97" s="557"/>
      <c r="U97" s="557"/>
      <c r="V97" s="557"/>
      <c r="W97" s="557"/>
      <c r="X97" s="557"/>
      <c r="Y97" s="557"/>
      <c r="Z97" s="557"/>
      <c r="AA97" s="557"/>
      <c r="AB97" s="557"/>
      <c r="AC97" s="558"/>
    </row>
    <row r="98" spans="1:29" ht="13.5">
      <c r="A98" s="556"/>
      <c r="B98" s="556"/>
      <c r="C98" s="556"/>
      <c r="D98" s="561"/>
      <c r="E98" s="557"/>
      <c r="F98" s="557"/>
      <c r="G98" s="557"/>
      <c r="H98" s="557"/>
      <c r="I98" s="557"/>
      <c r="K98" s="557"/>
      <c r="L98" s="557"/>
      <c r="M98" s="557"/>
      <c r="N98" s="557"/>
      <c r="O98" s="557"/>
      <c r="P98" s="557"/>
      <c r="Q98" s="557"/>
      <c r="R98" s="557"/>
      <c r="S98" s="557"/>
      <c r="T98" s="557"/>
      <c r="U98" s="557"/>
      <c r="V98" s="557"/>
      <c r="W98" s="557"/>
      <c r="X98" s="557"/>
      <c r="Y98" s="557"/>
      <c r="Z98" s="557"/>
      <c r="AA98" s="557"/>
      <c r="AB98" s="557"/>
      <c r="AC98" s="558"/>
    </row>
    <row r="99" spans="1:29" ht="13.5">
      <c r="A99" s="556"/>
      <c r="B99" s="556"/>
      <c r="C99" s="556"/>
      <c r="E99" s="567" t="s">
        <v>485</v>
      </c>
      <c r="F99" s="567" t="s">
        <v>486</v>
      </c>
      <c r="G99" s="567" t="s">
        <v>487</v>
      </c>
      <c r="H99" s="567" t="s">
        <v>488</v>
      </c>
      <c r="I99" s="567" t="s">
        <v>489</v>
      </c>
      <c r="J99" s="567" t="s">
        <v>490</v>
      </c>
      <c r="K99" s="567" t="s">
        <v>491</v>
      </c>
      <c r="L99" s="567" t="s">
        <v>492</v>
      </c>
      <c r="M99" s="567" t="s">
        <v>493</v>
      </c>
      <c r="N99" s="567" t="s">
        <v>494</v>
      </c>
      <c r="O99" s="556" t="s">
        <v>495</v>
      </c>
      <c r="P99" s="556" t="s">
        <v>496</v>
      </c>
      <c r="Q99" s="556" t="s">
        <v>497</v>
      </c>
      <c r="R99" s="557"/>
      <c r="S99" s="557"/>
      <c r="T99" s="557"/>
      <c r="U99" s="557"/>
      <c r="V99" s="557"/>
      <c r="W99" s="557"/>
      <c r="X99" s="557"/>
      <c r="Y99" s="557"/>
      <c r="Z99" s="557"/>
      <c r="AA99" s="557"/>
      <c r="AB99" s="557"/>
      <c r="AC99" s="558"/>
    </row>
    <row r="100" spans="1:29" ht="13.5">
      <c r="A100" s="556"/>
      <c r="B100" s="556"/>
      <c r="C100" s="556"/>
      <c r="E100" s="556" t="s">
        <v>498</v>
      </c>
      <c r="F100" s="556" t="s">
        <v>498</v>
      </c>
      <c r="G100" s="556" t="s">
        <v>498</v>
      </c>
      <c r="H100" s="556" t="s">
        <v>498</v>
      </c>
      <c r="J100" s="556" t="str">
        <f>+E101</f>
        <v>Other Plant In Service</v>
      </c>
      <c r="K100" s="556" t="str">
        <f>+F101</f>
        <v>Other Plant In Service</v>
      </c>
      <c r="L100" s="556" t="str">
        <f>+G101</f>
        <v>MAPP CWIP</v>
      </c>
      <c r="M100" s="556" t="str">
        <f>+H101</f>
        <v>MAPP In Service</v>
      </c>
      <c r="N100" s="556" t="str">
        <f>+E101</f>
        <v>Other Plant In Service</v>
      </c>
      <c r="O100" s="556" t="str">
        <f>+F101</f>
        <v>Other Plant In Service</v>
      </c>
      <c r="P100" s="556" t="str">
        <f>+G101</f>
        <v>MAPP CWIP</v>
      </c>
      <c r="Q100" s="556" t="str">
        <f>+H101</f>
        <v>MAPP In Service</v>
      </c>
      <c r="R100" s="557"/>
      <c r="S100" s="557"/>
      <c r="T100" s="557"/>
      <c r="U100" s="557"/>
      <c r="V100" s="557"/>
      <c r="W100" s="557"/>
      <c r="X100" s="557"/>
      <c r="Y100" s="557"/>
      <c r="Z100" s="557"/>
      <c r="AA100" s="557"/>
      <c r="AB100" s="557"/>
      <c r="AC100" s="558"/>
    </row>
    <row r="101" spans="1:29" ht="13.5">
      <c r="A101" s="556"/>
      <c r="B101" s="556"/>
      <c r="C101" s="556"/>
      <c r="D101" s="557"/>
      <c r="E101" s="556" t="s">
        <v>499</v>
      </c>
      <c r="F101" s="556" t="s">
        <v>499</v>
      </c>
      <c r="G101" s="556" t="s">
        <v>500</v>
      </c>
      <c r="H101" s="556" t="s">
        <v>501</v>
      </c>
      <c r="I101" s="556" t="s">
        <v>240</v>
      </c>
      <c r="J101" s="556" t="s">
        <v>502</v>
      </c>
      <c r="K101" s="556" t="s">
        <v>503</v>
      </c>
      <c r="L101" s="556" t="s">
        <v>504</v>
      </c>
      <c r="M101" s="556" t="s">
        <v>505</v>
      </c>
      <c r="N101" s="556" t="s">
        <v>506</v>
      </c>
      <c r="O101" s="556" t="s">
        <v>507</v>
      </c>
      <c r="P101" s="556" t="s">
        <v>508</v>
      </c>
      <c r="Q101" s="556" t="s">
        <v>509</v>
      </c>
      <c r="R101" s="557"/>
      <c r="S101" s="557"/>
      <c r="T101" s="557"/>
      <c r="U101" s="557"/>
      <c r="V101" s="557"/>
      <c r="W101" s="557"/>
      <c r="X101" s="557"/>
      <c r="Y101" s="557"/>
      <c r="Z101" s="557"/>
      <c r="AA101" s="557"/>
      <c r="AB101" s="557"/>
      <c r="AC101" s="558"/>
    </row>
    <row r="102" spans="1:29" ht="13.5">
      <c r="A102" s="556"/>
      <c r="B102" s="556"/>
      <c r="C102" s="556"/>
      <c r="D102" s="557" t="s">
        <v>241</v>
      </c>
      <c r="E102" s="357"/>
      <c r="F102" s="568"/>
      <c r="G102" s="569"/>
      <c r="H102" s="569"/>
      <c r="I102" s="557">
        <v>11.5</v>
      </c>
      <c r="J102" s="570">
        <f t="shared" ref="J102:J113" si="23">+I102*E102</f>
        <v>0</v>
      </c>
      <c r="K102" s="570">
        <f>+I102*F102</f>
        <v>0</v>
      </c>
      <c r="L102" s="570">
        <f t="shared" ref="L102:L113" si="24">+I102*G102</f>
        <v>0</v>
      </c>
      <c r="M102" s="570">
        <f t="shared" ref="M102:M113" si="25">+I102*H102</f>
        <v>0</v>
      </c>
      <c r="N102" s="565">
        <f t="shared" ref="N102:N111" si="26">+J102/12</f>
        <v>0</v>
      </c>
      <c r="O102" s="565">
        <f t="shared" ref="O102:O110" si="27">+K102/12</f>
        <v>0</v>
      </c>
      <c r="P102" s="565">
        <f t="shared" ref="P102:P110" si="28">+L102/12</f>
        <v>0</v>
      </c>
      <c r="Q102" s="565">
        <f t="shared" ref="Q102:Q110" si="29">+M102/12</f>
        <v>0</v>
      </c>
      <c r="R102" s="557"/>
      <c r="S102" s="557"/>
      <c r="T102" s="557"/>
      <c r="U102" s="557"/>
      <c r="V102" s="557"/>
      <c r="W102" s="557"/>
      <c r="X102" s="557"/>
      <c r="Y102" s="557"/>
      <c r="Z102" s="557"/>
      <c r="AA102" s="557"/>
      <c r="AB102" s="557"/>
      <c r="AC102" s="558"/>
    </row>
    <row r="103" spans="1:29" ht="13.5">
      <c r="A103" s="556"/>
      <c r="B103" s="556"/>
      <c r="C103" s="556"/>
      <c r="D103" s="557" t="s">
        <v>242</v>
      </c>
      <c r="E103" s="357"/>
      <c r="F103" s="568"/>
      <c r="G103" s="569"/>
      <c r="H103" s="569"/>
      <c r="I103" s="557">
        <f t="shared" ref="I103:I113" si="30">+I102-1</f>
        <v>10.5</v>
      </c>
      <c r="J103" s="570">
        <f t="shared" si="23"/>
        <v>0</v>
      </c>
      <c r="K103" s="570">
        <f t="shared" ref="K103:K113" si="31">+I103*F103</f>
        <v>0</v>
      </c>
      <c r="L103" s="570">
        <f t="shared" si="24"/>
        <v>0</v>
      </c>
      <c r="M103" s="570">
        <f t="shared" si="25"/>
        <v>0</v>
      </c>
      <c r="N103" s="565">
        <f t="shared" si="26"/>
        <v>0</v>
      </c>
      <c r="O103" s="565">
        <f t="shared" si="27"/>
        <v>0</v>
      </c>
      <c r="P103" s="565">
        <f t="shared" si="28"/>
        <v>0</v>
      </c>
      <c r="Q103" s="565">
        <f t="shared" si="29"/>
        <v>0</v>
      </c>
      <c r="R103" s="557"/>
      <c r="S103" s="557"/>
      <c r="T103" s="557"/>
      <c r="U103" s="557"/>
      <c r="V103" s="557"/>
      <c r="W103" s="557"/>
      <c r="X103" s="557"/>
      <c r="Y103" s="557"/>
      <c r="Z103" s="557"/>
      <c r="AA103" s="557"/>
      <c r="AB103" s="557"/>
      <c r="AC103" s="558"/>
    </row>
    <row r="104" spans="1:29" ht="13.5">
      <c r="A104" s="556"/>
      <c r="B104" s="556"/>
      <c r="C104" s="556"/>
      <c r="D104" s="557" t="s">
        <v>243</v>
      </c>
      <c r="E104" s="949">
        <v>0</v>
      </c>
      <c r="F104" s="568"/>
      <c r="G104" s="569"/>
      <c r="H104" s="569"/>
      <c r="I104" s="557">
        <f t="shared" si="30"/>
        <v>9.5</v>
      </c>
      <c r="J104" s="570">
        <f t="shared" si="23"/>
        <v>0</v>
      </c>
      <c r="K104" s="570">
        <f t="shared" si="31"/>
        <v>0</v>
      </c>
      <c r="L104" s="570">
        <f t="shared" si="24"/>
        <v>0</v>
      </c>
      <c r="M104" s="570">
        <f t="shared" si="25"/>
        <v>0</v>
      </c>
      <c r="N104" s="565">
        <f t="shared" si="26"/>
        <v>0</v>
      </c>
      <c r="O104" s="565">
        <f t="shared" si="27"/>
        <v>0</v>
      </c>
      <c r="P104" s="565">
        <f t="shared" si="28"/>
        <v>0</v>
      </c>
      <c r="Q104" s="565">
        <f t="shared" si="29"/>
        <v>0</v>
      </c>
      <c r="R104" s="557"/>
      <c r="S104" s="557"/>
      <c r="T104" s="557"/>
      <c r="U104" s="557"/>
      <c r="V104" s="557"/>
      <c r="W104" s="557"/>
      <c r="X104" s="557"/>
      <c r="Y104" s="557"/>
      <c r="Z104" s="557"/>
      <c r="AA104" s="557"/>
      <c r="AB104" s="557"/>
      <c r="AC104" s="558"/>
    </row>
    <row r="105" spans="1:29" ht="13.5">
      <c r="A105" s="556"/>
      <c r="B105" s="556"/>
      <c r="C105" s="556"/>
      <c r="D105" s="557" t="s">
        <v>244</v>
      </c>
      <c r="E105" s="950">
        <v>0</v>
      </c>
      <c r="F105" s="568"/>
      <c r="G105" s="569"/>
      <c r="H105" s="569"/>
      <c r="I105" s="557">
        <f t="shared" si="30"/>
        <v>8.5</v>
      </c>
      <c r="J105" s="570">
        <f t="shared" si="23"/>
        <v>0</v>
      </c>
      <c r="K105" s="570">
        <f t="shared" si="31"/>
        <v>0</v>
      </c>
      <c r="L105" s="570">
        <f t="shared" si="24"/>
        <v>0</v>
      </c>
      <c r="M105" s="570">
        <f t="shared" si="25"/>
        <v>0</v>
      </c>
      <c r="N105" s="565">
        <f t="shared" si="26"/>
        <v>0</v>
      </c>
      <c r="O105" s="565">
        <f t="shared" si="27"/>
        <v>0</v>
      </c>
      <c r="P105" s="565">
        <f t="shared" si="28"/>
        <v>0</v>
      </c>
      <c r="Q105" s="565">
        <f t="shared" si="29"/>
        <v>0</v>
      </c>
      <c r="R105" s="557"/>
      <c r="S105" s="557"/>
      <c r="T105" s="557"/>
      <c r="U105" s="557"/>
      <c r="V105" s="557"/>
      <c r="W105" s="557"/>
      <c r="X105" s="557"/>
      <c r="Y105" s="557"/>
      <c r="Z105" s="557"/>
      <c r="AA105" s="557"/>
      <c r="AB105" s="557"/>
      <c r="AC105" s="558"/>
    </row>
    <row r="106" spans="1:29" ht="13.5">
      <c r="A106" s="556"/>
      <c r="B106" s="556"/>
      <c r="C106" s="556"/>
      <c r="D106" s="557" t="s">
        <v>238</v>
      </c>
      <c r="E106" s="951">
        <v>0</v>
      </c>
      <c r="F106" s="568"/>
      <c r="G106" s="569"/>
      <c r="H106" s="569"/>
      <c r="I106" s="557">
        <f t="shared" si="30"/>
        <v>7.5</v>
      </c>
      <c r="J106" s="570">
        <f t="shared" si="23"/>
        <v>0</v>
      </c>
      <c r="K106" s="570">
        <f t="shared" si="31"/>
        <v>0</v>
      </c>
      <c r="L106" s="570">
        <f t="shared" si="24"/>
        <v>0</v>
      </c>
      <c r="M106" s="570">
        <f t="shared" si="25"/>
        <v>0</v>
      </c>
      <c r="N106" s="565">
        <f t="shared" si="26"/>
        <v>0</v>
      </c>
      <c r="O106" s="565">
        <f t="shared" si="27"/>
        <v>0</v>
      </c>
      <c r="P106" s="565">
        <f t="shared" si="28"/>
        <v>0</v>
      </c>
      <c r="Q106" s="565">
        <f t="shared" si="29"/>
        <v>0</v>
      </c>
      <c r="R106" s="557"/>
      <c r="S106" s="557"/>
      <c r="T106" s="557"/>
      <c r="U106" s="557"/>
      <c r="V106" s="557"/>
      <c r="W106" s="557"/>
      <c r="X106" s="557"/>
      <c r="Y106" s="557"/>
      <c r="Z106" s="557"/>
      <c r="AA106" s="557"/>
      <c r="AB106" s="557"/>
      <c r="AC106" s="558"/>
    </row>
    <row r="107" spans="1:29" ht="13.5">
      <c r="A107" s="556"/>
      <c r="B107" s="556"/>
      <c r="C107" s="556"/>
      <c r="D107" s="557" t="s">
        <v>245</v>
      </c>
      <c r="E107" s="950">
        <v>0</v>
      </c>
      <c r="F107" s="568"/>
      <c r="G107" s="569"/>
      <c r="H107" s="569"/>
      <c r="I107" s="557">
        <f t="shared" si="30"/>
        <v>6.5</v>
      </c>
      <c r="J107" s="570">
        <f t="shared" si="23"/>
        <v>0</v>
      </c>
      <c r="K107" s="570">
        <f t="shared" si="31"/>
        <v>0</v>
      </c>
      <c r="L107" s="570">
        <f t="shared" si="24"/>
        <v>0</v>
      </c>
      <c r="M107" s="570">
        <f t="shared" si="25"/>
        <v>0</v>
      </c>
      <c r="N107" s="565">
        <f t="shared" si="26"/>
        <v>0</v>
      </c>
      <c r="O107" s="565">
        <f t="shared" si="27"/>
        <v>0</v>
      </c>
      <c r="P107" s="565">
        <f t="shared" si="28"/>
        <v>0</v>
      </c>
      <c r="Q107" s="565">
        <f t="shared" si="29"/>
        <v>0</v>
      </c>
      <c r="R107" s="557"/>
      <c r="S107" s="557"/>
      <c r="T107" s="557"/>
      <c r="U107" s="557"/>
      <c r="V107" s="557"/>
      <c r="W107" s="557"/>
      <c r="X107" s="557"/>
      <c r="Y107" s="557"/>
      <c r="Z107" s="557"/>
      <c r="AA107" s="557"/>
      <c r="AB107" s="557"/>
      <c r="AC107" s="558"/>
    </row>
    <row r="108" spans="1:29" ht="13.5">
      <c r="A108" s="556"/>
      <c r="B108" s="556"/>
      <c r="C108" s="556"/>
      <c r="D108" s="557" t="s">
        <v>246</v>
      </c>
      <c r="E108" s="950">
        <v>0</v>
      </c>
      <c r="F108" s="568"/>
      <c r="G108" s="569"/>
      <c r="H108" s="569"/>
      <c r="I108" s="557">
        <f t="shared" si="30"/>
        <v>5.5</v>
      </c>
      <c r="J108" s="570">
        <f t="shared" si="23"/>
        <v>0</v>
      </c>
      <c r="K108" s="570">
        <f t="shared" si="31"/>
        <v>0</v>
      </c>
      <c r="L108" s="570">
        <f t="shared" si="24"/>
        <v>0</v>
      </c>
      <c r="M108" s="570">
        <f t="shared" si="25"/>
        <v>0</v>
      </c>
      <c r="N108" s="565">
        <f t="shared" si="26"/>
        <v>0</v>
      </c>
      <c r="O108" s="565">
        <f t="shared" si="27"/>
        <v>0</v>
      </c>
      <c r="P108" s="565">
        <f t="shared" si="28"/>
        <v>0</v>
      </c>
      <c r="Q108" s="565">
        <f t="shared" si="29"/>
        <v>0</v>
      </c>
      <c r="R108" s="557"/>
      <c r="S108" s="557"/>
      <c r="T108" s="557"/>
      <c r="U108" s="557"/>
      <c r="V108" s="557"/>
      <c r="W108" s="557"/>
      <c r="X108" s="557"/>
      <c r="Y108" s="557"/>
      <c r="Z108" s="557"/>
      <c r="AA108" s="557"/>
      <c r="AB108" s="557"/>
      <c r="AC108" s="558"/>
    </row>
    <row r="109" spans="1:29" ht="13.5">
      <c r="A109" s="556"/>
      <c r="B109" s="556"/>
      <c r="C109" s="556"/>
      <c r="D109" s="557" t="s">
        <v>247</v>
      </c>
      <c r="E109" s="950">
        <v>0</v>
      </c>
      <c r="F109" s="568"/>
      <c r="G109" s="569"/>
      <c r="H109" s="569"/>
      <c r="I109" s="557">
        <f t="shared" si="30"/>
        <v>4.5</v>
      </c>
      <c r="J109" s="570">
        <f t="shared" si="23"/>
        <v>0</v>
      </c>
      <c r="K109" s="570">
        <f t="shared" si="31"/>
        <v>0</v>
      </c>
      <c r="L109" s="570">
        <f t="shared" si="24"/>
        <v>0</v>
      </c>
      <c r="M109" s="570">
        <f t="shared" si="25"/>
        <v>0</v>
      </c>
      <c r="N109" s="565">
        <f t="shared" si="26"/>
        <v>0</v>
      </c>
      <c r="O109" s="565">
        <f t="shared" si="27"/>
        <v>0</v>
      </c>
      <c r="P109" s="565">
        <f t="shared" si="28"/>
        <v>0</v>
      </c>
      <c r="Q109" s="565">
        <f t="shared" si="29"/>
        <v>0</v>
      </c>
      <c r="R109" s="557"/>
      <c r="S109" s="557"/>
      <c r="T109" s="557"/>
      <c r="U109" s="557"/>
      <c r="V109" s="557"/>
      <c r="W109" s="557"/>
      <c r="X109" s="557"/>
      <c r="Y109" s="557"/>
      <c r="Z109" s="557"/>
      <c r="AA109" s="557"/>
      <c r="AB109" s="557"/>
      <c r="AC109" s="558"/>
    </row>
    <row r="110" spans="1:29" ht="13.5">
      <c r="A110" s="556"/>
      <c r="B110" s="556"/>
      <c r="C110" s="556"/>
      <c r="D110" s="557" t="s">
        <v>248</v>
      </c>
      <c r="E110" s="950"/>
      <c r="F110" s="568"/>
      <c r="G110" s="569"/>
      <c r="H110" s="569"/>
      <c r="I110" s="557">
        <f t="shared" si="30"/>
        <v>3.5</v>
      </c>
      <c r="J110" s="570">
        <f t="shared" si="23"/>
        <v>0</v>
      </c>
      <c r="K110" s="570">
        <f t="shared" si="31"/>
        <v>0</v>
      </c>
      <c r="L110" s="570">
        <f t="shared" si="24"/>
        <v>0</v>
      </c>
      <c r="M110" s="570">
        <f t="shared" si="25"/>
        <v>0</v>
      </c>
      <c r="N110" s="565">
        <f t="shared" si="26"/>
        <v>0</v>
      </c>
      <c r="O110" s="565">
        <f t="shared" si="27"/>
        <v>0</v>
      </c>
      <c r="P110" s="565">
        <f t="shared" si="28"/>
        <v>0</v>
      </c>
      <c r="Q110" s="565">
        <f t="shared" si="29"/>
        <v>0</v>
      </c>
      <c r="R110" s="557"/>
      <c r="S110" s="557"/>
      <c r="T110" s="557"/>
      <c r="U110" s="557"/>
      <c r="V110" s="557"/>
      <c r="W110" s="557"/>
      <c r="X110" s="557"/>
      <c r="Y110" s="557"/>
      <c r="Z110" s="557"/>
      <c r="AA110" s="557"/>
      <c r="AB110" s="557"/>
      <c r="AC110" s="558"/>
    </row>
    <row r="111" spans="1:29" ht="13.5">
      <c r="A111" s="556"/>
      <c r="B111" s="556"/>
      <c r="C111" s="556"/>
      <c r="D111" s="557" t="s">
        <v>249</v>
      </c>
      <c r="E111" s="357"/>
      <c r="F111" s="568"/>
      <c r="G111" s="569"/>
      <c r="H111" s="569"/>
      <c r="I111" s="557">
        <f t="shared" si="30"/>
        <v>2.5</v>
      </c>
      <c r="J111" s="570">
        <f t="shared" si="23"/>
        <v>0</v>
      </c>
      <c r="K111" s="570">
        <f t="shared" si="31"/>
        <v>0</v>
      </c>
      <c r="L111" s="570">
        <f t="shared" si="24"/>
        <v>0</v>
      </c>
      <c r="M111" s="570">
        <f t="shared" si="25"/>
        <v>0</v>
      </c>
      <c r="N111" s="565">
        <f t="shared" si="26"/>
        <v>0</v>
      </c>
      <c r="O111" s="565">
        <f>+K111/12</f>
        <v>0</v>
      </c>
      <c r="P111" s="565">
        <f>+L111/12</f>
        <v>0</v>
      </c>
      <c r="Q111" s="565">
        <f>+M111/12</f>
        <v>0</v>
      </c>
      <c r="R111" s="557"/>
      <c r="S111" s="557"/>
      <c r="T111" s="557"/>
      <c r="U111" s="557"/>
      <c r="V111" s="557"/>
      <c r="W111" s="557"/>
      <c r="X111" s="557"/>
      <c r="Y111" s="557"/>
      <c r="Z111" s="557"/>
      <c r="AA111" s="557"/>
      <c r="AB111" s="557"/>
      <c r="AC111" s="558"/>
    </row>
    <row r="112" spans="1:29" ht="13.5">
      <c r="A112" s="556"/>
      <c r="B112" s="556"/>
      <c r="C112" s="556"/>
      <c r="D112" s="557" t="s">
        <v>250</v>
      </c>
      <c r="E112" s="357"/>
      <c r="F112" s="568"/>
      <c r="G112" s="569"/>
      <c r="H112" s="569"/>
      <c r="I112" s="557">
        <f t="shared" si="30"/>
        <v>1.5</v>
      </c>
      <c r="J112" s="570">
        <f t="shared" si="23"/>
        <v>0</v>
      </c>
      <c r="K112" s="570">
        <f t="shared" si="31"/>
        <v>0</v>
      </c>
      <c r="L112" s="570">
        <f t="shared" si="24"/>
        <v>0</v>
      </c>
      <c r="M112" s="570">
        <f t="shared" si="25"/>
        <v>0</v>
      </c>
      <c r="N112" s="565">
        <f t="shared" ref="N112:Q113" si="32">+J112/12</f>
        <v>0</v>
      </c>
      <c r="O112" s="565">
        <f t="shared" si="32"/>
        <v>0</v>
      </c>
      <c r="P112" s="565">
        <f t="shared" si="32"/>
        <v>0</v>
      </c>
      <c r="Q112" s="565">
        <f t="shared" si="32"/>
        <v>0</v>
      </c>
      <c r="R112" s="557"/>
      <c r="S112" s="557"/>
      <c r="T112" s="557"/>
      <c r="U112" s="557"/>
      <c r="V112" s="557"/>
      <c r="W112" s="557"/>
      <c r="X112" s="557"/>
      <c r="Y112" s="557"/>
      <c r="Z112" s="557"/>
      <c r="AA112" s="557"/>
      <c r="AB112" s="557"/>
      <c r="AC112" s="558"/>
    </row>
    <row r="113" spans="1:29" ht="13.5">
      <c r="A113" s="556"/>
      <c r="B113" s="556"/>
      <c r="C113" s="556"/>
      <c r="D113" s="557" t="s">
        <v>251</v>
      </c>
      <c r="E113" s="357"/>
      <c r="F113" s="568"/>
      <c r="G113" s="569"/>
      <c r="H113" s="569"/>
      <c r="I113" s="557">
        <f t="shared" si="30"/>
        <v>0.5</v>
      </c>
      <c r="J113" s="570">
        <f t="shared" si="23"/>
        <v>0</v>
      </c>
      <c r="K113" s="570">
        <f t="shared" si="31"/>
        <v>0</v>
      </c>
      <c r="L113" s="570">
        <f t="shared" si="24"/>
        <v>0</v>
      </c>
      <c r="M113" s="570">
        <f t="shared" si="25"/>
        <v>0</v>
      </c>
      <c r="N113" s="565">
        <f t="shared" si="32"/>
        <v>0</v>
      </c>
      <c r="O113" s="565">
        <f t="shared" si="32"/>
        <v>0</v>
      </c>
      <c r="P113" s="565">
        <f t="shared" si="32"/>
        <v>0</v>
      </c>
      <c r="Q113" s="565">
        <f t="shared" si="32"/>
        <v>0</v>
      </c>
      <c r="R113" s="557"/>
      <c r="S113" s="557"/>
      <c r="T113" s="557"/>
      <c r="U113" s="557"/>
      <c r="V113" s="557"/>
      <c r="W113" s="557"/>
      <c r="X113" s="557"/>
      <c r="Y113" s="557"/>
      <c r="Z113" s="557"/>
      <c r="AA113" s="557"/>
      <c r="AB113" s="557"/>
      <c r="AC113" s="558"/>
    </row>
    <row r="114" spans="1:29" ht="13.5">
      <c r="A114" s="556"/>
      <c r="B114" s="556"/>
      <c r="C114" s="556"/>
      <c r="D114" s="557" t="s">
        <v>69</v>
      </c>
      <c r="E114" s="358">
        <f>SUM(E102:E113)</f>
        <v>0</v>
      </c>
      <c r="F114" s="570">
        <f>SUM(F102:F113)</f>
        <v>0</v>
      </c>
      <c r="G114" s="570">
        <f>SUM(G102:G113)</f>
        <v>0</v>
      </c>
      <c r="H114" s="570">
        <f>SUM(H102:H113)</f>
        <v>0</v>
      </c>
      <c r="I114" s="557"/>
      <c r="J114" s="570">
        <f t="shared" ref="J114:Q114" si="33">SUM(J102:J113)</f>
        <v>0</v>
      </c>
      <c r="K114" s="570">
        <f t="shared" si="33"/>
        <v>0</v>
      </c>
      <c r="L114" s="570">
        <f t="shared" si="33"/>
        <v>0</v>
      </c>
      <c r="M114" s="570">
        <f t="shared" si="33"/>
        <v>0</v>
      </c>
      <c r="N114" s="565">
        <f t="shared" si="33"/>
        <v>0</v>
      </c>
      <c r="O114" s="565">
        <f t="shared" si="33"/>
        <v>0</v>
      </c>
      <c r="P114" s="565">
        <f t="shared" si="33"/>
        <v>0</v>
      </c>
      <c r="Q114" s="565">
        <f t="shared" si="33"/>
        <v>0</v>
      </c>
      <c r="R114" s="557"/>
      <c r="S114" s="557"/>
      <c r="T114" s="557"/>
      <c r="U114" s="557"/>
      <c r="V114" s="557"/>
      <c r="W114" s="557"/>
      <c r="X114" s="557"/>
      <c r="Y114" s="557"/>
      <c r="Z114" s="557"/>
      <c r="AA114" s="557"/>
      <c r="AB114" s="557"/>
      <c r="AC114" s="558"/>
    </row>
    <row r="115" spans="1:29" ht="13.5">
      <c r="A115" s="556"/>
      <c r="B115" s="556"/>
      <c r="D115" s="557" t="s">
        <v>510</v>
      </c>
      <c r="E115" s="557"/>
      <c r="G115" s="557"/>
      <c r="H115" s="557"/>
      <c r="I115" s="557"/>
      <c r="J115" s="557"/>
      <c r="N115" s="571">
        <f>+N114</f>
        <v>0</v>
      </c>
      <c r="O115" s="571">
        <f>+O114</f>
        <v>0</v>
      </c>
      <c r="P115" s="571">
        <f>+P114</f>
        <v>0</v>
      </c>
      <c r="Q115" s="571">
        <f>+Q114</f>
        <v>0</v>
      </c>
      <c r="R115" s="557"/>
      <c r="S115" s="557"/>
      <c r="T115" s="557"/>
      <c r="U115" s="557"/>
      <c r="V115" s="557"/>
      <c r="W115" s="557"/>
      <c r="X115" s="557"/>
      <c r="Y115" s="557"/>
      <c r="Z115" s="557"/>
      <c r="AA115" s="557"/>
      <c r="AB115" s="557"/>
      <c r="AC115" s="558"/>
    </row>
    <row r="116" spans="1:29" ht="13.5">
      <c r="A116" s="556"/>
      <c r="B116" s="556"/>
      <c r="D116" s="647">
        <v>144221402.80734301</v>
      </c>
      <c r="E116" s="557"/>
      <c r="I116" s="557"/>
      <c r="J116" s="557"/>
      <c r="L116" s="571" t="s">
        <v>511</v>
      </c>
      <c r="M116" s="557"/>
      <c r="N116" s="570">
        <f>+N115</f>
        <v>0</v>
      </c>
      <c r="O116" s="570">
        <f>+O115</f>
        <v>0</v>
      </c>
      <c r="P116" s="557"/>
      <c r="Q116" s="570">
        <f>+Q115</f>
        <v>0</v>
      </c>
      <c r="R116" s="570">
        <f>+N116+Q116</f>
        <v>0</v>
      </c>
      <c r="S116" s="557"/>
      <c r="T116" s="557"/>
      <c r="U116" s="557"/>
      <c r="V116" s="557"/>
      <c r="W116" s="557"/>
      <c r="X116" s="557"/>
      <c r="Y116" s="557"/>
      <c r="Z116" s="557"/>
      <c r="AA116" s="557"/>
      <c r="AB116" s="557"/>
      <c r="AC116" s="558"/>
    </row>
    <row r="117" spans="1:29" ht="13.5">
      <c r="A117" s="556"/>
      <c r="B117" s="556"/>
      <c r="D117" s="557"/>
      <c r="E117" s="557"/>
      <c r="G117" s="557"/>
      <c r="H117" s="557"/>
      <c r="I117" s="570"/>
      <c r="J117" s="557"/>
      <c r="L117" s="557" t="s">
        <v>512</v>
      </c>
      <c r="M117" s="557"/>
      <c r="N117" s="557"/>
      <c r="O117" s="557"/>
      <c r="P117" s="570">
        <f>+P115</f>
        <v>0</v>
      </c>
      <c r="Q117" s="557"/>
      <c r="R117" s="570">
        <f>+P117</f>
        <v>0</v>
      </c>
      <c r="S117" s="557"/>
      <c r="T117" s="557"/>
      <c r="U117" s="557"/>
      <c r="V117" s="557"/>
      <c r="W117" s="557"/>
      <c r="X117" s="557"/>
      <c r="Y117" s="557"/>
      <c r="Z117" s="557"/>
      <c r="AA117" s="557"/>
      <c r="AB117" s="557"/>
      <c r="AC117" s="558"/>
    </row>
    <row r="118" spans="1:29" ht="13.5">
      <c r="A118" s="556"/>
      <c r="B118" s="556"/>
      <c r="C118" s="556"/>
      <c r="D118" s="557"/>
      <c r="E118" s="557"/>
      <c r="G118" s="557"/>
      <c r="H118" s="557"/>
      <c r="I118" s="570"/>
      <c r="J118" s="557"/>
      <c r="L118" s="557" t="s">
        <v>513</v>
      </c>
      <c r="M118" s="557"/>
      <c r="N118" s="572" t="e">
        <f>12-N116/E114*12</f>
        <v>#DIV/0!</v>
      </c>
      <c r="O118" s="572" t="e">
        <f>12-O116/F114*12</f>
        <v>#DIV/0!</v>
      </c>
      <c r="P118" s="572" t="e">
        <f>12-P115/G114*12</f>
        <v>#DIV/0!</v>
      </c>
      <c r="Q118" s="572" t="e">
        <f>12-Q116/H114*12</f>
        <v>#DIV/0!</v>
      </c>
      <c r="R118" s="570"/>
      <c r="S118" s="557"/>
      <c r="T118" s="557"/>
      <c r="U118" s="557"/>
      <c r="V118" s="557"/>
      <c r="W118" s="557"/>
      <c r="X118" s="557"/>
      <c r="Y118" s="557"/>
      <c r="Z118" s="557"/>
      <c r="AA118" s="557"/>
      <c r="AB118" s="557"/>
      <c r="AC118" s="558"/>
    </row>
    <row r="119" spans="1:29" ht="13.5">
      <c r="A119" s="556"/>
      <c r="B119" s="556"/>
      <c r="C119" s="556"/>
      <c r="D119" s="578"/>
      <c r="E119" s="557"/>
      <c r="F119" s="557"/>
      <c r="G119" s="557"/>
      <c r="H119" s="570"/>
      <c r="I119" s="557"/>
      <c r="J119" s="557"/>
      <c r="K119" s="557"/>
      <c r="L119" s="572"/>
      <c r="M119" s="572"/>
      <c r="N119" s="572"/>
      <c r="O119" s="557"/>
      <c r="P119" s="557"/>
      <c r="Q119" s="557"/>
      <c r="R119" s="557"/>
      <c r="S119" s="557"/>
      <c r="T119" s="557"/>
      <c r="U119" s="557"/>
      <c r="V119" s="557"/>
      <c r="W119" s="557"/>
      <c r="X119" s="557"/>
      <c r="Y119" s="557"/>
      <c r="Z119" s="557"/>
      <c r="AA119" s="557"/>
      <c r="AB119" s="557"/>
      <c r="AC119" s="558"/>
    </row>
    <row r="120" spans="1:29" ht="13.5">
      <c r="A120" s="556">
        <f>+A19</f>
        <v>9</v>
      </c>
      <c r="B120" s="556" t="str">
        <f>+B19</f>
        <v>April</v>
      </c>
      <c r="C120" s="556" t="str">
        <f>+C19</f>
        <v>Year 3</v>
      </c>
      <c r="D120" s="561" t="str">
        <f>+D19</f>
        <v>Reconciliation - TO adds the difference between the Reconciliation in Step 7 and the forecast in Line 5 with interest to the result of Step 7 (this difference is also added to Step 8 in the subsequent year)</v>
      </c>
      <c r="E120" s="557"/>
      <c r="F120" s="557"/>
      <c r="G120" s="557"/>
      <c r="H120" s="557"/>
      <c r="I120" s="557"/>
      <c r="J120" s="557"/>
      <c r="K120" s="557"/>
      <c r="L120" s="557"/>
      <c r="M120" s="557"/>
      <c r="N120" s="557"/>
      <c r="O120" s="557"/>
      <c r="P120" s="557"/>
      <c r="Q120" s="557"/>
      <c r="R120" s="557"/>
      <c r="S120" s="557"/>
      <c r="T120" s="557"/>
      <c r="U120" s="557"/>
      <c r="V120" s="557"/>
      <c r="W120" s="557"/>
      <c r="X120" s="557"/>
      <c r="Y120" s="557"/>
      <c r="Z120" s="557"/>
      <c r="AA120" s="557"/>
      <c r="AB120" s="557"/>
      <c r="AC120" s="558"/>
    </row>
    <row r="121" spans="1:29" ht="13.5">
      <c r="A121" s="556"/>
      <c r="B121" s="556"/>
      <c r="C121" s="556"/>
      <c r="D121" s="561"/>
      <c r="E121" s="557"/>
      <c r="F121" s="557"/>
      <c r="G121" s="557"/>
      <c r="H121" s="557"/>
      <c r="I121" s="557"/>
      <c r="J121" s="557"/>
      <c r="K121" s="557"/>
      <c r="L121" s="557"/>
      <c r="M121" s="557"/>
      <c r="N121" s="557"/>
      <c r="O121" s="557"/>
      <c r="P121" s="557"/>
      <c r="Q121" s="557"/>
      <c r="R121" s="557"/>
      <c r="S121" s="557"/>
      <c r="T121" s="557"/>
      <c r="U121" s="557"/>
      <c r="V121" s="557"/>
      <c r="W121" s="557"/>
      <c r="X121" s="557"/>
      <c r="Y121" s="557"/>
      <c r="Z121" s="557"/>
      <c r="AA121" s="557"/>
      <c r="AB121" s="557"/>
      <c r="AC121" s="558"/>
    </row>
    <row r="122" spans="1:29" ht="13.5">
      <c r="A122" s="556"/>
      <c r="B122" s="556"/>
      <c r="C122" s="556"/>
      <c r="D122" s="561" t="s">
        <v>463</v>
      </c>
      <c r="E122" s="557"/>
      <c r="F122" s="557" t="s">
        <v>322</v>
      </c>
      <c r="G122" s="557"/>
      <c r="H122" s="557"/>
      <c r="I122" s="557"/>
      <c r="J122" s="557"/>
      <c r="K122" s="557"/>
      <c r="L122" s="557"/>
      <c r="M122" s="557"/>
      <c r="N122" s="557"/>
      <c r="O122" s="557"/>
      <c r="P122" s="557"/>
      <c r="Q122" s="557"/>
      <c r="R122" s="557"/>
      <c r="S122" s="557"/>
      <c r="T122" s="557"/>
      <c r="U122" s="557"/>
      <c r="V122" s="557"/>
      <c r="W122" s="557"/>
      <c r="X122" s="557"/>
      <c r="Y122" s="557"/>
      <c r="Z122" s="557"/>
      <c r="AA122" s="557"/>
      <c r="AB122" s="557"/>
      <c r="AC122" s="558"/>
    </row>
    <row r="123" spans="1:29" ht="13.5">
      <c r="A123" s="556"/>
      <c r="B123" s="556"/>
      <c r="C123" s="556"/>
      <c r="D123" s="588">
        <f>D94</f>
        <v>137873229.30082509</v>
      </c>
      <c r="E123" s="556" t="s">
        <v>530</v>
      </c>
      <c r="F123" s="588">
        <f>(D56-6150341+239003+4790+33194)</f>
        <v>139682567.12324265</v>
      </c>
      <c r="G123" s="556" t="str">
        <f>"="</f>
        <v>=</v>
      </c>
      <c r="H123" s="570">
        <f>+D123-F123</f>
        <v>-1809337.8224175572</v>
      </c>
      <c r="I123" s="557"/>
      <c r="J123" s="557"/>
      <c r="K123" s="557"/>
      <c r="L123" s="557"/>
      <c r="M123" s="557"/>
      <c r="N123" s="1322"/>
      <c r="O123" s="557"/>
      <c r="P123" s="557"/>
      <c r="Q123" s="557"/>
      <c r="R123" s="557"/>
      <c r="S123" s="557"/>
      <c r="T123" s="557"/>
      <c r="U123" s="557"/>
      <c r="V123" s="557"/>
      <c r="W123" s="557"/>
      <c r="X123" s="557"/>
      <c r="Y123" s="557"/>
      <c r="Z123" s="557"/>
      <c r="AA123" s="557"/>
      <c r="AB123" s="557"/>
      <c r="AC123" s="558"/>
    </row>
    <row r="124" spans="1:29" ht="13.5">
      <c r="A124" s="556"/>
      <c r="B124" s="556"/>
      <c r="C124" s="556"/>
      <c r="D124" s="589"/>
      <c r="E124" s="556"/>
      <c r="F124" s="570"/>
      <c r="G124" s="556"/>
      <c r="H124" s="570"/>
      <c r="I124" s="557"/>
      <c r="J124" s="557"/>
      <c r="K124" s="557"/>
      <c r="L124" s="557"/>
      <c r="M124" s="557"/>
      <c r="N124" s="1322"/>
      <c r="O124" s="557"/>
      <c r="P124" s="557"/>
      <c r="Q124" s="557"/>
      <c r="R124" s="557"/>
      <c r="S124" s="557"/>
      <c r="T124" s="557"/>
      <c r="U124" s="557"/>
      <c r="V124" s="557"/>
      <c r="W124" s="557"/>
      <c r="X124" s="557"/>
      <c r="Y124" s="557"/>
      <c r="Z124" s="557"/>
      <c r="AA124" s="557"/>
      <c r="AB124" s="557"/>
      <c r="AC124" s="558"/>
    </row>
    <row r="125" spans="1:29" ht="13.5">
      <c r="A125" s="556"/>
      <c r="B125" s="556"/>
      <c r="C125" s="556"/>
      <c r="D125" s="590" t="s">
        <v>252</v>
      </c>
      <c r="E125" s="556"/>
      <c r="F125" s="570"/>
      <c r="G125" s="556"/>
      <c r="H125" s="570"/>
      <c r="I125" s="557"/>
      <c r="J125" s="557"/>
      <c r="K125" s="557"/>
      <c r="L125" s="557"/>
      <c r="M125" s="557"/>
      <c r="N125" s="1322"/>
      <c r="O125" s="557"/>
      <c r="P125" s="557"/>
      <c r="Q125" s="557"/>
      <c r="R125" s="557"/>
      <c r="S125" s="557"/>
      <c r="T125" s="557"/>
      <c r="U125" s="557"/>
      <c r="V125" s="557"/>
      <c r="W125" s="557"/>
      <c r="X125" s="557"/>
      <c r="Y125" s="557"/>
      <c r="Z125" s="557"/>
      <c r="AA125" s="557"/>
      <c r="AB125" s="557"/>
      <c r="AC125" s="558"/>
    </row>
    <row r="126" spans="1:29" ht="13.5">
      <c r="A126" s="556"/>
      <c r="B126" s="556"/>
      <c r="C126" s="556"/>
      <c r="D126" s="590" t="s">
        <v>365</v>
      </c>
      <c r="E126" s="556"/>
      <c r="F126" s="360">
        <v>4.1999999999999997E-3</v>
      </c>
      <c r="G126" s="560" t="s">
        <v>692</v>
      </c>
      <c r="H126" s="570"/>
      <c r="I126" s="557"/>
      <c r="J126" s="557"/>
      <c r="K126" s="557"/>
      <c r="L126" s="557"/>
      <c r="M126" s="557"/>
      <c r="N126" s="557"/>
      <c r="O126" s="557"/>
      <c r="P126" s="557"/>
      <c r="Q126" s="557"/>
      <c r="R126" s="557"/>
      <c r="S126" s="557"/>
      <c r="T126" s="557"/>
      <c r="U126" s="557"/>
      <c r="V126" s="557"/>
      <c r="W126" s="557"/>
      <c r="X126" s="557"/>
      <c r="Y126" s="557"/>
      <c r="Z126" s="557"/>
      <c r="AA126" s="557"/>
      <c r="AB126" s="557"/>
      <c r="AC126" s="558"/>
    </row>
    <row r="127" spans="1:29" ht="13.5">
      <c r="A127" s="556"/>
      <c r="B127" s="556"/>
      <c r="C127" s="556"/>
      <c r="D127" s="591" t="s">
        <v>233</v>
      </c>
      <c r="E127" s="556" t="s">
        <v>253</v>
      </c>
      <c r="F127" s="556" t="s">
        <v>254</v>
      </c>
      <c r="G127" s="591" t="s">
        <v>307</v>
      </c>
      <c r="H127" s="556"/>
      <c r="I127" s="591" t="s">
        <v>255</v>
      </c>
      <c r="J127" s="592" t="s">
        <v>20</v>
      </c>
      <c r="K127" s="557"/>
      <c r="L127" s="557"/>
      <c r="M127" s="557"/>
      <c r="N127" s="557"/>
      <c r="O127" s="557"/>
      <c r="P127" s="557"/>
      <c r="Q127" s="557"/>
      <c r="R127" s="557"/>
      <c r="S127" s="557"/>
      <c r="T127" s="557"/>
      <c r="U127" s="557"/>
      <c r="V127" s="557"/>
      <c r="W127" s="557"/>
      <c r="X127" s="557"/>
      <c r="Y127" s="557"/>
      <c r="Z127" s="557"/>
      <c r="AA127" s="557"/>
      <c r="AB127" s="557"/>
      <c r="AC127" s="558"/>
    </row>
    <row r="128" spans="1:29" ht="13.5">
      <c r="A128" s="556"/>
      <c r="B128" s="556"/>
      <c r="C128" s="556"/>
      <c r="D128" s="556"/>
      <c r="E128" s="556"/>
      <c r="F128" s="556"/>
      <c r="G128" s="556" t="s">
        <v>366</v>
      </c>
      <c r="H128" s="556" t="s">
        <v>256</v>
      </c>
      <c r="I128" s="556"/>
      <c r="J128" s="556"/>
      <c r="K128" s="557"/>
      <c r="L128" s="557"/>
      <c r="M128" s="557"/>
      <c r="N128" s="557"/>
      <c r="O128" s="557"/>
      <c r="P128" s="557"/>
      <c r="Q128" s="557"/>
      <c r="R128" s="557"/>
      <c r="S128" s="557"/>
      <c r="T128" s="557"/>
      <c r="U128" s="557"/>
      <c r="V128" s="557"/>
      <c r="W128" s="557"/>
      <c r="X128" s="557"/>
      <c r="Y128" s="557"/>
      <c r="Z128" s="557"/>
      <c r="AA128" s="557"/>
      <c r="AB128" s="557"/>
      <c r="AC128" s="558"/>
    </row>
    <row r="129" spans="1:29" ht="13.5">
      <c r="A129" s="556"/>
      <c r="B129" s="556"/>
      <c r="C129" s="556"/>
      <c r="D129" s="557" t="s">
        <v>245</v>
      </c>
      <c r="E129" s="557" t="s">
        <v>306</v>
      </c>
      <c r="F129" s="565">
        <f>+H123/12</f>
        <v>-150778.15186812976</v>
      </c>
      <c r="G129" s="593">
        <f>+F126</f>
        <v>4.1999999999999997E-3</v>
      </c>
      <c r="H129" s="557">
        <v>11.5</v>
      </c>
      <c r="I129" s="565">
        <f t="shared" ref="I129:I140" si="34">+H129*G129*F129</f>
        <v>-7282.5847352306664</v>
      </c>
      <c r="J129" s="565">
        <f t="shared" ref="J129:J140" si="35">+F129+I129</f>
        <v>-158060.73660336042</v>
      </c>
      <c r="K129" s="557"/>
      <c r="L129" s="557"/>
      <c r="M129" s="557"/>
      <c r="N129" s="557"/>
      <c r="O129" s="557"/>
      <c r="P129" s="557"/>
      <c r="Q129" s="557"/>
      <c r="R129" s="557"/>
      <c r="S129" s="557"/>
      <c r="T129" s="557"/>
      <c r="U129" s="557"/>
      <c r="V129" s="557"/>
      <c r="W129" s="557"/>
      <c r="X129" s="557"/>
      <c r="Y129" s="557"/>
      <c r="Z129" s="557"/>
      <c r="AA129" s="557"/>
      <c r="AB129" s="557"/>
      <c r="AC129" s="558"/>
    </row>
    <row r="130" spans="1:29" ht="13.5">
      <c r="A130" s="556"/>
      <c r="B130" s="556"/>
      <c r="C130" s="556"/>
      <c r="D130" s="557" t="s">
        <v>246</v>
      </c>
      <c r="E130" s="557" t="str">
        <f t="shared" ref="E130:G140" si="36">+E129</f>
        <v>Year 1</v>
      </c>
      <c r="F130" s="570">
        <f t="shared" si="36"/>
        <v>-150778.15186812976</v>
      </c>
      <c r="G130" s="594">
        <f t="shared" si="36"/>
        <v>4.1999999999999997E-3</v>
      </c>
      <c r="H130" s="557">
        <f t="shared" ref="H130:H140" si="37">+H129-1</f>
        <v>10.5</v>
      </c>
      <c r="I130" s="565">
        <f t="shared" si="34"/>
        <v>-6649.3164973845223</v>
      </c>
      <c r="J130" s="565">
        <f t="shared" si="35"/>
        <v>-157427.46836551427</v>
      </c>
      <c r="K130" s="557"/>
      <c r="L130" s="557"/>
      <c r="M130" s="557"/>
      <c r="N130" s="557"/>
      <c r="O130" s="557"/>
      <c r="P130" s="557"/>
      <c r="Q130" s="557"/>
      <c r="R130" s="557"/>
      <c r="S130" s="557"/>
      <c r="T130" s="557"/>
      <c r="U130" s="557"/>
      <c r="V130" s="557"/>
      <c r="W130" s="557"/>
      <c r="X130" s="557"/>
      <c r="Y130" s="557"/>
      <c r="Z130" s="557"/>
      <c r="AA130" s="557"/>
      <c r="AB130" s="557"/>
      <c r="AC130" s="558"/>
    </row>
    <row r="131" spans="1:29" ht="13.5">
      <c r="A131" s="556"/>
      <c r="B131" s="556"/>
      <c r="C131" s="556"/>
      <c r="D131" s="557" t="s">
        <v>247</v>
      </c>
      <c r="E131" s="557" t="str">
        <f t="shared" si="36"/>
        <v>Year 1</v>
      </c>
      <c r="F131" s="570">
        <f t="shared" si="36"/>
        <v>-150778.15186812976</v>
      </c>
      <c r="G131" s="594">
        <f t="shared" si="36"/>
        <v>4.1999999999999997E-3</v>
      </c>
      <c r="H131" s="557">
        <f t="shared" si="37"/>
        <v>9.5</v>
      </c>
      <c r="I131" s="565">
        <f t="shared" si="34"/>
        <v>-6016.0482595383774</v>
      </c>
      <c r="J131" s="565">
        <f t="shared" si="35"/>
        <v>-156794.20012766813</v>
      </c>
      <c r="K131" s="557"/>
      <c r="L131" s="557"/>
      <c r="M131" s="557"/>
      <c r="N131" s="557"/>
      <c r="O131" s="557"/>
      <c r="P131" s="557"/>
      <c r="Q131" s="557"/>
      <c r="R131" s="557"/>
      <c r="S131" s="557"/>
      <c r="T131" s="557"/>
      <c r="U131" s="557"/>
      <c r="V131" s="557"/>
      <c r="W131" s="557"/>
      <c r="X131" s="557"/>
      <c r="Y131" s="557"/>
      <c r="Z131" s="557"/>
      <c r="AA131" s="557"/>
      <c r="AB131" s="557"/>
      <c r="AC131" s="558"/>
    </row>
    <row r="132" spans="1:29" ht="13.5">
      <c r="A132" s="556"/>
      <c r="B132" s="556"/>
      <c r="C132" s="556"/>
      <c r="D132" s="557" t="s">
        <v>248</v>
      </c>
      <c r="E132" s="557" t="str">
        <f t="shared" si="36"/>
        <v>Year 1</v>
      </c>
      <c r="F132" s="570">
        <f t="shared" si="36"/>
        <v>-150778.15186812976</v>
      </c>
      <c r="G132" s="594">
        <f t="shared" si="36"/>
        <v>4.1999999999999997E-3</v>
      </c>
      <c r="H132" s="557">
        <f t="shared" si="37"/>
        <v>8.5</v>
      </c>
      <c r="I132" s="565">
        <f t="shared" si="34"/>
        <v>-5382.7800216922315</v>
      </c>
      <c r="J132" s="565">
        <f t="shared" si="35"/>
        <v>-156160.93188982198</v>
      </c>
      <c r="K132" s="557"/>
      <c r="L132" s="557"/>
      <c r="M132" s="557"/>
      <c r="N132" s="557"/>
      <c r="O132" s="557"/>
      <c r="P132" s="557"/>
      <c r="Q132" s="557"/>
      <c r="R132" s="557"/>
      <c r="S132" s="557"/>
      <c r="T132" s="557"/>
      <c r="U132" s="557"/>
      <c r="V132" s="557"/>
      <c r="W132" s="557"/>
      <c r="X132" s="557"/>
      <c r="Y132" s="557"/>
      <c r="Z132" s="557"/>
      <c r="AA132" s="557"/>
      <c r="AB132" s="557"/>
      <c r="AC132" s="558"/>
    </row>
    <row r="133" spans="1:29" ht="13.5">
      <c r="A133" s="556"/>
      <c r="B133" s="556"/>
      <c r="C133" s="556"/>
      <c r="D133" s="557" t="s">
        <v>249</v>
      </c>
      <c r="E133" s="557" t="str">
        <f t="shared" si="36"/>
        <v>Year 1</v>
      </c>
      <c r="F133" s="570">
        <f t="shared" si="36"/>
        <v>-150778.15186812976</v>
      </c>
      <c r="G133" s="594">
        <f t="shared" si="36"/>
        <v>4.1999999999999997E-3</v>
      </c>
      <c r="H133" s="557">
        <f t="shared" si="37"/>
        <v>7.5</v>
      </c>
      <c r="I133" s="565">
        <f t="shared" si="34"/>
        <v>-4749.5117838460874</v>
      </c>
      <c r="J133" s="565">
        <f t="shared" si="35"/>
        <v>-155527.66365197586</v>
      </c>
      <c r="K133" s="557"/>
      <c r="L133" s="557"/>
      <c r="M133" s="557"/>
      <c r="N133" s="557"/>
      <c r="O133" s="557"/>
      <c r="P133" s="557"/>
      <c r="Q133" s="557"/>
      <c r="R133" s="557"/>
      <c r="S133" s="557"/>
      <c r="T133" s="557"/>
      <c r="U133" s="557"/>
      <c r="V133" s="557"/>
      <c r="W133" s="557"/>
      <c r="X133" s="557"/>
      <c r="Y133" s="557"/>
      <c r="Z133" s="557"/>
      <c r="AA133" s="557"/>
      <c r="AB133" s="557"/>
      <c r="AC133" s="558"/>
    </row>
    <row r="134" spans="1:29" ht="13.5">
      <c r="A134" s="556"/>
      <c r="B134" s="556"/>
      <c r="C134" s="556"/>
      <c r="D134" s="557" t="s">
        <v>250</v>
      </c>
      <c r="E134" s="557" t="str">
        <f t="shared" si="36"/>
        <v>Year 1</v>
      </c>
      <c r="F134" s="570">
        <f t="shared" si="36"/>
        <v>-150778.15186812976</v>
      </c>
      <c r="G134" s="594">
        <f t="shared" si="36"/>
        <v>4.1999999999999997E-3</v>
      </c>
      <c r="H134" s="557">
        <f t="shared" si="37"/>
        <v>6.5</v>
      </c>
      <c r="I134" s="565">
        <f t="shared" si="34"/>
        <v>-4116.2435459999424</v>
      </c>
      <c r="J134" s="565">
        <f t="shared" si="35"/>
        <v>-154894.39541412971</v>
      </c>
      <c r="K134" s="557"/>
      <c r="L134" s="557"/>
      <c r="M134" s="557"/>
      <c r="N134" s="557"/>
      <c r="O134" s="557"/>
      <c r="P134" s="557"/>
      <c r="Q134" s="557"/>
      <c r="R134" s="557"/>
      <c r="S134" s="557"/>
      <c r="T134" s="557"/>
      <c r="U134" s="557"/>
      <c r="V134" s="557"/>
      <c r="W134" s="557"/>
      <c r="X134" s="557"/>
      <c r="Y134" s="557"/>
      <c r="Z134" s="557"/>
      <c r="AA134" s="557"/>
      <c r="AB134" s="557"/>
      <c r="AC134" s="558"/>
    </row>
    <row r="135" spans="1:29" ht="13.5">
      <c r="A135" s="556"/>
      <c r="B135" s="556"/>
      <c r="C135" s="556"/>
      <c r="D135" s="557" t="s">
        <v>251</v>
      </c>
      <c r="E135" s="557" t="str">
        <f t="shared" si="36"/>
        <v>Year 1</v>
      </c>
      <c r="F135" s="570">
        <f t="shared" si="36"/>
        <v>-150778.15186812976</v>
      </c>
      <c r="G135" s="594">
        <f t="shared" si="36"/>
        <v>4.1999999999999997E-3</v>
      </c>
      <c r="H135" s="557">
        <f t="shared" si="37"/>
        <v>5.5</v>
      </c>
      <c r="I135" s="565">
        <f t="shared" si="34"/>
        <v>-3482.9753081537974</v>
      </c>
      <c r="J135" s="565">
        <f t="shared" si="35"/>
        <v>-154261.12717628357</v>
      </c>
      <c r="K135" s="557"/>
      <c r="L135" s="557"/>
      <c r="M135" s="557"/>
      <c r="N135" s="557"/>
      <c r="O135" s="557"/>
      <c r="P135" s="557"/>
      <c r="Q135" s="557"/>
      <c r="R135" s="557"/>
      <c r="S135" s="557"/>
      <c r="T135" s="557"/>
      <c r="U135" s="557"/>
      <c r="V135" s="557"/>
      <c r="W135" s="557"/>
      <c r="X135" s="557"/>
      <c r="Y135" s="557"/>
      <c r="Z135" s="557"/>
      <c r="AA135" s="557"/>
      <c r="AB135" s="557"/>
      <c r="AC135" s="558"/>
    </row>
    <row r="136" spans="1:29" ht="13.5">
      <c r="A136" s="556"/>
      <c r="B136" s="556"/>
      <c r="C136" s="556"/>
      <c r="D136" s="557" t="s">
        <v>241</v>
      </c>
      <c r="E136" s="557" t="s">
        <v>309</v>
      </c>
      <c r="F136" s="570">
        <f t="shared" si="36"/>
        <v>-150778.15186812976</v>
      </c>
      <c r="G136" s="594">
        <f t="shared" si="36"/>
        <v>4.1999999999999997E-3</v>
      </c>
      <c r="H136" s="557">
        <f t="shared" si="37"/>
        <v>4.5</v>
      </c>
      <c r="I136" s="565">
        <f t="shared" si="34"/>
        <v>-2849.7070703076524</v>
      </c>
      <c r="J136" s="565">
        <f t="shared" si="35"/>
        <v>-153627.85893843742</v>
      </c>
      <c r="K136" s="557"/>
      <c r="L136" s="557"/>
      <c r="M136" s="557"/>
      <c r="N136" s="557"/>
      <c r="O136" s="557"/>
      <c r="P136" s="557"/>
      <c r="Q136" s="557"/>
      <c r="R136" s="557"/>
      <c r="S136" s="557"/>
      <c r="T136" s="557"/>
      <c r="U136" s="557"/>
      <c r="V136" s="557"/>
      <c r="W136" s="557"/>
      <c r="X136" s="557"/>
      <c r="Y136" s="557"/>
      <c r="Z136" s="557"/>
      <c r="AA136" s="557"/>
      <c r="AB136" s="557"/>
      <c r="AC136" s="558"/>
    </row>
    <row r="137" spans="1:29" ht="13.5">
      <c r="A137" s="556"/>
      <c r="B137" s="556"/>
      <c r="C137" s="556"/>
      <c r="D137" s="557" t="s">
        <v>242</v>
      </c>
      <c r="E137" s="557" t="str">
        <f>+E136</f>
        <v>Year 2</v>
      </c>
      <c r="F137" s="570">
        <f t="shared" si="36"/>
        <v>-150778.15186812976</v>
      </c>
      <c r="G137" s="594">
        <f t="shared" si="36"/>
        <v>4.1999999999999997E-3</v>
      </c>
      <c r="H137" s="557">
        <f t="shared" si="37"/>
        <v>3.5</v>
      </c>
      <c r="I137" s="565">
        <f t="shared" si="34"/>
        <v>-2216.4388324615074</v>
      </c>
      <c r="J137" s="565">
        <f t="shared" si="35"/>
        <v>-152994.59070059127</v>
      </c>
      <c r="K137" s="557"/>
      <c r="L137" s="557"/>
      <c r="M137" s="557"/>
      <c r="N137" s="557"/>
      <c r="O137" s="557"/>
      <c r="P137" s="557"/>
      <c r="Q137" s="557"/>
      <c r="R137" s="557"/>
      <c r="S137" s="557"/>
      <c r="T137" s="557"/>
      <c r="U137" s="557"/>
      <c r="V137" s="557"/>
      <c r="W137" s="557"/>
      <c r="X137" s="557"/>
      <c r="Y137" s="557"/>
      <c r="Z137" s="557"/>
      <c r="AA137" s="557"/>
      <c r="AB137" s="557"/>
      <c r="AC137" s="558"/>
    </row>
    <row r="138" spans="1:29" ht="13.5">
      <c r="A138" s="556"/>
      <c r="B138" s="556"/>
      <c r="C138" s="556"/>
      <c r="D138" s="557" t="s">
        <v>243</v>
      </c>
      <c r="E138" s="557" t="str">
        <f>+E137</f>
        <v>Year 2</v>
      </c>
      <c r="F138" s="570">
        <f t="shared" si="36"/>
        <v>-150778.15186812976</v>
      </c>
      <c r="G138" s="594">
        <f t="shared" si="36"/>
        <v>4.1999999999999997E-3</v>
      </c>
      <c r="H138" s="557">
        <f t="shared" si="37"/>
        <v>2.5</v>
      </c>
      <c r="I138" s="565">
        <f t="shared" si="34"/>
        <v>-1583.1705946153622</v>
      </c>
      <c r="J138" s="565">
        <f t="shared" si="35"/>
        <v>-152361.32246274513</v>
      </c>
      <c r="K138" s="557"/>
      <c r="L138" s="557"/>
      <c r="M138" s="557"/>
      <c r="N138" s="557"/>
      <c r="O138" s="557"/>
      <c r="P138" s="557"/>
      <c r="Q138" s="557"/>
      <c r="R138" s="557"/>
      <c r="S138" s="557"/>
      <c r="T138" s="557"/>
      <c r="U138" s="557"/>
      <c r="V138" s="557"/>
      <c r="W138" s="557"/>
      <c r="X138" s="557"/>
      <c r="Y138" s="557"/>
      <c r="Z138" s="557"/>
      <c r="AA138" s="557"/>
      <c r="AB138" s="557"/>
      <c r="AC138" s="558"/>
    </row>
    <row r="139" spans="1:29" ht="13.5">
      <c r="A139" s="556"/>
      <c r="B139" s="556"/>
      <c r="C139" s="556"/>
      <c r="D139" s="557" t="s">
        <v>244</v>
      </c>
      <c r="E139" s="557" t="str">
        <f>+E138</f>
        <v>Year 2</v>
      </c>
      <c r="F139" s="570">
        <f t="shared" si="36"/>
        <v>-150778.15186812976</v>
      </c>
      <c r="G139" s="594">
        <f t="shared" si="36"/>
        <v>4.1999999999999997E-3</v>
      </c>
      <c r="H139" s="557">
        <f t="shared" si="37"/>
        <v>1.5</v>
      </c>
      <c r="I139" s="565">
        <f t="shared" si="34"/>
        <v>-949.90235676921748</v>
      </c>
      <c r="J139" s="565">
        <f t="shared" si="35"/>
        <v>-151728.05422489898</v>
      </c>
      <c r="K139" s="557"/>
      <c r="L139" s="557"/>
      <c r="M139" s="557"/>
      <c r="N139" s="557"/>
      <c r="O139" s="557"/>
      <c r="P139" s="557"/>
      <c r="Q139" s="557"/>
      <c r="R139" s="557"/>
      <c r="S139" s="557"/>
      <c r="T139" s="557"/>
      <c r="U139" s="557"/>
      <c r="V139" s="557"/>
      <c r="W139" s="557"/>
      <c r="X139" s="557"/>
      <c r="Y139" s="557"/>
      <c r="Z139" s="557"/>
      <c r="AA139" s="557"/>
      <c r="AB139" s="557"/>
      <c r="AC139" s="558"/>
    </row>
    <row r="140" spans="1:29" ht="13.5">
      <c r="A140" s="556"/>
      <c r="B140" s="556"/>
      <c r="C140" s="556"/>
      <c r="D140" s="557" t="s">
        <v>238</v>
      </c>
      <c r="E140" s="557" t="str">
        <f>+E139</f>
        <v>Year 2</v>
      </c>
      <c r="F140" s="570">
        <f t="shared" si="36"/>
        <v>-150778.15186812976</v>
      </c>
      <c r="G140" s="594">
        <f t="shared" si="36"/>
        <v>4.1999999999999997E-3</v>
      </c>
      <c r="H140" s="557">
        <f t="shared" si="37"/>
        <v>0.5</v>
      </c>
      <c r="I140" s="565">
        <f t="shared" si="34"/>
        <v>-316.63411892307249</v>
      </c>
      <c r="J140" s="565">
        <f t="shared" si="35"/>
        <v>-151094.78598705283</v>
      </c>
      <c r="K140" s="557"/>
      <c r="L140" s="557"/>
      <c r="M140" s="557"/>
      <c r="N140" s="557"/>
      <c r="O140" s="557"/>
      <c r="P140" s="557"/>
      <c r="Q140" s="557"/>
      <c r="R140" s="557"/>
      <c r="S140" s="557"/>
      <c r="T140" s="557"/>
      <c r="U140" s="557"/>
      <c r="V140" s="557"/>
      <c r="W140" s="557"/>
      <c r="X140" s="557"/>
      <c r="Y140" s="557"/>
      <c r="Z140" s="557"/>
      <c r="AA140" s="557"/>
      <c r="AB140" s="557"/>
      <c r="AC140" s="558"/>
    </row>
    <row r="141" spans="1:29" ht="13.5">
      <c r="A141" s="556"/>
      <c r="B141" s="556"/>
      <c r="C141" s="556"/>
      <c r="D141" s="557" t="s">
        <v>69</v>
      </c>
      <c r="E141" s="557"/>
      <c r="F141" s="570">
        <f>SUM(F129:F140)</f>
        <v>-1809337.8224175575</v>
      </c>
      <c r="G141" s="557"/>
      <c r="H141" s="557"/>
      <c r="I141" s="557"/>
      <c r="J141" s="565">
        <f>SUM(J129:J140)</f>
        <v>-1854933.1355424796</v>
      </c>
      <c r="K141" s="557"/>
      <c r="L141" s="557"/>
      <c r="M141" s="557"/>
      <c r="N141" s="557"/>
      <c r="O141" s="557"/>
      <c r="P141" s="557"/>
      <c r="Q141" s="557"/>
      <c r="R141" s="557"/>
      <c r="S141" s="557"/>
      <c r="T141" s="557"/>
      <c r="U141" s="557"/>
      <c r="V141" s="557"/>
      <c r="W141" s="557"/>
      <c r="X141" s="557"/>
      <c r="Y141" s="557"/>
      <c r="Z141" s="557"/>
      <c r="AA141" s="557"/>
      <c r="AB141" s="557"/>
      <c r="AC141" s="558"/>
    </row>
    <row r="142" spans="1:29" ht="13.5">
      <c r="A142" s="556"/>
      <c r="B142" s="556"/>
      <c r="C142" s="556"/>
      <c r="D142" s="557"/>
      <c r="E142" s="557"/>
      <c r="F142" s="570"/>
      <c r="G142" s="557"/>
      <c r="H142" s="557"/>
      <c r="I142" s="557"/>
      <c r="J142" s="565"/>
      <c r="K142" s="557"/>
      <c r="L142" s="557"/>
      <c r="M142" s="557"/>
      <c r="N142" s="557"/>
      <c r="O142" s="557"/>
      <c r="P142" s="557"/>
      <c r="Q142" s="557"/>
      <c r="R142" s="557"/>
      <c r="S142" s="557"/>
      <c r="T142" s="557"/>
      <c r="U142" s="557"/>
      <c r="V142" s="557"/>
      <c r="W142" s="557"/>
      <c r="X142" s="557"/>
      <c r="Y142" s="557"/>
      <c r="Z142" s="557"/>
      <c r="AA142" s="557"/>
      <c r="AB142" s="557"/>
      <c r="AC142" s="558"/>
    </row>
    <row r="143" spans="1:29" ht="27">
      <c r="A143" s="556"/>
      <c r="B143" s="556"/>
      <c r="C143" s="556"/>
      <c r="D143" s="557"/>
      <c r="E143" s="557"/>
      <c r="F143" s="591" t="s">
        <v>257</v>
      </c>
      <c r="G143" s="556" t="s">
        <v>516</v>
      </c>
      <c r="H143" s="595" t="s">
        <v>367</v>
      </c>
      <c r="I143" s="556" t="s">
        <v>257</v>
      </c>
      <c r="J143" s="557"/>
      <c r="K143" s="557"/>
      <c r="L143" s="557"/>
      <c r="M143" s="557"/>
      <c r="N143" s="557"/>
      <c r="O143" s="557"/>
      <c r="P143" s="557"/>
      <c r="Q143" s="557"/>
      <c r="R143" s="557"/>
      <c r="S143" s="557"/>
      <c r="T143" s="557"/>
      <c r="U143" s="557"/>
      <c r="V143" s="557"/>
      <c r="W143" s="557"/>
      <c r="X143" s="557"/>
      <c r="Y143" s="557"/>
      <c r="Z143" s="557"/>
      <c r="AA143" s="557"/>
      <c r="AB143" s="557"/>
      <c r="AC143" s="558"/>
    </row>
    <row r="144" spans="1:29" ht="13.5">
      <c r="A144" s="556"/>
      <c r="B144" s="556"/>
      <c r="C144" s="556"/>
      <c r="D144" s="557" t="str">
        <f t="shared" ref="D144:D155" si="38">+D129</f>
        <v>Jun</v>
      </c>
      <c r="E144" s="557" t="str">
        <f>+E140</f>
        <v>Year 2</v>
      </c>
      <c r="F144" s="570">
        <f>+J141</f>
        <v>-1854933.1355424796</v>
      </c>
      <c r="G144" s="594">
        <f>+G140</f>
        <v>4.1999999999999997E-3</v>
      </c>
      <c r="H144" s="565">
        <f>-PMT(G144,12,J141)</f>
        <v>-158830.15854682663</v>
      </c>
      <c r="I144" s="565">
        <f t="shared" ref="I144:I155" si="39">+F144+F144*G144-H144</f>
        <v>-1703893.6961649314</v>
      </c>
      <c r="J144" s="557"/>
      <c r="K144" s="557"/>
      <c r="L144" s="557"/>
      <c r="M144" s="557"/>
      <c r="N144" s="557"/>
      <c r="O144" s="557"/>
      <c r="P144" s="557"/>
      <c r="Q144" s="557"/>
      <c r="R144" s="557"/>
      <c r="S144" s="557"/>
      <c r="T144" s="557"/>
      <c r="U144" s="557"/>
      <c r="V144" s="557"/>
      <c r="W144" s="557"/>
      <c r="X144" s="557"/>
      <c r="Y144" s="557"/>
      <c r="Z144" s="557"/>
      <c r="AA144" s="557"/>
      <c r="AB144" s="557"/>
      <c r="AC144" s="558"/>
    </row>
    <row r="145" spans="1:29" ht="13.5">
      <c r="A145" s="556"/>
      <c r="B145" s="556"/>
      <c r="C145" s="556"/>
      <c r="D145" s="557" t="str">
        <f t="shared" si="38"/>
        <v>Jul</v>
      </c>
      <c r="E145" s="557" t="str">
        <f t="shared" ref="E145:E150" si="40">+E144</f>
        <v>Year 2</v>
      </c>
      <c r="F145" s="570">
        <f t="shared" ref="F145:F155" si="41">+I144</f>
        <v>-1703893.6961649314</v>
      </c>
      <c r="G145" s="594">
        <f t="shared" ref="G145:H155" si="42">+G144</f>
        <v>4.1999999999999997E-3</v>
      </c>
      <c r="H145" s="570">
        <f t="shared" si="42"/>
        <v>-158830.15854682663</v>
      </c>
      <c r="I145" s="565">
        <f t="shared" si="39"/>
        <v>-1552219.8911419977</v>
      </c>
      <c r="J145" s="557"/>
      <c r="K145" s="557"/>
      <c r="L145" s="557"/>
      <c r="M145" s="557"/>
      <c r="N145" s="557"/>
      <c r="O145" s="557"/>
      <c r="P145" s="557"/>
      <c r="Q145" s="557"/>
      <c r="R145" s="557"/>
      <c r="S145" s="557"/>
      <c r="T145" s="557"/>
      <c r="U145" s="557"/>
      <c r="V145" s="557"/>
      <c r="W145" s="557"/>
      <c r="X145" s="557"/>
      <c r="Y145" s="557"/>
      <c r="Z145" s="557"/>
      <c r="AA145" s="557"/>
      <c r="AB145" s="557"/>
      <c r="AC145" s="558"/>
    </row>
    <row r="146" spans="1:29" ht="13.5">
      <c r="A146" s="556"/>
      <c r="B146" s="556"/>
      <c r="C146" s="556"/>
      <c r="D146" s="557" t="str">
        <f t="shared" si="38"/>
        <v>Aug</v>
      </c>
      <c r="E146" s="557" t="str">
        <f t="shared" si="40"/>
        <v>Year 2</v>
      </c>
      <c r="F146" s="570">
        <f t="shared" si="41"/>
        <v>-1552219.8911419977</v>
      </c>
      <c r="G146" s="594">
        <f t="shared" si="42"/>
        <v>4.1999999999999997E-3</v>
      </c>
      <c r="H146" s="570">
        <f t="shared" si="42"/>
        <v>-158830.15854682663</v>
      </c>
      <c r="I146" s="565">
        <f t="shared" si="39"/>
        <v>-1399909.0561379674</v>
      </c>
      <c r="J146" s="557"/>
      <c r="K146" s="557"/>
      <c r="L146" s="557"/>
      <c r="M146" s="557"/>
      <c r="N146" s="557"/>
      <c r="O146" s="557"/>
      <c r="P146" s="557"/>
      <c r="Q146" s="557"/>
      <c r="R146" s="557"/>
      <c r="S146" s="557"/>
      <c r="T146" s="557"/>
      <c r="U146" s="557"/>
      <c r="V146" s="557"/>
      <c r="W146" s="557"/>
      <c r="X146" s="557"/>
      <c r="Y146" s="557"/>
      <c r="Z146" s="557"/>
      <c r="AA146" s="557"/>
      <c r="AB146" s="557"/>
      <c r="AC146" s="558"/>
    </row>
    <row r="147" spans="1:29" ht="13.5">
      <c r="A147" s="556"/>
      <c r="B147" s="556"/>
      <c r="C147" s="556"/>
      <c r="D147" s="557" t="str">
        <f t="shared" si="38"/>
        <v>Sep</v>
      </c>
      <c r="E147" s="557" t="str">
        <f t="shared" si="40"/>
        <v>Year 2</v>
      </c>
      <c r="F147" s="570">
        <f t="shared" si="41"/>
        <v>-1399909.0561379674</v>
      </c>
      <c r="G147" s="594">
        <f t="shared" si="42"/>
        <v>4.1999999999999997E-3</v>
      </c>
      <c r="H147" s="570">
        <f t="shared" si="42"/>
        <v>-158830.15854682663</v>
      </c>
      <c r="I147" s="565">
        <f t="shared" si="39"/>
        <v>-1246958.5156269204</v>
      </c>
      <c r="J147" s="557"/>
      <c r="K147" s="596"/>
      <c r="L147" s="557"/>
      <c r="M147" s="557"/>
      <c r="N147" s="557"/>
      <c r="O147" s="557"/>
      <c r="P147" s="557"/>
      <c r="Q147" s="557"/>
      <c r="R147" s="557"/>
      <c r="S147" s="557"/>
      <c r="T147" s="557"/>
      <c r="U147" s="557"/>
      <c r="V147" s="557"/>
      <c r="W147" s="557"/>
      <c r="X147" s="557"/>
      <c r="Y147" s="557"/>
      <c r="Z147" s="557"/>
      <c r="AA147" s="557"/>
      <c r="AB147" s="557"/>
      <c r="AC147" s="558"/>
    </row>
    <row r="148" spans="1:29" ht="13.5">
      <c r="A148" s="556"/>
      <c r="B148" s="556"/>
      <c r="C148" s="556"/>
      <c r="D148" s="557" t="str">
        <f t="shared" si="38"/>
        <v>Oct</v>
      </c>
      <c r="E148" s="557" t="str">
        <f t="shared" si="40"/>
        <v>Year 2</v>
      </c>
      <c r="F148" s="570">
        <f t="shared" si="41"/>
        <v>-1246958.5156269204</v>
      </c>
      <c r="G148" s="594">
        <f t="shared" si="42"/>
        <v>4.1999999999999997E-3</v>
      </c>
      <c r="H148" s="570">
        <f t="shared" si="42"/>
        <v>-158830.15854682663</v>
      </c>
      <c r="I148" s="565">
        <f t="shared" si="39"/>
        <v>-1093365.582845727</v>
      </c>
      <c r="J148" s="557"/>
      <c r="K148" s="594"/>
      <c r="L148" s="557"/>
      <c r="M148" s="557"/>
      <c r="N148" s="557"/>
      <c r="O148" s="557"/>
      <c r="P148" s="557"/>
      <c r="Q148" s="557"/>
      <c r="R148" s="557"/>
      <c r="S148" s="557"/>
      <c r="T148" s="557"/>
      <c r="U148" s="557"/>
      <c r="V148" s="557"/>
      <c r="W148" s="557"/>
      <c r="X148" s="557"/>
      <c r="Y148" s="557"/>
      <c r="Z148" s="557"/>
      <c r="AA148" s="557"/>
      <c r="AB148" s="557"/>
      <c r="AC148" s="558"/>
    </row>
    <row r="149" spans="1:29" ht="13.5">
      <c r="A149" s="556"/>
      <c r="B149" s="556"/>
      <c r="C149" s="556"/>
      <c r="D149" s="557" t="str">
        <f t="shared" si="38"/>
        <v>Nov</v>
      </c>
      <c r="E149" s="557" t="str">
        <f t="shared" si="40"/>
        <v>Year 2</v>
      </c>
      <c r="F149" s="570">
        <f t="shared" si="41"/>
        <v>-1093365.582845727</v>
      </c>
      <c r="G149" s="594">
        <f t="shared" si="42"/>
        <v>4.1999999999999997E-3</v>
      </c>
      <c r="H149" s="570">
        <f t="shared" si="42"/>
        <v>-158830.15854682663</v>
      </c>
      <c r="I149" s="565">
        <f t="shared" si="39"/>
        <v>-939127.55974685238</v>
      </c>
      <c r="J149" s="557"/>
      <c r="K149" s="557"/>
      <c r="L149" s="557"/>
      <c r="M149" s="557"/>
      <c r="N149" s="557"/>
      <c r="O149" s="557"/>
      <c r="P149" s="557"/>
      <c r="Q149" s="557"/>
      <c r="R149" s="557"/>
      <c r="S149" s="557"/>
      <c r="T149" s="557"/>
      <c r="U149" s="557"/>
      <c r="V149" s="557"/>
      <c r="W149" s="557"/>
      <c r="X149" s="557"/>
      <c r="Y149" s="557"/>
      <c r="Z149" s="557"/>
      <c r="AA149" s="557"/>
      <c r="AB149" s="557"/>
      <c r="AC149" s="558"/>
    </row>
    <row r="150" spans="1:29" ht="13.5">
      <c r="A150" s="556"/>
      <c r="B150" s="556"/>
      <c r="C150" s="556"/>
      <c r="D150" s="557" t="str">
        <f t="shared" si="38"/>
        <v>Dec</v>
      </c>
      <c r="E150" s="557" t="str">
        <f t="shared" si="40"/>
        <v>Year 2</v>
      </c>
      <c r="F150" s="570">
        <f t="shared" si="41"/>
        <v>-939127.55974685238</v>
      </c>
      <c r="G150" s="594">
        <f t="shared" si="42"/>
        <v>4.1999999999999997E-3</v>
      </c>
      <c r="H150" s="570">
        <f t="shared" si="42"/>
        <v>-158830.15854682663</v>
      </c>
      <c r="I150" s="565">
        <f t="shared" si="39"/>
        <v>-784241.73695096257</v>
      </c>
      <c r="J150" s="557"/>
      <c r="K150" s="557"/>
      <c r="L150" s="557"/>
      <c r="M150" s="557"/>
      <c r="N150" s="557"/>
      <c r="O150" s="557"/>
      <c r="P150" s="557"/>
      <c r="Q150" s="557"/>
      <c r="R150" s="557"/>
      <c r="S150" s="557"/>
      <c r="T150" s="557"/>
      <c r="U150" s="557"/>
      <c r="V150" s="557"/>
      <c r="W150" s="557"/>
      <c r="X150" s="557"/>
      <c r="Y150" s="557"/>
      <c r="Z150" s="557"/>
      <c r="AA150" s="557"/>
      <c r="AB150" s="557"/>
      <c r="AC150" s="558"/>
    </row>
    <row r="151" spans="1:29" ht="13.5">
      <c r="A151" s="556"/>
      <c r="B151" s="556"/>
      <c r="C151" s="556"/>
      <c r="D151" s="557" t="str">
        <f t="shared" si="38"/>
        <v>Jan</v>
      </c>
      <c r="E151" s="557" t="s">
        <v>311</v>
      </c>
      <c r="F151" s="570">
        <f t="shared" si="41"/>
        <v>-784241.73695096257</v>
      </c>
      <c r="G151" s="594">
        <f t="shared" si="42"/>
        <v>4.1999999999999997E-3</v>
      </c>
      <c r="H151" s="570">
        <f t="shared" si="42"/>
        <v>-158830.15854682663</v>
      </c>
      <c r="I151" s="565">
        <f t="shared" si="39"/>
        <v>-628705.39369933004</v>
      </c>
      <c r="J151" s="557"/>
      <c r="K151" s="557"/>
      <c r="L151" s="557"/>
      <c r="M151" s="557"/>
      <c r="N151" s="557"/>
      <c r="O151" s="557"/>
      <c r="P151" s="557"/>
      <c r="Q151" s="557"/>
      <c r="R151" s="557"/>
      <c r="S151" s="557"/>
      <c r="T151" s="557"/>
      <c r="U151" s="557"/>
      <c r="V151" s="557"/>
      <c r="W151" s="557"/>
      <c r="X151" s="557"/>
      <c r="Y151" s="557"/>
      <c r="Z151" s="557"/>
      <c r="AA151" s="557"/>
      <c r="AB151" s="557"/>
      <c r="AC151" s="558"/>
    </row>
    <row r="152" spans="1:29" ht="13.5">
      <c r="A152" s="556"/>
      <c r="B152" s="556"/>
      <c r="C152" s="556"/>
      <c r="D152" s="557" t="str">
        <f t="shared" si="38"/>
        <v>Feb</v>
      </c>
      <c r="E152" s="557" t="str">
        <f>+E151</f>
        <v>Year 3</v>
      </c>
      <c r="F152" s="570">
        <f t="shared" si="41"/>
        <v>-628705.39369933004</v>
      </c>
      <c r="G152" s="594">
        <f t="shared" si="42"/>
        <v>4.1999999999999997E-3</v>
      </c>
      <c r="H152" s="570">
        <f t="shared" si="42"/>
        <v>-158830.15854682663</v>
      </c>
      <c r="I152" s="565">
        <f t="shared" si="39"/>
        <v>-472515.79780604056</v>
      </c>
      <c r="J152" s="557"/>
      <c r="K152" s="557"/>
      <c r="L152" s="557"/>
      <c r="M152" s="557"/>
      <c r="N152" s="557"/>
      <c r="O152" s="557"/>
      <c r="P152" s="557"/>
      <c r="Q152" s="557"/>
      <c r="R152" s="557"/>
      <c r="S152" s="557"/>
      <c r="T152" s="557"/>
      <c r="U152" s="557"/>
      <c r="V152" s="557"/>
      <c r="W152" s="557"/>
      <c r="X152" s="557"/>
      <c r="Y152" s="557"/>
      <c r="Z152" s="557"/>
      <c r="AA152" s="557"/>
      <c r="AB152" s="557"/>
      <c r="AC152" s="558"/>
    </row>
    <row r="153" spans="1:29" ht="13.5">
      <c r="A153" s="556"/>
      <c r="B153" s="556"/>
      <c r="C153" s="556"/>
      <c r="D153" s="557" t="str">
        <f t="shared" si="38"/>
        <v>Mar</v>
      </c>
      <c r="E153" s="557" t="str">
        <f>+E152</f>
        <v>Year 3</v>
      </c>
      <c r="F153" s="570">
        <f t="shared" si="41"/>
        <v>-472515.79780604056</v>
      </c>
      <c r="G153" s="594">
        <f t="shared" si="42"/>
        <v>4.1999999999999997E-3</v>
      </c>
      <c r="H153" s="570">
        <f t="shared" si="42"/>
        <v>-158830.15854682663</v>
      </c>
      <c r="I153" s="565">
        <f t="shared" si="39"/>
        <v>-315670.20560999931</v>
      </c>
      <c r="J153" s="557"/>
      <c r="K153" s="557"/>
      <c r="L153" s="557"/>
      <c r="M153" s="557"/>
      <c r="N153" s="557"/>
      <c r="O153" s="557"/>
      <c r="P153" s="557"/>
      <c r="Q153" s="557"/>
      <c r="R153" s="557"/>
      <c r="S153" s="557"/>
      <c r="T153" s="557"/>
      <c r="U153" s="557"/>
      <c r="V153" s="557"/>
      <c r="W153" s="557"/>
      <c r="X153" s="557"/>
      <c r="Y153" s="557"/>
      <c r="Z153" s="557"/>
      <c r="AA153" s="557"/>
      <c r="AB153" s="557"/>
      <c r="AC153" s="558"/>
    </row>
    <row r="154" spans="1:29" ht="13.5">
      <c r="A154" s="556"/>
      <c r="B154" s="556"/>
      <c r="C154" s="556"/>
      <c r="D154" s="557" t="str">
        <f t="shared" si="38"/>
        <v>Apr</v>
      </c>
      <c r="E154" s="557" t="str">
        <f>+E153</f>
        <v>Year 3</v>
      </c>
      <c r="F154" s="570">
        <f t="shared" si="41"/>
        <v>-315670.20560999931</v>
      </c>
      <c r="G154" s="594">
        <f t="shared" si="42"/>
        <v>4.1999999999999997E-3</v>
      </c>
      <c r="H154" s="570">
        <f t="shared" si="42"/>
        <v>-158830.15854682663</v>
      </c>
      <c r="I154" s="565">
        <f t="shared" si="39"/>
        <v>-158165.86192673468</v>
      </c>
      <c r="J154" s="557"/>
      <c r="K154" s="557"/>
      <c r="L154" s="557"/>
      <c r="M154" s="557"/>
      <c r="N154" s="557"/>
      <c r="O154" s="557"/>
      <c r="P154" s="557"/>
      <c r="Q154" s="557"/>
      <c r="R154" s="557"/>
      <c r="S154" s="557"/>
      <c r="T154" s="557"/>
      <c r="U154" s="557"/>
      <c r="V154" s="557"/>
      <c r="W154" s="557"/>
      <c r="X154" s="557"/>
      <c r="Y154" s="557"/>
      <c r="Z154" s="557"/>
      <c r="AA154" s="557"/>
      <c r="AB154" s="557"/>
      <c r="AC154" s="558"/>
    </row>
    <row r="155" spans="1:29" ht="13.5">
      <c r="A155" s="556"/>
      <c r="B155" s="556"/>
      <c r="C155" s="556"/>
      <c r="D155" s="557" t="str">
        <f t="shared" si="38"/>
        <v>May</v>
      </c>
      <c r="E155" s="557" t="str">
        <f>+E154</f>
        <v>Year 3</v>
      </c>
      <c r="F155" s="570">
        <f t="shared" si="41"/>
        <v>-158165.86192673468</v>
      </c>
      <c r="G155" s="594">
        <f t="shared" si="42"/>
        <v>4.1999999999999997E-3</v>
      </c>
      <c r="H155" s="570">
        <f t="shared" si="42"/>
        <v>-158830.15854682663</v>
      </c>
      <c r="I155" s="565">
        <f t="shared" si="39"/>
        <v>-3.4924596548080444E-10</v>
      </c>
      <c r="J155" s="557"/>
      <c r="K155" s="557"/>
      <c r="L155" s="557"/>
      <c r="M155" s="557"/>
      <c r="N155" s="557"/>
      <c r="O155" s="557"/>
      <c r="P155" s="557"/>
      <c r="Q155" s="557"/>
      <c r="R155" s="557"/>
      <c r="S155" s="557"/>
      <c r="T155" s="557"/>
      <c r="U155" s="557"/>
      <c r="V155" s="557"/>
      <c r="W155" s="557"/>
      <c r="X155" s="557"/>
      <c r="Y155" s="557"/>
      <c r="Z155" s="557"/>
      <c r="AA155" s="557"/>
      <c r="AB155" s="557"/>
      <c r="AC155" s="558"/>
    </row>
    <row r="156" spans="1:29" ht="13.5">
      <c r="A156" s="556"/>
      <c r="B156" s="556"/>
      <c r="C156" s="556"/>
      <c r="D156" s="557" t="s">
        <v>323</v>
      </c>
      <c r="E156" s="557"/>
      <c r="F156" s="557"/>
      <c r="G156" s="557"/>
      <c r="H156" s="570">
        <f>SUM(H144:H155)</f>
        <v>-1905961.9025619191</v>
      </c>
      <c r="I156" s="557"/>
      <c r="J156" s="557"/>
      <c r="K156" s="557"/>
      <c r="L156" s="557"/>
      <c r="M156" s="557"/>
      <c r="N156" s="557"/>
      <c r="O156" s="557"/>
      <c r="P156" s="557"/>
      <c r="Q156" s="557"/>
      <c r="R156" s="557"/>
      <c r="S156" s="557"/>
      <c r="T156" s="557"/>
      <c r="U156" s="557"/>
      <c r="V156" s="557"/>
      <c r="W156" s="557"/>
      <c r="X156" s="557"/>
      <c r="Y156" s="557"/>
      <c r="Z156" s="557"/>
      <c r="AA156" s="557"/>
      <c r="AB156" s="557"/>
      <c r="AC156" s="558"/>
    </row>
    <row r="157" spans="1:29" ht="13.5">
      <c r="A157" s="556"/>
      <c r="B157" s="556"/>
      <c r="C157" s="556"/>
      <c r="D157" s="557"/>
      <c r="E157" s="557"/>
      <c r="F157" s="557"/>
      <c r="G157" s="557"/>
      <c r="H157" s="557"/>
      <c r="I157" s="570"/>
      <c r="J157" s="829"/>
      <c r="K157" s="557"/>
      <c r="L157" s="557"/>
      <c r="M157" s="557"/>
      <c r="N157" s="557"/>
      <c r="O157" s="557"/>
      <c r="P157" s="557"/>
      <c r="Q157" s="557"/>
      <c r="R157" s="557"/>
      <c r="S157" s="557"/>
      <c r="T157" s="557"/>
      <c r="U157" s="557"/>
      <c r="V157" s="557"/>
      <c r="W157" s="557"/>
      <c r="X157" s="557"/>
      <c r="Y157" s="557"/>
      <c r="Z157" s="557"/>
      <c r="AA157" s="557"/>
      <c r="AB157" s="557"/>
      <c r="AC157" s="558"/>
    </row>
    <row r="158" spans="1:29" ht="13.5">
      <c r="B158" s="556"/>
      <c r="C158" s="556"/>
      <c r="D158" s="590" t="s">
        <v>517</v>
      </c>
      <c r="E158" s="556"/>
      <c r="G158" s="556"/>
      <c r="H158" s="357">
        <f>+H156</f>
        <v>-1905961.9025619191</v>
      </c>
      <c r="I158" s="591"/>
      <c r="J158" s="570"/>
      <c r="K158" s="570"/>
      <c r="L158" s="557"/>
      <c r="M158" s="557"/>
      <c r="N158" s="557"/>
      <c r="O158" s="557"/>
      <c r="P158" s="557"/>
      <c r="Q158" s="557"/>
      <c r="R158" s="557"/>
      <c r="S158" s="557"/>
      <c r="T158" s="557"/>
      <c r="U158" s="557"/>
      <c r="V158" s="557"/>
      <c r="W158" s="557"/>
      <c r="X158" s="557"/>
      <c r="Y158" s="557"/>
      <c r="Z158" s="557"/>
      <c r="AA158" s="557"/>
      <c r="AB158" s="557"/>
      <c r="AC158" s="558"/>
    </row>
    <row r="159" spans="1:29" ht="13.5">
      <c r="B159" s="556"/>
      <c r="C159" s="556"/>
      <c r="D159" s="1300"/>
      <c r="E159" s="1301"/>
      <c r="F159" s="1302"/>
      <c r="G159" s="1299" t="s">
        <v>1061</v>
      </c>
      <c r="H159" s="1389">
        <v>-17239803</v>
      </c>
      <c r="I159" s="959"/>
      <c r="J159" s="570"/>
      <c r="K159" s="570"/>
      <c r="L159" s="557"/>
      <c r="M159" s="557"/>
      <c r="N159" s="557"/>
      <c r="O159" s="557"/>
      <c r="P159" s="557"/>
      <c r="Q159" s="557"/>
      <c r="R159" s="557"/>
      <c r="S159" s="557"/>
      <c r="T159" s="557"/>
      <c r="U159" s="557"/>
      <c r="V159" s="557"/>
      <c r="W159" s="557"/>
      <c r="X159" s="557"/>
      <c r="Y159" s="557"/>
      <c r="Z159" s="557"/>
      <c r="AA159" s="557"/>
      <c r="AB159" s="557"/>
      <c r="AC159" s="558"/>
    </row>
    <row r="160" spans="1:29" ht="13.5">
      <c r="B160" s="556"/>
      <c r="C160" s="556"/>
      <c r="D160" s="1300"/>
      <c r="E160" s="1301"/>
      <c r="F160" s="1302"/>
      <c r="G160" s="1301" t="s">
        <v>742</v>
      </c>
      <c r="H160" s="357">
        <f>+H158+H159</f>
        <v>-19145764.902561918</v>
      </c>
      <c r="I160" s="960"/>
      <c r="J160" s="570"/>
      <c r="K160" s="570"/>
      <c r="L160" s="557"/>
      <c r="M160" s="557"/>
      <c r="N160" s="557"/>
      <c r="O160" s="557"/>
      <c r="P160" s="557"/>
      <c r="Q160" s="557"/>
      <c r="R160" s="557"/>
      <c r="S160" s="557"/>
      <c r="T160" s="557"/>
      <c r="U160" s="557"/>
      <c r="V160" s="557"/>
      <c r="W160" s="557"/>
      <c r="X160" s="557"/>
      <c r="Y160" s="557"/>
      <c r="Z160" s="557"/>
      <c r="AA160" s="557"/>
      <c r="AB160" s="557"/>
      <c r="AC160" s="558"/>
    </row>
    <row r="161" spans="1:29" ht="13.5">
      <c r="B161" s="556"/>
      <c r="C161" s="556"/>
      <c r="D161" s="590"/>
      <c r="E161" s="556"/>
      <c r="G161" s="556"/>
      <c r="H161"/>
      <c r="I161" s="591"/>
      <c r="J161" s="570"/>
      <c r="K161" s="570"/>
      <c r="L161" s="557"/>
      <c r="M161" s="557"/>
      <c r="N161" s="557"/>
      <c r="O161" s="557"/>
      <c r="P161" s="557"/>
      <c r="Q161" s="557"/>
      <c r="R161" s="557"/>
      <c r="S161" s="557"/>
      <c r="T161" s="557"/>
      <c r="U161" s="557"/>
      <c r="V161" s="557"/>
      <c r="W161" s="557"/>
      <c r="X161" s="557"/>
      <c r="Y161" s="557"/>
      <c r="Z161" s="557"/>
      <c r="AA161" s="557"/>
      <c r="AB161" s="557"/>
      <c r="AC161" s="558"/>
    </row>
    <row r="162" spans="1:29" ht="13.5">
      <c r="A162" s="880"/>
      <c r="B162" s="874"/>
      <c r="C162" s="874"/>
      <c r="D162" s="881" t="s">
        <v>518</v>
      </c>
      <c r="E162" s="874"/>
      <c r="F162" s="655"/>
      <c r="G162" s="874"/>
      <c r="H162" s="885">
        <f>D116</f>
        <v>144221402.80734301</v>
      </c>
      <c r="I162" s="886"/>
      <c r="J162" s="887"/>
      <c r="K162" s="557"/>
      <c r="L162" s="557"/>
      <c r="M162" s="557"/>
      <c r="N162" s="557"/>
      <c r="O162" s="557"/>
      <c r="P162" s="557"/>
      <c r="Q162" s="557"/>
      <c r="R162" s="557"/>
      <c r="S162" s="557"/>
      <c r="T162" s="557"/>
      <c r="U162" s="557"/>
      <c r="V162" s="557"/>
      <c r="W162" s="557"/>
      <c r="X162" s="557"/>
      <c r="Y162" s="557"/>
      <c r="Z162" s="557"/>
      <c r="AA162" s="557"/>
      <c r="AB162" s="557"/>
      <c r="AC162" s="558"/>
    </row>
    <row r="163" spans="1:29" ht="13.5">
      <c r="A163" s="880"/>
      <c r="B163" s="874"/>
      <c r="C163" s="874"/>
      <c r="D163" s="881" t="s">
        <v>310</v>
      </c>
      <c r="E163" s="874"/>
      <c r="F163" s="655"/>
      <c r="G163" s="874"/>
      <c r="H163" s="875">
        <f>H160+H162</f>
        <v>125075637.90478109</v>
      </c>
      <c r="I163" s="878"/>
      <c r="J163" s="887"/>
      <c r="K163" s="557"/>
      <c r="L163" s="557"/>
      <c r="M163" s="557"/>
      <c r="N163" s="557"/>
      <c r="O163" s="557"/>
      <c r="P163" s="557"/>
      <c r="Q163" s="557"/>
      <c r="R163" s="557"/>
      <c r="S163" s="557"/>
      <c r="T163" s="557"/>
      <c r="U163" s="557"/>
      <c r="V163" s="557"/>
      <c r="W163" s="557"/>
      <c r="X163" s="557"/>
      <c r="Y163" s="557"/>
      <c r="Z163" s="557"/>
      <c r="AA163" s="557"/>
      <c r="AB163" s="557"/>
      <c r="AC163" s="558"/>
    </row>
    <row r="164" spans="1:29" ht="13.5">
      <c r="A164" s="880"/>
      <c r="B164" s="874"/>
      <c r="C164" s="874"/>
      <c r="D164" s="877"/>
      <c r="E164" s="874"/>
      <c r="F164" s="655"/>
      <c r="G164" s="888"/>
      <c r="H164" s="884"/>
      <c r="I164" s="883"/>
      <c r="J164" s="889"/>
      <c r="K164" s="557"/>
      <c r="L164" s="557"/>
      <c r="M164" s="557"/>
      <c r="N164" s="557"/>
      <c r="O164" s="557"/>
      <c r="P164" s="557"/>
      <c r="Q164" s="557"/>
      <c r="R164" s="557"/>
      <c r="S164" s="557"/>
      <c r="T164" s="557"/>
      <c r="U164" s="557"/>
      <c r="V164" s="557"/>
      <c r="W164" s="557"/>
      <c r="X164" s="557"/>
      <c r="Y164" s="557"/>
      <c r="Z164" s="557"/>
      <c r="AA164" s="557"/>
      <c r="AB164" s="557"/>
      <c r="AC164" s="558"/>
    </row>
    <row r="165" spans="1:29" ht="13.5">
      <c r="A165" s="874"/>
      <c r="B165" s="874"/>
      <c r="C165" s="874"/>
      <c r="D165" s="877"/>
      <c r="E165" s="874"/>
      <c r="F165" s="875"/>
      <c r="G165" s="888"/>
      <c r="H165" s="884"/>
      <c r="I165" s="655"/>
      <c r="J165" s="889"/>
      <c r="K165" s="557"/>
      <c r="L165" s="557"/>
      <c r="M165" s="557"/>
      <c r="N165" s="557"/>
      <c r="O165" s="557"/>
      <c r="P165" s="557"/>
      <c r="Q165" s="557"/>
      <c r="R165" s="557"/>
      <c r="S165" s="557"/>
      <c r="T165" s="557"/>
      <c r="U165" s="557"/>
      <c r="V165" s="557"/>
      <c r="W165" s="557"/>
      <c r="X165" s="557"/>
      <c r="Y165" s="557"/>
      <c r="Z165" s="557"/>
      <c r="AA165" s="557"/>
      <c r="AB165" s="557"/>
      <c r="AC165" s="558"/>
    </row>
    <row r="166" spans="1:29" ht="13.5">
      <c r="A166" s="874">
        <f>A20</f>
        <v>10</v>
      </c>
      <c r="B166" s="874" t="str">
        <f t="shared" ref="B166:D166" si="43">B20</f>
        <v>May</v>
      </c>
      <c r="C166" s="874" t="str">
        <f t="shared" si="43"/>
        <v>Year 3</v>
      </c>
      <c r="D166" s="874" t="str">
        <f t="shared" si="43"/>
        <v>Post results of Step 9 on PJM web site</v>
      </c>
      <c r="E166" s="876"/>
      <c r="F166" s="876"/>
      <c r="G166" s="890"/>
      <c r="H166" s="884"/>
      <c r="I166" s="883"/>
      <c r="J166" s="891"/>
      <c r="K166" s="557"/>
      <c r="L166" s="557"/>
      <c r="M166" s="557"/>
      <c r="N166" s="557"/>
      <c r="O166" s="557"/>
      <c r="P166" s="557"/>
      <c r="Q166" s="557"/>
      <c r="R166" s="557"/>
      <c r="S166" s="557"/>
      <c r="T166" s="557"/>
      <c r="U166" s="557"/>
      <c r="V166" s="557"/>
      <c r="W166" s="557"/>
      <c r="X166" s="557"/>
      <c r="Y166" s="557"/>
      <c r="Z166" s="557"/>
      <c r="AA166" s="557"/>
      <c r="AB166" s="557"/>
      <c r="AC166" s="558"/>
    </row>
    <row r="167" spans="1:29" ht="13.5">
      <c r="A167" s="874"/>
      <c r="B167" s="874"/>
      <c r="C167" s="874"/>
      <c r="D167" s="892">
        <f>H163</f>
        <v>125075637.90478109</v>
      </c>
      <c r="E167" s="876"/>
      <c r="F167" s="876"/>
      <c r="G167" s="882"/>
      <c r="H167" s="884"/>
      <c r="I167" s="891"/>
      <c r="J167" s="891"/>
      <c r="K167" s="557"/>
      <c r="L167" s="557"/>
      <c r="M167" s="557"/>
      <c r="N167" s="557"/>
      <c r="O167" s="557"/>
      <c r="P167" s="557"/>
      <c r="Q167" s="557"/>
      <c r="R167" s="557"/>
      <c r="S167" s="557"/>
      <c r="T167" s="557"/>
      <c r="U167" s="557"/>
      <c r="V167" s="557"/>
      <c r="W167" s="557"/>
      <c r="X167" s="557"/>
      <c r="Y167" s="557"/>
      <c r="Z167" s="557"/>
      <c r="AA167" s="557"/>
      <c r="AB167" s="557"/>
      <c r="AC167" s="558"/>
    </row>
    <row r="168" spans="1:29" ht="13.5">
      <c r="A168" s="874"/>
      <c r="B168" s="874"/>
      <c r="C168" s="874"/>
      <c r="D168" s="893"/>
      <c r="E168" s="877"/>
      <c r="F168" s="876"/>
      <c r="G168" s="655"/>
      <c r="H168" s="655"/>
      <c r="I168" s="879"/>
      <c r="J168" s="879"/>
      <c r="K168" s="557"/>
      <c r="L168" s="557"/>
      <c r="M168" s="557"/>
      <c r="N168" s="557"/>
      <c r="O168" s="557"/>
      <c r="P168" s="557"/>
      <c r="Q168" s="557"/>
      <c r="R168" s="557"/>
      <c r="S168" s="557"/>
      <c r="T168" s="557"/>
      <c r="U168" s="557"/>
      <c r="V168" s="557"/>
      <c r="W168" s="557"/>
      <c r="X168" s="557"/>
      <c r="Y168" s="557"/>
      <c r="Z168" s="557"/>
      <c r="AA168" s="557"/>
      <c r="AB168" s="557"/>
      <c r="AC168" s="558"/>
    </row>
    <row r="169" spans="1:29" ht="13.5">
      <c r="A169" s="874"/>
      <c r="B169" s="874"/>
      <c r="C169" s="874"/>
      <c r="D169" s="892"/>
      <c r="E169" s="876"/>
      <c r="F169" s="876"/>
      <c r="G169" s="876"/>
      <c r="H169" s="876"/>
      <c r="I169" s="879"/>
      <c r="J169" s="879"/>
      <c r="K169" s="557"/>
      <c r="L169" s="557"/>
      <c r="M169" s="557"/>
      <c r="N169" s="557"/>
      <c r="O169" s="557"/>
      <c r="P169" s="557"/>
      <c r="Q169" s="557"/>
      <c r="R169" s="557"/>
      <c r="S169" s="557"/>
      <c r="T169" s="557"/>
      <c r="U169" s="557"/>
      <c r="V169" s="557"/>
      <c r="W169" s="557"/>
      <c r="X169" s="557"/>
      <c r="Y169" s="557"/>
      <c r="Z169" s="557"/>
      <c r="AA169" s="557"/>
      <c r="AB169" s="557"/>
      <c r="AC169" s="558"/>
    </row>
    <row r="170" spans="1:29" ht="13.5">
      <c r="A170" s="874">
        <f>A21</f>
        <v>11</v>
      </c>
      <c r="B170" s="874" t="str">
        <f t="shared" ref="B170:D170" si="44">B21</f>
        <v>June</v>
      </c>
      <c r="C170" s="874" t="str">
        <f t="shared" si="44"/>
        <v>Year 3</v>
      </c>
      <c r="D170" s="874" t="str">
        <f t="shared" si="44"/>
        <v>Results of Step 9 go into effect for the Rate Year 2 (e.g., June 1, 2006 - May 31, 2007)</v>
      </c>
      <c r="E170" s="876"/>
      <c r="F170" s="876"/>
      <c r="G170" s="876"/>
      <c r="H170" s="876"/>
      <c r="I170" s="876"/>
      <c r="J170" s="876"/>
      <c r="K170" s="557"/>
      <c r="L170" s="557"/>
      <c r="M170" s="557"/>
      <c r="N170" s="557"/>
      <c r="O170" s="557"/>
      <c r="P170" s="557"/>
      <c r="Q170" s="557"/>
      <c r="R170" s="557"/>
      <c r="S170" s="557"/>
      <c r="T170" s="557"/>
      <c r="U170" s="557"/>
      <c r="V170" s="557"/>
      <c r="W170" s="557"/>
      <c r="X170" s="557"/>
      <c r="Y170" s="557"/>
      <c r="Z170" s="557"/>
      <c r="AA170" s="557"/>
      <c r="AB170" s="557"/>
      <c r="AC170" s="558"/>
    </row>
    <row r="171" spans="1:29" ht="13.5">
      <c r="A171" s="874"/>
      <c r="B171" s="874"/>
      <c r="C171" s="874"/>
      <c r="D171" s="894">
        <f>+D167</f>
        <v>125075637.90478109</v>
      </c>
      <c r="E171" s="876"/>
      <c r="F171" s="876"/>
      <c r="G171" s="876"/>
      <c r="H171" s="876"/>
      <c r="I171" s="876"/>
      <c r="J171" s="877"/>
      <c r="K171" s="557"/>
      <c r="L171" s="557"/>
      <c r="M171" s="557"/>
      <c r="N171" s="557"/>
      <c r="O171" s="557"/>
      <c r="P171" s="557"/>
      <c r="Q171" s="557"/>
      <c r="R171" s="557"/>
      <c r="S171" s="557"/>
      <c r="T171" s="557"/>
      <c r="U171" s="557"/>
      <c r="V171" s="557"/>
      <c r="W171" s="557"/>
      <c r="X171" s="557"/>
      <c r="Y171" s="557"/>
      <c r="Z171" s="557"/>
      <c r="AA171" s="557"/>
      <c r="AB171" s="557"/>
      <c r="AC171" s="558"/>
    </row>
    <row r="172" spans="1:29" ht="13.5">
      <c r="A172" s="556"/>
      <c r="B172" s="556"/>
      <c r="C172" s="556"/>
      <c r="D172" s="557"/>
      <c r="E172" s="557"/>
      <c r="F172" s="557"/>
      <c r="G172" s="557"/>
      <c r="H172" s="557"/>
      <c r="I172" s="557"/>
      <c r="J172" s="557"/>
      <c r="K172" s="557"/>
      <c r="L172" s="557"/>
      <c r="M172" s="557"/>
      <c r="N172" s="557"/>
      <c r="O172" s="557"/>
      <c r="P172" s="557"/>
      <c r="Q172" s="557"/>
      <c r="R172" s="557"/>
      <c r="S172" s="557"/>
      <c r="T172" s="557"/>
      <c r="U172" s="557"/>
      <c r="V172" s="557"/>
      <c r="W172" s="557"/>
      <c r="X172" s="557"/>
      <c r="Y172" s="557"/>
      <c r="Z172" s="557"/>
      <c r="AA172" s="557"/>
      <c r="AB172" s="557"/>
      <c r="AC172" s="558"/>
    </row>
    <row r="173" spans="1:29" ht="15.75">
      <c r="A173" s="597"/>
      <c r="B173" s="597"/>
      <c r="C173" s="597"/>
      <c r="D173" s="598"/>
      <c r="E173" s="598"/>
      <c r="F173" s="598"/>
      <c r="G173" s="598"/>
      <c r="H173" s="598"/>
      <c r="I173" s="598"/>
      <c r="J173" s="598"/>
      <c r="K173" s="598"/>
      <c r="L173" s="598"/>
      <c r="M173" s="598"/>
      <c r="N173" s="598"/>
      <c r="O173" s="598"/>
      <c r="P173" s="598"/>
      <c r="Q173" s="598"/>
      <c r="R173" s="598"/>
      <c r="S173" s="598"/>
      <c r="T173" s="598"/>
      <c r="U173" s="598"/>
      <c r="V173" s="598"/>
      <c r="W173" s="598"/>
      <c r="X173" s="598"/>
      <c r="Y173" s="598"/>
      <c r="Z173" s="598"/>
      <c r="AA173" s="598"/>
      <c r="AB173" s="598"/>
    </row>
    <row r="174" spans="1:29" ht="15.75">
      <c r="A174" s="597"/>
      <c r="B174" s="597"/>
      <c r="C174" s="597"/>
      <c r="D174" s="598"/>
      <c r="E174" s="598"/>
      <c r="F174" s="598"/>
      <c r="G174" s="598"/>
      <c r="H174" s="598"/>
      <c r="I174" s="598"/>
      <c r="J174" s="598"/>
      <c r="K174" s="598"/>
      <c r="L174" s="598"/>
      <c r="M174" s="598"/>
      <c r="N174" s="598"/>
      <c r="O174" s="598"/>
      <c r="P174" s="598"/>
      <c r="Q174" s="598"/>
      <c r="R174" s="598"/>
      <c r="S174" s="598"/>
      <c r="T174" s="598"/>
      <c r="U174" s="598"/>
      <c r="V174" s="598"/>
      <c r="W174" s="598"/>
      <c r="X174" s="598"/>
      <c r="Y174" s="598"/>
      <c r="Z174" s="598"/>
      <c r="AA174" s="598"/>
      <c r="AB174" s="598"/>
    </row>
    <row r="175" spans="1:29" ht="15.75">
      <c r="A175" s="597"/>
      <c r="B175" s="597"/>
      <c r="C175" s="597"/>
      <c r="D175" s="598"/>
      <c r="E175" s="598"/>
      <c r="F175" s="598"/>
      <c r="G175" s="598"/>
      <c r="H175" s="598"/>
      <c r="I175" s="598"/>
      <c r="J175" s="598"/>
      <c r="K175" s="598"/>
      <c r="L175" s="598"/>
      <c r="M175" s="598"/>
      <c r="N175" s="598"/>
      <c r="O175" s="598"/>
      <c r="P175" s="598"/>
      <c r="Q175" s="598"/>
      <c r="R175" s="598"/>
      <c r="S175" s="598"/>
      <c r="T175" s="598"/>
      <c r="U175" s="598"/>
      <c r="V175" s="598"/>
      <c r="W175" s="598"/>
      <c r="X175" s="598"/>
      <c r="Y175" s="598"/>
      <c r="Z175" s="598"/>
      <c r="AA175" s="598"/>
      <c r="AB175" s="598"/>
    </row>
    <row r="176" spans="1:29" ht="15.75">
      <c r="A176" s="597"/>
      <c r="B176" s="597"/>
      <c r="C176" s="597"/>
      <c r="D176" s="598"/>
      <c r="E176" s="598"/>
      <c r="F176" s="598"/>
      <c r="G176" s="598"/>
      <c r="H176" s="598"/>
      <c r="I176" s="598"/>
      <c r="J176" s="598"/>
      <c r="K176" s="598"/>
      <c r="L176" s="598"/>
      <c r="M176" s="598"/>
      <c r="N176" s="598"/>
      <c r="O176" s="598"/>
      <c r="P176" s="598"/>
      <c r="Q176" s="598"/>
      <c r="R176" s="598"/>
      <c r="S176" s="598"/>
      <c r="T176" s="598"/>
      <c r="U176" s="598"/>
      <c r="V176" s="598"/>
      <c r="W176" s="598"/>
      <c r="X176" s="598"/>
      <c r="Y176" s="598"/>
      <c r="Z176" s="598"/>
      <c r="AA176" s="598"/>
      <c r="AB176" s="598"/>
    </row>
    <row r="177" spans="1:28" ht="15.75">
      <c r="A177" s="597"/>
      <c r="B177" s="597"/>
      <c r="C177" s="597"/>
      <c r="D177" s="598"/>
      <c r="E177" s="598"/>
      <c r="F177" s="598"/>
      <c r="G177" s="598"/>
      <c r="H177" s="598"/>
      <c r="I177" s="598"/>
      <c r="J177" s="598"/>
      <c r="K177" s="598"/>
      <c r="L177" s="598"/>
      <c r="M177" s="598"/>
      <c r="N177" s="598"/>
      <c r="O177" s="598"/>
      <c r="P177" s="598"/>
      <c r="Q177" s="598"/>
      <c r="R177" s="598"/>
      <c r="S177" s="598"/>
      <c r="T177" s="598"/>
      <c r="U177" s="598"/>
      <c r="V177" s="598"/>
      <c r="W177" s="598"/>
      <c r="X177" s="598"/>
      <c r="Y177" s="598"/>
      <c r="Z177" s="598"/>
      <c r="AA177" s="598"/>
      <c r="AB177" s="598"/>
    </row>
    <row r="178" spans="1:28" ht="15.75">
      <c r="A178" s="597"/>
      <c r="B178" s="597"/>
      <c r="C178" s="597"/>
      <c r="D178" s="598"/>
      <c r="E178" s="598"/>
      <c r="F178" s="598"/>
      <c r="G178" s="598"/>
      <c r="H178" s="598"/>
      <c r="I178" s="598"/>
      <c r="J178" s="598"/>
      <c r="K178" s="598"/>
      <c r="L178" s="598"/>
      <c r="M178" s="598"/>
      <c r="N178" s="598"/>
      <c r="O178" s="598"/>
      <c r="P178" s="598"/>
      <c r="Q178" s="598"/>
      <c r="R178" s="598"/>
      <c r="S178" s="598"/>
      <c r="T178" s="598"/>
      <c r="U178" s="598"/>
      <c r="V178" s="598"/>
      <c r="W178" s="598"/>
      <c r="X178" s="598"/>
      <c r="Y178" s="598"/>
      <c r="Z178" s="598"/>
      <c r="AA178" s="598"/>
      <c r="AB178" s="598"/>
    </row>
    <row r="179" spans="1:28" ht="15.75">
      <c r="A179" s="597"/>
      <c r="B179" s="597"/>
      <c r="C179" s="597"/>
      <c r="D179" s="598"/>
      <c r="E179" s="598"/>
      <c r="F179" s="598"/>
      <c r="G179" s="598"/>
      <c r="H179" s="598"/>
      <c r="I179" s="598"/>
      <c r="J179" s="598"/>
      <c r="K179" s="598"/>
      <c r="L179" s="598"/>
      <c r="M179" s="598"/>
      <c r="N179" s="598"/>
      <c r="O179" s="598"/>
      <c r="P179" s="598"/>
      <c r="Q179" s="598"/>
      <c r="R179" s="598"/>
      <c r="S179" s="598"/>
      <c r="T179" s="598"/>
      <c r="U179" s="598"/>
      <c r="V179" s="598"/>
      <c r="W179" s="598"/>
      <c r="X179" s="598"/>
      <c r="Y179" s="598"/>
      <c r="Z179" s="598"/>
      <c r="AA179" s="598"/>
      <c r="AB179" s="598"/>
    </row>
    <row r="180" spans="1:28" ht="15.75">
      <c r="A180" s="597"/>
      <c r="B180" s="597"/>
      <c r="C180" s="597"/>
      <c r="D180" s="598"/>
      <c r="E180" s="598"/>
      <c r="F180" s="598"/>
      <c r="G180" s="598"/>
      <c r="H180" s="598"/>
      <c r="I180" s="598"/>
      <c r="J180" s="598"/>
      <c r="K180" s="598"/>
      <c r="L180" s="598"/>
      <c r="M180" s="598"/>
      <c r="N180" s="598"/>
      <c r="O180" s="598"/>
      <c r="P180" s="598"/>
      <c r="Q180" s="598"/>
      <c r="R180" s="598"/>
      <c r="S180" s="598"/>
      <c r="T180" s="598"/>
      <c r="U180" s="598"/>
      <c r="V180" s="598"/>
      <c r="W180" s="598"/>
      <c r="X180" s="598"/>
      <c r="Y180" s="598"/>
      <c r="Z180" s="598"/>
      <c r="AA180" s="598"/>
      <c r="AB180" s="598"/>
    </row>
    <row r="181" spans="1:28" ht="15.75">
      <c r="A181" s="597"/>
      <c r="B181" s="597"/>
      <c r="C181" s="597"/>
      <c r="D181" s="598"/>
      <c r="E181" s="598"/>
      <c r="F181" s="598"/>
      <c r="G181" s="598"/>
      <c r="H181" s="598"/>
      <c r="I181" s="598"/>
      <c r="J181" s="598"/>
      <c r="K181" s="598"/>
      <c r="L181" s="598"/>
      <c r="M181" s="598"/>
      <c r="N181" s="598"/>
      <c r="O181" s="598"/>
      <c r="P181" s="598"/>
      <c r="Q181" s="598"/>
      <c r="R181" s="598"/>
      <c r="S181" s="598"/>
      <c r="T181" s="598"/>
      <c r="U181" s="598"/>
      <c r="V181" s="598"/>
      <c r="W181" s="598"/>
      <c r="X181" s="598"/>
      <c r="Y181" s="598"/>
      <c r="Z181" s="598"/>
      <c r="AA181" s="598"/>
      <c r="AB181" s="598"/>
    </row>
    <row r="182" spans="1:28" ht="15.75">
      <c r="A182" s="597"/>
      <c r="B182" s="597"/>
      <c r="C182" s="597"/>
      <c r="D182" s="598"/>
      <c r="E182" s="598"/>
      <c r="F182" s="598"/>
      <c r="G182" s="598"/>
      <c r="H182" s="598"/>
      <c r="I182" s="598"/>
      <c r="J182" s="598"/>
      <c r="K182" s="598"/>
      <c r="L182" s="598"/>
      <c r="M182" s="598"/>
      <c r="N182" s="598"/>
      <c r="O182" s="598"/>
      <c r="P182" s="598"/>
      <c r="Q182" s="598"/>
      <c r="R182" s="598"/>
      <c r="S182" s="598"/>
      <c r="T182" s="598"/>
      <c r="U182" s="598"/>
      <c r="V182" s="598"/>
      <c r="W182" s="598"/>
      <c r="X182" s="598"/>
      <c r="Y182" s="598"/>
      <c r="Z182" s="598"/>
      <c r="AA182" s="598"/>
      <c r="AB182" s="598"/>
    </row>
    <row r="183" spans="1:28" ht="15.75">
      <c r="A183" s="597"/>
      <c r="B183" s="597"/>
      <c r="C183" s="597"/>
      <c r="D183" s="598"/>
      <c r="E183" s="598"/>
      <c r="F183" s="598"/>
      <c r="G183" s="598"/>
      <c r="H183" s="598"/>
      <c r="I183" s="598"/>
      <c r="J183" s="598"/>
      <c r="K183" s="598"/>
      <c r="L183" s="598"/>
      <c r="M183" s="598"/>
      <c r="N183" s="598"/>
      <c r="O183" s="598"/>
      <c r="P183" s="598"/>
      <c r="Q183" s="598"/>
      <c r="R183" s="598"/>
      <c r="S183" s="598"/>
      <c r="T183" s="598"/>
      <c r="U183" s="598"/>
      <c r="V183" s="598"/>
      <c r="W183" s="598"/>
      <c r="X183" s="598"/>
      <c r="Y183" s="598"/>
      <c r="Z183" s="598"/>
      <c r="AA183" s="598"/>
      <c r="AB183" s="598"/>
    </row>
    <row r="184" spans="1:28" ht="15.75">
      <c r="A184" s="597"/>
      <c r="B184" s="597"/>
      <c r="C184" s="597"/>
      <c r="D184" s="598"/>
      <c r="E184" s="598"/>
      <c r="F184" s="598"/>
      <c r="G184" s="598"/>
      <c r="H184" s="598"/>
      <c r="I184" s="598"/>
      <c r="J184" s="598"/>
      <c r="K184" s="598"/>
      <c r="L184" s="598"/>
      <c r="M184" s="598"/>
      <c r="N184" s="598"/>
      <c r="O184" s="598"/>
      <c r="P184" s="598"/>
      <c r="Q184" s="598"/>
      <c r="R184" s="598"/>
      <c r="S184" s="598"/>
      <c r="T184" s="598"/>
      <c r="U184" s="598"/>
      <c r="V184" s="598"/>
      <c r="W184" s="598"/>
      <c r="X184" s="598"/>
      <c r="Y184" s="598"/>
      <c r="Z184" s="598"/>
      <c r="AA184" s="598"/>
      <c r="AB184" s="598"/>
    </row>
    <row r="185" spans="1:28" ht="15.75">
      <c r="A185" s="597"/>
      <c r="B185" s="597"/>
      <c r="C185" s="597"/>
      <c r="D185" s="598"/>
      <c r="E185" s="598"/>
      <c r="F185" s="598"/>
      <c r="G185" s="598"/>
      <c r="H185" s="598"/>
      <c r="I185" s="598"/>
      <c r="J185" s="598"/>
      <c r="K185" s="598"/>
      <c r="L185" s="598"/>
      <c r="M185" s="598"/>
      <c r="N185" s="598"/>
      <c r="O185" s="598"/>
      <c r="P185" s="598"/>
      <c r="Q185" s="598"/>
      <c r="R185" s="598"/>
      <c r="S185" s="598"/>
      <c r="T185" s="598"/>
      <c r="U185" s="598"/>
      <c r="V185" s="598"/>
      <c r="W185" s="598"/>
      <c r="X185" s="598"/>
      <c r="Y185" s="598"/>
      <c r="Z185" s="598"/>
      <c r="AA185" s="598"/>
      <c r="AB185" s="598"/>
    </row>
    <row r="186" spans="1:28" ht="15.75">
      <c r="A186" s="597"/>
      <c r="B186" s="597"/>
      <c r="C186" s="597"/>
      <c r="D186" s="598"/>
      <c r="E186" s="598"/>
      <c r="F186" s="598"/>
      <c r="G186" s="598"/>
      <c r="H186" s="598"/>
      <c r="I186" s="598"/>
      <c r="J186" s="598"/>
      <c r="K186" s="598"/>
      <c r="L186" s="598"/>
      <c r="M186" s="598"/>
      <c r="N186" s="598"/>
      <c r="O186" s="598"/>
      <c r="P186" s="598"/>
      <c r="Q186" s="598"/>
      <c r="R186" s="598"/>
      <c r="S186" s="598"/>
      <c r="T186" s="598"/>
      <c r="U186" s="598"/>
      <c r="V186" s="598"/>
      <c r="W186" s="598"/>
      <c r="X186" s="598"/>
      <c r="Y186" s="598"/>
      <c r="Z186" s="598"/>
      <c r="AA186" s="598"/>
      <c r="AB186" s="598"/>
    </row>
    <row r="187" spans="1:28" ht="15.75">
      <c r="A187" s="597"/>
      <c r="B187" s="597"/>
      <c r="C187" s="597"/>
      <c r="D187" s="598"/>
      <c r="E187" s="598"/>
      <c r="F187" s="598"/>
      <c r="G187" s="598"/>
      <c r="H187" s="598"/>
      <c r="I187" s="598"/>
      <c r="J187" s="598"/>
      <c r="K187" s="598"/>
      <c r="L187" s="598"/>
      <c r="M187" s="598"/>
      <c r="N187" s="598"/>
      <c r="O187" s="598"/>
      <c r="P187" s="598"/>
      <c r="Q187" s="598"/>
      <c r="R187" s="598"/>
      <c r="S187" s="598"/>
      <c r="T187" s="598"/>
      <c r="U187" s="598"/>
      <c r="V187" s="598"/>
      <c r="W187" s="598"/>
      <c r="X187" s="598"/>
      <c r="Y187" s="598"/>
      <c r="Z187" s="598"/>
      <c r="AA187" s="598"/>
      <c r="AB187" s="598"/>
    </row>
    <row r="188" spans="1:28" ht="15.75">
      <c r="A188" s="597"/>
      <c r="B188" s="597"/>
      <c r="C188" s="597"/>
      <c r="D188" s="598"/>
      <c r="E188" s="598"/>
      <c r="F188" s="598"/>
      <c r="G188" s="598"/>
      <c r="H188" s="598"/>
      <c r="I188" s="598"/>
      <c r="J188" s="598"/>
      <c r="K188" s="598"/>
      <c r="L188" s="598"/>
      <c r="M188" s="598"/>
      <c r="N188" s="598"/>
      <c r="O188" s="598"/>
      <c r="P188" s="598"/>
      <c r="Q188" s="598"/>
      <c r="R188" s="598"/>
      <c r="S188" s="598"/>
      <c r="T188" s="598"/>
      <c r="U188" s="598"/>
      <c r="V188" s="598"/>
      <c r="W188" s="598"/>
      <c r="X188" s="598"/>
      <c r="Y188" s="598"/>
      <c r="Z188" s="598"/>
      <c r="AA188" s="598"/>
      <c r="AB188" s="598"/>
    </row>
    <row r="189" spans="1:28" ht="15.75">
      <c r="A189" s="597"/>
      <c r="B189" s="597"/>
      <c r="C189" s="597"/>
      <c r="D189" s="598"/>
      <c r="E189" s="598"/>
      <c r="F189" s="598"/>
      <c r="G189" s="598"/>
      <c r="H189" s="598"/>
      <c r="I189" s="598"/>
      <c r="J189" s="598"/>
      <c r="K189" s="598"/>
      <c r="L189" s="598"/>
      <c r="M189" s="598"/>
      <c r="N189" s="598"/>
      <c r="O189" s="598"/>
      <c r="P189" s="598"/>
      <c r="Q189" s="598"/>
      <c r="R189" s="598"/>
      <c r="S189" s="598"/>
      <c r="T189" s="598"/>
      <c r="U189" s="598"/>
      <c r="V189" s="598"/>
      <c r="W189" s="598"/>
      <c r="X189" s="598"/>
      <c r="Y189" s="598"/>
      <c r="Z189" s="598"/>
      <c r="AA189" s="598"/>
      <c r="AB189" s="598"/>
    </row>
    <row r="190" spans="1:28" ht="15.75">
      <c r="A190" s="597"/>
      <c r="B190" s="597"/>
      <c r="C190" s="597"/>
      <c r="D190" s="598"/>
      <c r="E190" s="598"/>
      <c r="F190" s="598"/>
      <c r="G190" s="598"/>
      <c r="H190" s="598"/>
      <c r="I190" s="598"/>
      <c r="J190" s="598"/>
      <c r="K190" s="598"/>
      <c r="L190" s="598"/>
      <c r="M190" s="598"/>
      <c r="N190" s="598"/>
      <c r="O190" s="598"/>
      <c r="P190" s="598"/>
      <c r="Q190" s="598"/>
      <c r="R190" s="598"/>
      <c r="S190" s="598"/>
      <c r="T190" s="598"/>
      <c r="U190" s="598"/>
      <c r="V190" s="598"/>
      <c r="W190" s="598"/>
      <c r="X190" s="598"/>
      <c r="Y190" s="598"/>
      <c r="Z190" s="598"/>
      <c r="AA190" s="598"/>
      <c r="AB190" s="598"/>
    </row>
    <row r="191" spans="1:28" ht="15.75">
      <c r="A191" s="597"/>
      <c r="B191" s="597"/>
      <c r="C191" s="597"/>
      <c r="D191" s="598"/>
      <c r="E191" s="598"/>
      <c r="F191" s="598"/>
      <c r="G191" s="598"/>
      <c r="H191" s="598"/>
      <c r="I191" s="598"/>
      <c r="J191" s="598"/>
      <c r="K191" s="598"/>
      <c r="L191" s="598"/>
      <c r="M191" s="598"/>
      <c r="N191" s="598"/>
      <c r="O191" s="598"/>
      <c r="P191" s="598"/>
      <c r="Q191" s="598"/>
      <c r="R191" s="598"/>
      <c r="S191" s="598"/>
      <c r="T191" s="598"/>
      <c r="U191" s="598"/>
      <c r="V191" s="598"/>
      <c r="W191" s="598"/>
      <c r="X191" s="598"/>
      <c r="Y191" s="598"/>
      <c r="Z191" s="598"/>
      <c r="AA191" s="598"/>
      <c r="AB191" s="598"/>
    </row>
    <row r="192" spans="1:28" ht="15.75">
      <c r="A192" s="597"/>
      <c r="B192" s="597"/>
      <c r="C192" s="597"/>
      <c r="D192" s="598"/>
      <c r="E192" s="598"/>
      <c r="F192" s="598"/>
      <c r="G192" s="598"/>
      <c r="H192" s="598"/>
      <c r="I192" s="598"/>
      <c r="J192" s="598"/>
      <c r="K192" s="598"/>
      <c r="L192" s="598"/>
      <c r="M192" s="598"/>
      <c r="N192" s="598"/>
      <c r="O192" s="598"/>
      <c r="P192" s="598"/>
      <c r="Q192" s="598"/>
      <c r="R192" s="598"/>
      <c r="S192" s="598"/>
      <c r="T192" s="598"/>
      <c r="U192" s="598"/>
      <c r="V192" s="598"/>
      <c r="W192" s="598"/>
      <c r="X192" s="598"/>
      <c r="Y192" s="598"/>
      <c r="Z192" s="598"/>
      <c r="AA192" s="598"/>
      <c r="AB192" s="598"/>
    </row>
    <row r="193" spans="1:28" ht="15.75">
      <c r="A193" s="597"/>
      <c r="B193" s="597"/>
      <c r="C193" s="597"/>
      <c r="D193" s="598"/>
      <c r="E193" s="598"/>
      <c r="F193" s="598"/>
      <c r="G193" s="598"/>
      <c r="H193" s="598"/>
      <c r="I193" s="598"/>
      <c r="J193" s="598"/>
      <c r="K193" s="598"/>
      <c r="L193" s="598"/>
      <c r="M193" s="598"/>
      <c r="N193" s="598"/>
      <c r="O193" s="598"/>
      <c r="P193" s="598"/>
      <c r="Q193" s="598"/>
      <c r="R193" s="598"/>
      <c r="S193" s="598"/>
      <c r="T193" s="598"/>
      <c r="U193" s="598"/>
      <c r="V193" s="598"/>
      <c r="W193" s="598"/>
      <c r="X193" s="598"/>
      <c r="Y193" s="598"/>
      <c r="Z193" s="598"/>
      <c r="AA193" s="598"/>
      <c r="AB193" s="598"/>
    </row>
    <row r="194" spans="1:28" ht="15.75">
      <c r="A194" s="597"/>
      <c r="B194" s="597"/>
      <c r="C194" s="597"/>
      <c r="D194" s="598"/>
      <c r="E194" s="598"/>
      <c r="F194" s="598"/>
      <c r="G194" s="598"/>
      <c r="H194" s="598"/>
      <c r="I194" s="598"/>
      <c r="J194" s="598"/>
      <c r="K194" s="598"/>
      <c r="L194" s="598"/>
      <c r="M194" s="598"/>
      <c r="N194" s="598"/>
      <c r="O194" s="598"/>
      <c r="P194" s="598"/>
      <c r="Q194" s="598"/>
      <c r="R194" s="598"/>
      <c r="S194" s="598"/>
      <c r="T194" s="598"/>
      <c r="U194" s="598"/>
      <c r="V194" s="598"/>
      <c r="W194" s="598"/>
      <c r="X194" s="598"/>
      <c r="Y194" s="598"/>
      <c r="Z194" s="598"/>
      <c r="AA194" s="598"/>
      <c r="AB194" s="598"/>
    </row>
    <row r="195" spans="1:28" ht="15.75">
      <c r="A195" s="597"/>
      <c r="B195" s="597"/>
      <c r="C195" s="597"/>
      <c r="D195" s="598"/>
      <c r="E195" s="598"/>
      <c r="F195" s="598"/>
      <c r="G195" s="598"/>
      <c r="H195" s="598"/>
      <c r="I195" s="598"/>
      <c r="J195" s="598"/>
      <c r="K195" s="598"/>
      <c r="L195" s="598"/>
      <c r="M195" s="598"/>
      <c r="N195" s="598"/>
      <c r="O195" s="598"/>
      <c r="P195" s="598"/>
      <c r="Q195" s="598"/>
      <c r="R195" s="598"/>
      <c r="S195" s="598"/>
      <c r="T195" s="598"/>
      <c r="U195" s="598"/>
      <c r="V195" s="598"/>
      <c r="W195" s="598"/>
      <c r="X195" s="598"/>
      <c r="Y195" s="598"/>
      <c r="Z195" s="598"/>
      <c r="AA195" s="598"/>
      <c r="AB195" s="598"/>
    </row>
    <row r="196" spans="1:28" ht="15.75">
      <c r="A196" s="597"/>
      <c r="B196" s="597"/>
      <c r="C196" s="597"/>
      <c r="D196" s="598"/>
      <c r="E196" s="598"/>
      <c r="F196" s="598"/>
      <c r="G196" s="598"/>
      <c r="H196" s="598"/>
      <c r="I196" s="598"/>
      <c r="J196" s="598"/>
      <c r="K196" s="598"/>
      <c r="L196" s="598"/>
      <c r="M196" s="598"/>
      <c r="N196" s="598"/>
      <c r="O196" s="598"/>
      <c r="P196" s="598"/>
      <c r="Q196" s="598"/>
      <c r="R196" s="598"/>
      <c r="S196" s="598"/>
      <c r="T196" s="598"/>
      <c r="U196" s="598"/>
      <c r="V196" s="598"/>
      <c r="W196" s="598"/>
      <c r="X196" s="598"/>
      <c r="Y196" s="598"/>
      <c r="Z196" s="598"/>
      <c r="AA196" s="598"/>
      <c r="AB196" s="598"/>
    </row>
    <row r="197" spans="1:28" ht="15.75">
      <c r="A197" s="597"/>
      <c r="B197" s="597"/>
      <c r="C197" s="597"/>
      <c r="D197" s="598"/>
      <c r="E197" s="598"/>
      <c r="F197" s="598"/>
      <c r="G197" s="598"/>
      <c r="H197" s="598"/>
      <c r="I197" s="598"/>
      <c r="J197" s="598"/>
      <c r="K197" s="598"/>
      <c r="L197" s="598"/>
      <c r="M197" s="598"/>
      <c r="N197" s="598"/>
      <c r="O197" s="598"/>
      <c r="P197" s="598"/>
      <c r="Q197" s="598"/>
      <c r="R197" s="598"/>
      <c r="S197" s="598"/>
      <c r="T197" s="598"/>
      <c r="U197" s="598"/>
      <c r="V197" s="598"/>
      <c r="W197" s="598"/>
      <c r="X197" s="598"/>
      <c r="Y197" s="598"/>
      <c r="Z197" s="598"/>
      <c r="AA197" s="598"/>
      <c r="AB197" s="598"/>
    </row>
    <row r="198" spans="1:28" ht="15.75">
      <c r="A198" s="597"/>
      <c r="B198" s="597"/>
      <c r="C198" s="597"/>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row>
    <row r="199" spans="1:28" ht="15.75">
      <c r="A199" s="597"/>
      <c r="B199" s="597"/>
      <c r="C199" s="597"/>
      <c r="D199" s="598"/>
      <c r="E199" s="598"/>
      <c r="F199" s="598"/>
      <c r="G199" s="598"/>
      <c r="H199" s="598"/>
      <c r="I199" s="598"/>
      <c r="J199" s="598"/>
      <c r="K199" s="598"/>
      <c r="L199" s="598"/>
      <c r="M199" s="598"/>
      <c r="N199" s="598"/>
      <c r="O199" s="598"/>
      <c r="P199" s="598"/>
      <c r="Q199" s="598"/>
      <c r="R199" s="598"/>
      <c r="S199" s="598"/>
      <c r="T199" s="598"/>
      <c r="U199" s="598"/>
      <c r="V199" s="598"/>
      <c r="W199" s="598"/>
      <c r="X199" s="598"/>
      <c r="Y199" s="598"/>
      <c r="Z199" s="598"/>
      <c r="AA199" s="598"/>
      <c r="AB199" s="598"/>
    </row>
    <row r="200" spans="1:28" ht="15.75">
      <c r="A200" s="597"/>
      <c r="B200" s="597"/>
      <c r="C200" s="597"/>
      <c r="D200" s="598"/>
      <c r="E200" s="598"/>
      <c r="F200" s="598"/>
      <c r="G200" s="598"/>
      <c r="H200" s="598"/>
      <c r="I200" s="598"/>
      <c r="J200" s="598"/>
      <c r="K200" s="598"/>
      <c r="L200" s="598"/>
      <c r="M200" s="598"/>
      <c r="N200" s="598"/>
      <c r="O200" s="598"/>
      <c r="P200" s="598"/>
      <c r="Q200" s="598"/>
      <c r="R200" s="598"/>
      <c r="S200" s="598"/>
      <c r="T200" s="598"/>
      <c r="U200" s="598"/>
      <c r="V200" s="598"/>
      <c r="W200" s="598"/>
      <c r="X200" s="598"/>
      <c r="Y200" s="598"/>
      <c r="Z200" s="598"/>
      <c r="AA200" s="598"/>
      <c r="AB200" s="598"/>
    </row>
    <row r="201" spans="1:28" ht="15.75">
      <c r="A201" s="597"/>
      <c r="B201" s="597"/>
      <c r="C201" s="597"/>
      <c r="D201" s="598"/>
      <c r="E201" s="598"/>
      <c r="F201" s="598"/>
      <c r="G201" s="598"/>
      <c r="H201" s="598"/>
      <c r="I201" s="598"/>
      <c r="J201" s="598"/>
      <c r="K201" s="598"/>
      <c r="L201" s="598"/>
      <c r="M201" s="598"/>
      <c r="N201" s="598"/>
      <c r="O201" s="598"/>
      <c r="P201" s="598"/>
      <c r="Q201" s="598"/>
      <c r="R201" s="598"/>
      <c r="S201" s="598"/>
      <c r="T201" s="598"/>
      <c r="U201" s="598"/>
      <c r="V201" s="598"/>
      <c r="W201" s="598"/>
      <c r="X201" s="598"/>
      <c r="Y201" s="598"/>
      <c r="Z201" s="598"/>
      <c r="AA201" s="598"/>
      <c r="AB201" s="598"/>
    </row>
    <row r="202" spans="1:28" ht="15.75">
      <c r="A202" s="597"/>
      <c r="B202" s="597"/>
      <c r="C202" s="597"/>
      <c r="D202" s="598"/>
      <c r="E202" s="598"/>
      <c r="F202" s="598"/>
      <c r="G202" s="598"/>
      <c r="H202" s="598"/>
      <c r="I202" s="598"/>
      <c r="J202" s="598"/>
      <c r="K202" s="598"/>
      <c r="L202" s="598"/>
      <c r="M202" s="598"/>
      <c r="N202" s="598"/>
      <c r="O202" s="598"/>
      <c r="P202" s="598"/>
      <c r="Q202" s="598"/>
      <c r="R202" s="598"/>
      <c r="S202" s="598"/>
      <c r="T202" s="598"/>
      <c r="U202" s="598"/>
      <c r="V202" s="598"/>
      <c r="W202" s="598"/>
      <c r="X202" s="598"/>
      <c r="Y202" s="598"/>
      <c r="Z202" s="598"/>
      <c r="AA202" s="598"/>
      <c r="AB202" s="598"/>
    </row>
    <row r="203" spans="1:28" ht="15.75">
      <c r="A203" s="597"/>
      <c r="B203" s="597"/>
      <c r="C203" s="597"/>
      <c r="D203" s="598"/>
      <c r="E203" s="598"/>
      <c r="F203" s="598"/>
      <c r="G203" s="598"/>
      <c r="H203" s="598"/>
      <c r="I203" s="598"/>
      <c r="J203" s="598"/>
      <c r="K203" s="598"/>
      <c r="L203" s="598"/>
      <c r="M203" s="598"/>
      <c r="N203" s="598"/>
      <c r="O203" s="598"/>
      <c r="P203" s="598"/>
      <c r="Q203" s="598"/>
      <c r="R203" s="598"/>
      <c r="S203" s="598"/>
      <c r="T203" s="598"/>
      <c r="U203" s="598"/>
      <c r="V203" s="598"/>
      <c r="W203" s="598"/>
      <c r="X203" s="598"/>
      <c r="Y203" s="598"/>
      <c r="Z203" s="598"/>
      <c r="AA203" s="598"/>
      <c r="AB203" s="598"/>
    </row>
    <row r="204" spans="1:28" ht="15.75">
      <c r="A204" s="597"/>
      <c r="B204" s="597"/>
      <c r="C204" s="597"/>
      <c r="D204" s="598"/>
      <c r="E204" s="598"/>
      <c r="F204" s="598"/>
      <c r="G204" s="598"/>
      <c r="H204" s="598"/>
      <c r="I204" s="598"/>
      <c r="J204" s="598"/>
      <c r="K204" s="598"/>
      <c r="L204" s="598"/>
      <c r="M204" s="598"/>
      <c r="N204" s="598"/>
      <c r="O204" s="598"/>
      <c r="P204" s="598"/>
      <c r="Q204" s="598"/>
      <c r="R204" s="598"/>
      <c r="S204" s="598"/>
      <c r="T204" s="598"/>
      <c r="U204" s="598"/>
      <c r="V204" s="598"/>
      <c r="W204" s="598"/>
      <c r="X204" s="598"/>
      <c r="Y204" s="598"/>
      <c r="Z204" s="598"/>
      <c r="AA204" s="598"/>
      <c r="AB204" s="598"/>
    </row>
    <row r="205" spans="1:28" ht="15.75">
      <c r="A205" s="597"/>
      <c r="B205" s="597"/>
      <c r="C205" s="597"/>
      <c r="D205" s="598"/>
      <c r="E205" s="598"/>
      <c r="F205" s="598"/>
      <c r="G205" s="598"/>
      <c r="H205" s="598"/>
      <c r="I205" s="598"/>
      <c r="J205" s="598"/>
      <c r="K205" s="598"/>
      <c r="L205" s="598"/>
      <c r="M205" s="598"/>
      <c r="N205" s="598"/>
      <c r="O205" s="598"/>
      <c r="P205" s="598"/>
      <c r="Q205" s="598"/>
      <c r="R205" s="598"/>
      <c r="S205" s="598"/>
      <c r="T205" s="598"/>
      <c r="U205" s="598"/>
      <c r="V205" s="598"/>
      <c r="W205" s="598"/>
      <c r="X205" s="598"/>
      <c r="Y205" s="598"/>
      <c r="Z205" s="598"/>
      <c r="AA205" s="598"/>
      <c r="AB205" s="598"/>
    </row>
    <row r="206" spans="1:28" ht="15.75">
      <c r="A206" s="597"/>
      <c r="B206" s="597"/>
      <c r="C206" s="597"/>
      <c r="D206" s="598"/>
      <c r="E206" s="598"/>
      <c r="F206" s="598"/>
      <c r="G206" s="598"/>
      <c r="H206" s="598"/>
      <c r="I206" s="598"/>
      <c r="J206" s="598"/>
      <c r="K206" s="598"/>
      <c r="L206" s="598"/>
      <c r="M206" s="598"/>
      <c r="N206" s="598"/>
      <c r="O206" s="598"/>
      <c r="P206" s="598"/>
      <c r="Q206" s="598"/>
      <c r="R206" s="598"/>
      <c r="S206" s="598"/>
      <c r="T206" s="598"/>
      <c r="U206" s="598"/>
      <c r="V206" s="598"/>
      <c r="W206" s="598"/>
      <c r="X206" s="598"/>
      <c r="Y206" s="598"/>
      <c r="Z206" s="598"/>
      <c r="AA206" s="598"/>
      <c r="AB206" s="598"/>
    </row>
    <row r="207" spans="1:28" ht="15.75">
      <c r="A207" s="597"/>
      <c r="B207" s="597"/>
      <c r="C207" s="597"/>
      <c r="D207" s="598"/>
      <c r="E207" s="598"/>
      <c r="F207" s="598"/>
      <c r="G207" s="598"/>
      <c r="H207" s="598"/>
      <c r="I207" s="598"/>
      <c r="J207" s="598"/>
      <c r="K207" s="598"/>
      <c r="L207" s="598"/>
      <c r="M207" s="598"/>
      <c r="N207" s="598"/>
      <c r="O207" s="598"/>
      <c r="P207" s="598"/>
      <c r="Q207" s="598"/>
      <c r="R207" s="598"/>
      <c r="S207" s="598"/>
      <c r="T207" s="598"/>
      <c r="U207" s="598"/>
      <c r="V207" s="598"/>
      <c r="W207" s="598"/>
      <c r="X207" s="598"/>
      <c r="Y207" s="598"/>
      <c r="Z207" s="598"/>
      <c r="AA207" s="598"/>
      <c r="AB207" s="598"/>
    </row>
    <row r="208" spans="1:28" ht="15.75">
      <c r="A208" s="597"/>
      <c r="B208" s="597"/>
      <c r="C208" s="597"/>
      <c r="D208" s="598"/>
      <c r="E208" s="598"/>
      <c r="F208" s="598"/>
      <c r="G208" s="598"/>
      <c r="H208" s="598"/>
      <c r="I208" s="598"/>
      <c r="J208" s="598"/>
      <c r="K208" s="598"/>
      <c r="L208" s="598"/>
      <c r="M208" s="598"/>
      <c r="N208" s="598"/>
      <c r="O208" s="598"/>
      <c r="P208" s="598"/>
      <c r="Q208" s="598"/>
      <c r="R208" s="598"/>
      <c r="S208" s="598"/>
      <c r="T208" s="598"/>
      <c r="U208" s="598"/>
      <c r="V208" s="598"/>
      <c r="W208" s="598"/>
      <c r="X208" s="598"/>
      <c r="Y208" s="598"/>
      <c r="Z208" s="598"/>
      <c r="AA208" s="598"/>
      <c r="AB208" s="598"/>
    </row>
    <row r="209" spans="1:28" ht="15.75">
      <c r="A209" s="597"/>
      <c r="B209" s="597"/>
      <c r="C209" s="597"/>
      <c r="D209" s="598"/>
      <c r="E209" s="598"/>
      <c r="F209" s="598"/>
      <c r="G209" s="598"/>
      <c r="H209" s="598"/>
      <c r="I209" s="598"/>
      <c r="J209" s="598"/>
      <c r="K209" s="598"/>
      <c r="L209" s="598"/>
      <c r="M209" s="598"/>
      <c r="N209" s="598"/>
      <c r="O209" s="598"/>
      <c r="P209" s="598"/>
      <c r="Q209" s="598"/>
      <c r="R209" s="598"/>
      <c r="S209" s="598"/>
      <c r="T209" s="598"/>
      <c r="U209" s="598"/>
      <c r="V209" s="598"/>
      <c r="W209" s="598"/>
      <c r="X209" s="598"/>
      <c r="Y209" s="598"/>
      <c r="Z209" s="598"/>
      <c r="AA209" s="598"/>
      <c r="AB209" s="598"/>
    </row>
    <row r="210" spans="1:28" ht="15.75">
      <c r="A210" s="597"/>
      <c r="B210" s="597"/>
      <c r="C210" s="597"/>
      <c r="D210" s="598"/>
      <c r="E210" s="598"/>
      <c r="F210" s="598"/>
      <c r="G210" s="598"/>
      <c r="H210" s="598"/>
      <c r="I210" s="598"/>
      <c r="J210" s="598"/>
      <c r="K210" s="598"/>
      <c r="L210" s="598"/>
      <c r="M210" s="598"/>
      <c r="N210" s="598"/>
      <c r="O210" s="598"/>
      <c r="P210" s="598"/>
      <c r="Q210" s="598"/>
      <c r="R210" s="598"/>
      <c r="S210" s="598"/>
      <c r="T210" s="598"/>
      <c r="U210" s="598"/>
      <c r="V210" s="598"/>
      <c r="W210" s="598"/>
      <c r="X210" s="598"/>
      <c r="Y210" s="598"/>
      <c r="Z210" s="598"/>
      <c r="AA210" s="598"/>
      <c r="AB210" s="598"/>
    </row>
    <row r="211" spans="1:28" ht="15.75">
      <c r="A211" s="597"/>
      <c r="B211" s="597"/>
      <c r="C211" s="597"/>
      <c r="D211" s="598"/>
      <c r="E211" s="598"/>
      <c r="F211" s="598"/>
      <c r="G211" s="598"/>
      <c r="H211" s="598"/>
      <c r="I211" s="598"/>
      <c r="J211" s="598"/>
      <c r="K211" s="598"/>
      <c r="L211" s="598"/>
      <c r="M211" s="598"/>
      <c r="N211" s="598"/>
      <c r="O211" s="598"/>
      <c r="P211" s="598"/>
      <c r="Q211" s="598"/>
      <c r="R211" s="598"/>
      <c r="S211" s="598"/>
      <c r="T211" s="598"/>
      <c r="U211" s="598"/>
      <c r="V211" s="598"/>
      <c r="W211" s="598"/>
      <c r="X211" s="598"/>
      <c r="Y211" s="598"/>
      <c r="Z211" s="598"/>
      <c r="AA211" s="598"/>
      <c r="AB211" s="598"/>
    </row>
    <row r="212" spans="1:28" ht="15.75">
      <c r="A212" s="597"/>
      <c r="B212" s="597"/>
      <c r="C212" s="597"/>
      <c r="D212" s="598"/>
      <c r="E212" s="598"/>
      <c r="F212" s="598"/>
      <c r="G212" s="598"/>
      <c r="H212" s="598"/>
      <c r="I212" s="598"/>
      <c r="J212" s="598"/>
      <c r="K212" s="598"/>
      <c r="L212" s="598"/>
      <c r="M212" s="598"/>
      <c r="N212" s="598"/>
      <c r="O212" s="598"/>
      <c r="P212" s="598"/>
      <c r="Q212" s="598"/>
      <c r="R212" s="598"/>
      <c r="S212" s="598"/>
      <c r="T212" s="598"/>
      <c r="U212" s="598"/>
      <c r="V212" s="598"/>
      <c r="W212" s="598"/>
      <c r="X212" s="598"/>
      <c r="Y212" s="598"/>
      <c r="Z212" s="598"/>
      <c r="AA212" s="598"/>
      <c r="AB212" s="598"/>
    </row>
    <row r="213" spans="1:28" ht="15.75">
      <c r="A213" s="597"/>
      <c r="B213" s="597"/>
      <c r="C213" s="597"/>
      <c r="D213" s="598"/>
      <c r="E213" s="598"/>
      <c r="F213" s="598"/>
      <c r="G213" s="598"/>
      <c r="H213" s="598"/>
      <c r="I213" s="598"/>
      <c r="J213" s="598"/>
      <c r="K213" s="598"/>
      <c r="L213" s="598"/>
      <c r="M213" s="598"/>
      <c r="N213" s="598"/>
      <c r="O213" s="598"/>
      <c r="P213" s="598"/>
      <c r="Q213" s="598"/>
      <c r="R213" s="598"/>
      <c r="S213" s="598"/>
      <c r="T213" s="598"/>
      <c r="U213" s="598"/>
      <c r="V213" s="598"/>
      <c r="W213" s="598"/>
      <c r="X213" s="598"/>
      <c r="Y213" s="598"/>
      <c r="Z213" s="598"/>
      <c r="AA213" s="598"/>
      <c r="AB213" s="598"/>
    </row>
    <row r="214" spans="1:28" ht="15.75">
      <c r="A214" s="597"/>
      <c r="B214" s="597"/>
      <c r="C214" s="597"/>
      <c r="D214" s="598"/>
      <c r="E214" s="598"/>
      <c r="F214" s="598"/>
      <c r="G214" s="598"/>
      <c r="H214" s="598"/>
      <c r="I214" s="598"/>
      <c r="J214" s="598"/>
      <c r="K214" s="598"/>
      <c r="L214" s="598"/>
      <c r="M214" s="598"/>
      <c r="N214" s="598"/>
      <c r="O214" s="598"/>
      <c r="P214" s="598"/>
      <c r="Q214" s="598"/>
      <c r="R214" s="598"/>
      <c r="S214" s="598"/>
      <c r="T214" s="598"/>
      <c r="U214" s="598"/>
      <c r="V214" s="598"/>
      <c r="W214" s="598"/>
      <c r="X214" s="598"/>
      <c r="Y214" s="598"/>
      <c r="Z214" s="598"/>
      <c r="AA214" s="598"/>
      <c r="AB214" s="598"/>
    </row>
    <row r="215" spans="1:28" ht="15.75">
      <c r="A215" s="597"/>
      <c r="B215" s="597"/>
      <c r="C215" s="597"/>
      <c r="D215" s="598"/>
      <c r="E215" s="598"/>
      <c r="F215" s="598"/>
      <c r="G215" s="598"/>
      <c r="H215" s="598"/>
      <c r="I215" s="598"/>
      <c r="J215" s="598"/>
      <c r="K215" s="598"/>
      <c r="L215" s="598"/>
      <c r="M215" s="598"/>
      <c r="N215" s="598"/>
      <c r="O215" s="598"/>
      <c r="P215" s="598"/>
      <c r="Q215" s="598"/>
      <c r="R215" s="598"/>
      <c r="S215" s="598"/>
      <c r="T215" s="598"/>
      <c r="U215" s="598"/>
      <c r="V215" s="598"/>
      <c r="W215" s="598"/>
      <c r="X215" s="598"/>
      <c r="Y215" s="598"/>
      <c r="Z215" s="598"/>
      <c r="AA215" s="598"/>
      <c r="AB215" s="598"/>
    </row>
    <row r="216" spans="1:28" ht="15.75">
      <c r="A216" s="597"/>
      <c r="B216" s="597"/>
      <c r="C216" s="597"/>
      <c r="D216" s="598"/>
      <c r="E216" s="598"/>
      <c r="F216" s="598"/>
      <c r="G216" s="598"/>
      <c r="H216" s="598"/>
      <c r="I216" s="598"/>
      <c r="J216" s="598"/>
      <c r="K216" s="598"/>
      <c r="L216" s="598"/>
      <c r="M216" s="598"/>
      <c r="N216" s="598"/>
      <c r="O216" s="598"/>
      <c r="P216" s="598"/>
      <c r="Q216" s="598"/>
      <c r="R216" s="598"/>
      <c r="S216" s="598"/>
      <c r="T216" s="598"/>
      <c r="U216" s="598"/>
      <c r="V216" s="598"/>
      <c r="W216" s="598"/>
      <c r="X216" s="598"/>
      <c r="Y216" s="598"/>
      <c r="Z216" s="598"/>
      <c r="AA216" s="598"/>
      <c r="AB216" s="598"/>
    </row>
    <row r="217" spans="1:28" ht="15.75">
      <c r="A217" s="597"/>
      <c r="B217" s="597"/>
      <c r="C217" s="597"/>
      <c r="D217" s="598"/>
      <c r="E217" s="598"/>
      <c r="F217" s="598"/>
      <c r="G217" s="598"/>
      <c r="H217" s="598"/>
      <c r="I217" s="598"/>
      <c r="J217" s="598"/>
      <c r="K217" s="598"/>
      <c r="L217" s="598"/>
      <c r="M217" s="598"/>
      <c r="N217" s="598"/>
      <c r="O217" s="598"/>
      <c r="P217" s="598"/>
      <c r="Q217" s="598"/>
      <c r="R217" s="598"/>
      <c r="S217" s="598"/>
      <c r="T217" s="598"/>
      <c r="U217" s="598"/>
      <c r="V217" s="598"/>
      <c r="W217" s="598"/>
      <c r="X217" s="598"/>
      <c r="Y217" s="598"/>
      <c r="Z217" s="598"/>
      <c r="AA217" s="598"/>
      <c r="AB217" s="598"/>
    </row>
    <row r="218" spans="1:28" ht="15.75">
      <c r="A218" s="597"/>
      <c r="B218" s="597"/>
      <c r="C218" s="597"/>
      <c r="D218" s="598"/>
      <c r="E218" s="598"/>
      <c r="F218" s="598"/>
      <c r="G218" s="598"/>
      <c r="H218" s="598"/>
      <c r="I218" s="598"/>
      <c r="J218" s="598"/>
      <c r="K218" s="598"/>
      <c r="L218" s="598"/>
      <c r="M218" s="598"/>
      <c r="N218" s="598"/>
      <c r="O218" s="598"/>
      <c r="P218" s="598"/>
      <c r="Q218" s="598"/>
      <c r="R218" s="598"/>
      <c r="S218" s="598"/>
      <c r="T218" s="598"/>
      <c r="U218" s="598"/>
      <c r="V218" s="598"/>
      <c r="W218" s="598"/>
      <c r="X218" s="598"/>
      <c r="Y218" s="598"/>
      <c r="Z218" s="598"/>
      <c r="AA218" s="598"/>
      <c r="AB218" s="598"/>
    </row>
    <row r="219" spans="1:28" ht="15.75">
      <c r="A219" s="597"/>
      <c r="B219" s="597"/>
      <c r="C219" s="597"/>
      <c r="D219" s="598"/>
      <c r="E219" s="598"/>
      <c r="F219" s="598"/>
      <c r="G219" s="598"/>
      <c r="H219" s="598"/>
      <c r="I219" s="598"/>
      <c r="J219" s="598"/>
      <c r="K219" s="598"/>
      <c r="L219" s="598"/>
      <c r="M219" s="598"/>
      <c r="N219" s="598"/>
      <c r="O219" s="598"/>
      <c r="P219" s="598"/>
      <c r="Q219" s="598"/>
      <c r="R219" s="598"/>
      <c r="S219" s="598"/>
      <c r="T219" s="598"/>
      <c r="U219" s="598"/>
      <c r="V219" s="598"/>
      <c r="W219" s="598"/>
      <c r="X219" s="598"/>
      <c r="Y219" s="598"/>
      <c r="Z219" s="598"/>
      <c r="AA219" s="598"/>
      <c r="AB219" s="598"/>
    </row>
    <row r="220" spans="1:28" ht="15.75">
      <c r="A220" s="597"/>
      <c r="B220" s="597"/>
      <c r="C220" s="597"/>
      <c r="D220" s="598"/>
      <c r="E220" s="598"/>
      <c r="F220" s="598"/>
      <c r="G220" s="598"/>
      <c r="H220" s="598"/>
      <c r="I220" s="598"/>
      <c r="J220" s="598"/>
      <c r="K220" s="598"/>
      <c r="L220" s="598"/>
      <c r="M220" s="598"/>
      <c r="N220" s="598"/>
      <c r="O220" s="598"/>
      <c r="P220" s="598"/>
      <c r="Q220" s="598"/>
      <c r="R220" s="598"/>
      <c r="S220" s="598"/>
      <c r="T220" s="598"/>
      <c r="U220" s="598"/>
      <c r="V220" s="598"/>
      <c r="W220" s="598"/>
      <c r="X220" s="598"/>
      <c r="Y220" s="598"/>
      <c r="Z220" s="598"/>
      <c r="AA220" s="598"/>
      <c r="AB220" s="598"/>
    </row>
    <row r="221" spans="1:28" ht="15.75">
      <c r="A221" s="597"/>
      <c r="B221" s="597"/>
      <c r="C221" s="597"/>
      <c r="D221" s="598"/>
      <c r="E221" s="598"/>
      <c r="F221" s="598"/>
      <c r="G221" s="598"/>
      <c r="H221" s="598"/>
      <c r="I221" s="598"/>
      <c r="J221" s="598"/>
      <c r="K221" s="598"/>
      <c r="L221" s="598"/>
      <c r="M221" s="598"/>
      <c r="N221" s="598"/>
      <c r="O221" s="598"/>
      <c r="P221" s="598"/>
      <c r="Q221" s="598"/>
      <c r="R221" s="598"/>
      <c r="S221" s="598"/>
      <c r="T221" s="598"/>
      <c r="U221" s="598"/>
      <c r="V221" s="598"/>
      <c r="W221" s="598"/>
      <c r="X221" s="598"/>
      <c r="Y221" s="598"/>
      <c r="Z221" s="598"/>
      <c r="AA221" s="598"/>
      <c r="AB221" s="598"/>
    </row>
    <row r="222" spans="1:28" ht="15.75">
      <c r="A222" s="597"/>
      <c r="B222" s="597"/>
      <c r="C222" s="597"/>
      <c r="D222" s="598"/>
      <c r="E222" s="598"/>
      <c r="F222" s="598"/>
      <c r="G222" s="598"/>
      <c r="H222" s="598"/>
      <c r="I222" s="598"/>
      <c r="J222" s="598"/>
      <c r="K222" s="598"/>
      <c r="L222" s="598"/>
      <c r="M222" s="598"/>
      <c r="N222" s="598"/>
      <c r="O222" s="598"/>
      <c r="P222" s="598"/>
      <c r="Q222" s="598"/>
      <c r="R222" s="598"/>
      <c r="S222" s="598"/>
      <c r="T222" s="598"/>
      <c r="U222" s="598"/>
      <c r="V222" s="598"/>
      <c r="W222" s="598"/>
      <c r="X222" s="598"/>
      <c r="Y222" s="598"/>
      <c r="Z222" s="598"/>
      <c r="AA222" s="598"/>
      <c r="AB222" s="598"/>
    </row>
    <row r="223" spans="1:28" ht="15.75">
      <c r="A223" s="597"/>
      <c r="B223" s="597"/>
      <c r="C223" s="597"/>
      <c r="D223" s="598"/>
      <c r="E223" s="598"/>
      <c r="F223" s="598"/>
      <c r="G223" s="598"/>
      <c r="H223" s="598"/>
      <c r="I223" s="598"/>
      <c r="J223" s="598"/>
      <c r="K223" s="598"/>
      <c r="L223" s="598"/>
      <c r="M223" s="598"/>
      <c r="N223" s="598"/>
      <c r="O223" s="598"/>
      <c r="P223" s="598"/>
      <c r="Q223" s="598"/>
      <c r="R223" s="598"/>
      <c r="S223" s="598"/>
      <c r="T223" s="598"/>
      <c r="U223" s="598"/>
      <c r="V223" s="598"/>
      <c r="W223" s="598"/>
      <c r="X223" s="598"/>
      <c r="Y223" s="598"/>
      <c r="Z223" s="598"/>
      <c r="AA223" s="598"/>
      <c r="AB223" s="598"/>
    </row>
    <row r="224" spans="1:28" ht="15.75">
      <c r="A224" s="597"/>
      <c r="B224" s="597"/>
      <c r="C224" s="597"/>
      <c r="D224" s="598"/>
      <c r="E224" s="598"/>
      <c r="F224" s="598"/>
      <c r="G224" s="598"/>
      <c r="H224" s="598"/>
      <c r="I224" s="598"/>
      <c r="J224" s="598"/>
      <c r="K224" s="598"/>
      <c r="L224" s="598"/>
      <c r="M224" s="598"/>
      <c r="N224" s="598"/>
      <c r="O224" s="598"/>
      <c r="P224" s="598"/>
      <c r="Q224" s="598"/>
      <c r="R224" s="598"/>
      <c r="S224" s="598"/>
      <c r="T224" s="598"/>
      <c r="U224" s="598"/>
      <c r="V224" s="598"/>
      <c r="W224" s="598"/>
      <c r="X224" s="598"/>
      <c r="Y224" s="598"/>
      <c r="Z224" s="598"/>
      <c r="AA224" s="598"/>
      <c r="AB224" s="598"/>
    </row>
    <row r="225" spans="1:28" ht="15.75">
      <c r="A225" s="597"/>
      <c r="B225" s="597"/>
      <c r="C225" s="597"/>
      <c r="D225" s="598"/>
      <c r="E225" s="598"/>
      <c r="F225" s="598"/>
      <c r="G225" s="598"/>
      <c r="H225" s="598"/>
      <c r="I225" s="598"/>
      <c r="J225" s="598"/>
      <c r="K225" s="598"/>
      <c r="L225" s="598"/>
      <c r="M225" s="598"/>
      <c r="N225" s="598"/>
      <c r="O225" s="598"/>
      <c r="P225" s="598"/>
      <c r="Q225" s="598"/>
      <c r="R225" s="598"/>
      <c r="S225" s="598"/>
      <c r="T225" s="598"/>
      <c r="U225" s="598"/>
      <c r="V225" s="598"/>
      <c r="W225" s="598"/>
      <c r="X225" s="598"/>
      <c r="Y225" s="598"/>
      <c r="Z225" s="598"/>
      <c r="AA225" s="598"/>
      <c r="AB225" s="598"/>
    </row>
    <row r="226" spans="1:28" ht="15.75">
      <c r="A226" s="597"/>
      <c r="B226" s="597"/>
      <c r="C226" s="597"/>
      <c r="D226" s="598"/>
      <c r="E226" s="598"/>
      <c r="F226" s="598"/>
      <c r="G226" s="598"/>
      <c r="H226" s="598"/>
      <c r="I226" s="598"/>
      <c r="J226" s="598"/>
      <c r="K226" s="598"/>
      <c r="L226" s="598"/>
      <c r="M226" s="598"/>
      <c r="N226" s="598"/>
      <c r="O226" s="598"/>
      <c r="P226" s="598"/>
      <c r="Q226" s="598"/>
      <c r="R226" s="598"/>
      <c r="S226" s="598"/>
      <c r="T226" s="598"/>
      <c r="U226" s="598"/>
      <c r="V226" s="598"/>
      <c r="W226" s="598"/>
      <c r="X226" s="598"/>
      <c r="Y226" s="598"/>
      <c r="Z226" s="598"/>
      <c r="AA226" s="598"/>
      <c r="AB226" s="598"/>
    </row>
    <row r="227" spans="1:28" ht="15.75">
      <c r="A227" s="597"/>
      <c r="B227" s="597"/>
      <c r="C227" s="597"/>
      <c r="D227" s="598"/>
      <c r="E227" s="598"/>
      <c r="F227" s="598"/>
      <c r="G227" s="598"/>
      <c r="H227" s="598"/>
      <c r="I227" s="598"/>
      <c r="J227" s="598"/>
      <c r="K227" s="598"/>
      <c r="L227" s="598"/>
      <c r="M227" s="598"/>
      <c r="N227" s="598"/>
      <c r="O227" s="598"/>
      <c r="P227" s="598"/>
      <c r="Q227" s="598"/>
      <c r="R227" s="598"/>
      <c r="S227" s="598"/>
      <c r="T227" s="598"/>
      <c r="U227" s="598"/>
      <c r="V227" s="598"/>
      <c r="W227" s="598"/>
      <c r="X227" s="598"/>
      <c r="Y227" s="598"/>
      <c r="Z227" s="598"/>
      <c r="AA227" s="598"/>
      <c r="AB227" s="598"/>
    </row>
    <row r="228" spans="1:28" ht="15.75">
      <c r="A228" s="597"/>
      <c r="B228" s="597"/>
      <c r="C228" s="597"/>
      <c r="D228" s="598"/>
      <c r="E228" s="598"/>
      <c r="F228" s="598"/>
      <c r="G228" s="598"/>
      <c r="H228" s="598"/>
      <c r="I228" s="598"/>
      <c r="J228" s="598"/>
      <c r="K228" s="598"/>
      <c r="L228" s="598"/>
      <c r="M228" s="598"/>
      <c r="N228" s="598"/>
      <c r="O228" s="598"/>
      <c r="P228" s="598"/>
      <c r="Q228" s="598"/>
      <c r="R228" s="598"/>
      <c r="S228" s="598"/>
      <c r="T228" s="598"/>
      <c r="U228" s="598"/>
      <c r="V228" s="598"/>
      <c r="W228" s="598"/>
      <c r="X228" s="598"/>
      <c r="Y228" s="598"/>
      <c r="Z228" s="598"/>
      <c r="AA228" s="598"/>
      <c r="AB228" s="598"/>
    </row>
    <row r="229" spans="1:28" ht="15.75">
      <c r="A229" s="597"/>
      <c r="B229" s="597"/>
      <c r="C229" s="597"/>
      <c r="D229" s="598"/>
      <c r="E229" s="598"/>
      <c r="F229" s="598"/>
      <c r="G229" s="598"/>
      <c r="H229" s="598"/>
      <c r="I229" s="598"/>
      <c r="J229" s="598"/>
      <c r="K229" s="598"/>
      <c r="L229" s="598"/>
      <c r="M229" s="598"/>
      <c r="N229" s="598"/>
      <c r="O229" s="598"/>
      <c r="P229" s="598"/>
      <c r="Q229" s="598"/>
      <c r="R229" s="598"/>
      <c r="S229" s="598"/>
      <c r="T229" s="598"/>
      <c r="U229" s="598"/>
      <c r="V229" s="598"/>
      <c r="W229" s="598"/>
      <c r="X229" s="598"/>
      <c r="Y229" s="598"/>
      <c r="Z229" s="598"/>
      <c r="AA229" s="598"/>
      <c r="AB229" s="598"/>
    </row>
    <row r="230" spans="1:28" ht="15.75">
      <c r="A230" s="597"/>
      <c r="B230" s="597"/>
      <c r="C230" s="597"/>
      <c r="D230" s="598"/>
      <c r="E230" s="598"/>
      <c r="F230" s="598"/>
      <c r="G230" s="598"/>
      <c r="H230" s="598"/>
      <c r="I230" s="598"/>
      <c r="J230" s="598"/>
      <c r="K230" s="598"/>
      <c r="L230" s="598"/>
      <c r="M230" s="598"/>
      <c r="N230" s="598"/>
      <c r="O230" s="598"/>
      <c r="P230" s="598"/>
      <c r="Q230" s="598"/>
      <c r="R230" s="598"/>
      <c r="S230" s="598"/>
      <c r="T230" s="598"/>
      <c r="U230" s="598"/>
      <c r="V230" s="598"/>
      <c r="W230" s="598"/>
      <c r="X230" s="598"/>
      <c r="Y230" s="598"/>
      <c r="Z230" s="598"/>
      <c r="AA230" s="598"/>
      <c r="AB230" s="598"/>
    </row>
    <row r="231" spans="1:28" ht="15.75">
      <c r="A231" s="597"/>
      <c r="B231" s="597"/>
      <c r="C231" s="597"/>
      <c r="D231" s="598"/>
      <c r="E231" s="598"/>
      <c r="F231" s="598"/>
      <c r="G231" s="598"/>
      <c r="H231" s="598"/>
      <c r="I231" s="598"/>
      <c r="J231" s="598"/>
      <c r="K231" s="598"/>
      <c r="L231" s="598"/>
      <c r="M231" s="598"/>
      <c r="N231" s="598"/>
      <c r="O231" s="598"/>
      <c r="P231" s="598"/>
      <c r="Q231" s="598"/>
      <c r="R231" s="598"/>
      <c r="S231" s="598"/>
      <c r="T231" s="598"/>
      <c r="U231" s="598"/>
      <c r="V231" s="598"/>
      <c r="W231" s="598"/>
      <c r="X231" s="598"/>
      <c r="Y231" s="598"/>
      <c r="Z231" s="598"/>
      <c r="AA231" s="598"/>
      <c r="AB231" s="598"/>
    </row>
    <row r="232" spans="1:28" ht="15.75">
      <c r="A232" s="597"/>
      <c r="B232" s="597"/>
      <c r="C232" s="597"/>
      <c r="D232" s="598"/>
      <c r="E232" s="598"/>
      <c r="F232" s="598"/>
      <c r="G232" s="598"/>
      <c r="H232" s="598"/>
      <c r="I232" s="598"/>
      <c r="J232" s="598"/>
      <c r="K232" s="598"/>
      <c r="L232" s="598"/>
      <c r="M232" s="598"/>
      <c r="N232" s="598"/>
      <c r="O232" s="598"/>
      <c r="P232" s="598"/>
      <c r="Q232" s="598"/>
      <c r="R232" s="598"/>
      <c r="S232" s="598"/>
      <c r="T232" s="598"/>
      <c r="U232" s="598"/>
      <c r="V232" s="598"/>
      <c r="W232" s="598"/>
      <c r="X232" s="598"/>
      <c r="Y232" s="598"/>
      <c r="Z232" s="598"/>
      <c r="AA232" s="598"/>
      <c r="AB232" s="598"/>
    </row>
    <row r="233" spans="1:28" ht="15.75">
      <c r="A233" s="597"/>
      <c r="B233" s="597"/>
      <c r="C233" s="597"/>
      <c r="D233" s="598"/>
      <c r="E233" s="598"/>
      <c r="F233" s="598"/>
      <c r="G233" s="598"/>
      <c r="H233" s="598"/>
      <c r="I233" s="598"/>
      <c r="J233" s="598"/>
      <c r="K233" s="598"/>
      <c r="L233" s="598"/>
      <c r="M233" s="598"/>
      <c r="N233" s="598"/>
      <c r="O233" s="598"/>
      <c r="P233" s="598"/>
      <c r="Q233" s="598"/>
      <c r="R233" s="598"/>
      <c r="S233" s="598"/>
      <c r="T233" s="598"/>
      <c r="U233" s="598"/>
      <c r="V233" s="598"/>
      <c r="W233" s="598"/>
      <c r="X233" s="598"/>
      <c r="Y233" s="598"/>
      <c r="Z233" s="598"/>
      <c r="AA233" s="598"/>
      <c r="AB233" s="598"/>
    </row>
    <row r="234" spans="1:28" ht="15.75">
      <c r="A234" s="597"/>
      <c r="B234" s="597"/>
      <c r="C234" s="597"/>
      <c r="D234" s="598"/>
      <c r="E234" s="598"/>
      <c r="F234" s="598"/>
      <c r="G234" s="598"/>
      <c r="H234" s="598"/>
      <c r="I234" s="598"/>
      <c r="J234" s="598"/>
      <c r="K234" s="598"/>
      <c r="L234" s="598"/>
      <c r="M234" s="598"/>
      <c r="N234" s="598"/>
      <c r="O234" s="598"/>
      <c r="P234" s="598"/>
      <c r="Q234" s="598"/>
      <c r="R234" s="598"/>
      <c r="S234" s="598"/>
      <c r="T234" s="598"/>
      <c r="U234" s="598"/>
      <c r="V234" s="598"/>
      <c r="W234" s="598"/>
      <c r="X234" s="598"/>
      <c r="Y234" s="598"/>
      <c r="Z234" s="598"/>
      <c r="AA234" s="598"/>
      <c r="AB234" s="598"/>
    </row>
    <row r="235" spans="1:28" ht="15.75">
      <c r="A235" s="597"/>
      <c r="B235" s="597"/>
      <c r="C235" s="597"/>
      <c r="D235" s="598"/>
      <c r="E235" s="598"/>
      <c r="F235" s="598"/>
      <c r="G235" s="598"/>
      <c r="H235" s="598"/>
      <c r="I235" s="598"/>
      <c r="J235" s="598"/>
      <c r="K235" s="598"/>
      <c r="L235" s="598"/>
      <c r="M235" s="598"/>
      <c r="N235" s="598"/>
      <c r="O235" s="598"/>
      <c r="P235" s="598"/>
      <c r="Q235" s="598"/>
      <c r="R235" s="598"/>
      <c r="S235" s="598"/>
      <c r="T235" s="598"/>
      <c r="U235" s="598"/>
      <c r="V235" s="598"/>
      <c r="W235" s="598"/>
      <c r="X235" s="598"/>
      <c r="Y235" s="598"/>
      <c r="Z235" s="598"/>
      <c r="AA235" s="598"/>
      <c r="AB235" s="598"/>
    </row>
    <row r="236" spans="1:28" ht="15.75">
      <c r="A236" s="597"/>
      <c r="B236" s="597"/>
      <c r="C236" s="597"/>
      <c r="D236" s="598"/>
      <c r="E236" s="598"/>
      <c r="F236" s="598"/>
      <c r="G236" s="598"/>
      <c r="H236" s="598"/>
      <c r="I236" s="598"/>
      <c r="J236" s="598"/>
      <c r="K236" s="598"/>
      <c r="L236" s="598"/>
      <c r="M236" s="598"/>
      <c r="N236" s="598"/>
      <c r="O236" s="598"/>
      <c r="P236" s="598"/>
      <c r="Q236" s="598"/>
      <c r="R236" s="598"/>
      <c r="S236" s="598"/>
      <c r="T236" s="598"/>
      <c r="U236" s="598"/>
      <c r="V236" s="598"/>
      <c r="W236" s="598"/>
      <c r="X236" s="598"/>
      <c r="Y236" s="598"/>
      <c r="Z236" s="598"/>
      <c r="AA236" s="598"/>
      <c r="AB236" s="598"/>
    </row>
    <row r="237" spans="1:28" ht="15.75">
      <c r="A237" s="597"/>
      <c r="B237" s="597"/>
      <c r="C237" s="597"/>
      <c r="D237" s="598"/>
      <c r="E237" s="598"/>
      <c r="F237" s="598"/>
      <c r="G237" s="598"/>
      <c r="H237" s="598"/>
      <c r="I237" s="598"/>
      <c r="J237" s="598"/>
      <c r="K237" s="598"/>
      <c r="L237" s="598"/>
      <c r="M237" s="598"/>
      <c r="N237" s="598"/>
      <c r="O237" s="598"/>
      <c r="P237" s="598"/>
      <c r="Q237" s="598"/>
      <c r="R237" s="598"/>
      <c r="S237" s="598"/>
      <c r="T237" s="598"/>
      <c r="U237" s="598"/>
      <c r="V237" s="598"/>
      <c r="W237" s="598"/>
      <c r="X237" s="598"/>
      <c r="Y237" s="598"/>
      <c r="Z237" s="598"/>
      <c r="AA237" s="598"/>
      <c r="AB237" s="598"/>
    </row>
    <row r="238" spans="1:28" ht="15.75">
      <c r="A238" s="597"/>
      <c r="B238" s="597"/>
      <c r="C238" s="597"/>
      <c r="D238" s="598"/>
      <c r="E238" s="598"/>
      <c r="F238" s="598"/>
      <c r="G238" s="598"/>
      <c r="H238" s="598"/>
      <c r="I238" s="598"/>
      <c r="J238" s="598"/>
      <c r="K238" s="598"/>
      <c r="L238" s="598"/>
      <c r="M238" s="598"/>
      <c r="N238" s="598"/>
      <c r="O238" s="598"/>
      <c r="P238" s="598"/>
      <c r="Q238" s="598"/>
      <c r="R238" s="598"/>
      <c r="S238" s="598"/>
      <c r="T238" s="598"/>
      <c r="U238" s="598"/>
      <c r="V238" s="598"/>
      <c r="W238" s="598"/>
      <c r="X238" s="598"/>
      <c r="Y238" s="598"/>
      <c r="Z238" s="598"/>
      <c r="AA238" s="598"/>
      <c r="AB238" s="598"/>
    </row>
    <row r="239" spans="1:28" ht="15.75">
      <c r="A239" s="597"/>
      <c r="B239" s="597"/>
      <c r="C239" s="597"/>
      <c r="D239" s="598"/>
      <c r="E239" s="598"/>
      <c r="F239" s="598"/>
      <c r="G239" s="598"/>
      <c r="H239" s="598"/>
      <c r="I239" s="598"/>
      <c r="J239" s="598"/>
      <c r="K239" s="598"/>
      <c r="L239" s="598"/>
      <c r="M239" s="598"/>
      <c r="N239" s="598"/>
      <c r="O239" s="598"/>
      <c r="P239" s="598"/>
      <c r="Q239" s="598"/>
      <c r="R239" s="598"/>
      <c r="S239" s="598"/>
      <c r="T239" s="598"/>
      <c r="U239" s="598"/>
      <c r="V239" s="598"/>
      <c r="W239" s="598"/>
      <c r="X239" s="598"/>
      <c r="Y239" s="598"/>
      <c r="Z239" s="598"/>
      <c r="AA239" s="598"/>
      <c r="AB239" s="598"/>
    </row>
    <row r="240" spans="1:28" ht="15.75">
      <c r="A240" s="597"/>
      <c r="B240" s="597"/>
      <c r="C240" s="597"/>
      <c r="D240" s="598"/>
      <c r="E240" s="598"/>
      <c r="F240" s="598"/>
      <c r="G240" s="598"/>
      <c r="H240" s="598"/>
      <c r="I240" s="598"/>
      <c r="J240" s="598"/>
      <c r="K240" s="598"/>
      <c r="L240" s="598"/>
      <c r="M240" s="598"/>
      <c r="N240" s="598"/>
      <c r="O240" s="598"/>
      <c r="P240" s="598"/>
      <c r="Q240" s="598"/>
      <c r="R240" s="598"/>
      <c r="S240" s="598"/>
      <c r="T240" s="598"/>
      <c r="U240" s="598"/>
      <c r="V240" s="598"/>
      <c r="W240" s="598"/>
      <c r="X240" s="598"/>
      <c r="Y240" s="598"/>
      <c r="Z240" s="598"/>
      <c r="AA240" s="598"/>
      <c r="AB240" s="598"/>
    </row>
    <row r="241" spans="1:28" ht="15.75">
      <c r="A241" s="597"/>
      <c r="B241" s="597"/>
      <c r="C241" s="597"/>
      <c r="D241" s="598"/>
      <c r="E241" s="598"/>
      <c r="F241" s="598"/>
      <c r="G241" s="598"/>
      <c r="H241" s="598"/>
      <c r="I241" s="598"/>
      <c r="J241" s="598"/>
      <c r="K241" s="598"/>
      <c r="L241" s="598"/>
      <c r="M241" s="598"/>
      <c r="N241" s="598"/>
      <c r="O241" s="598"/>
      <c r="P241" s="598"/>
      <c r="Q241" s="598"/>
      <c r="R241" s="598"/>
      <c r="S241" s="598"/>
      <c r="T241" s="598"/>
      <c r="U241" s="598"/>
      <c r="V241" s="598"/>
      <c r="W241" s="598"/>
      <c r="X241" s="598"/>
      <c r="Y241" s="598"/>
      <c r="Z241" s="598"/>
      <c r="AA241" s="598"/>
      <c r="AB241" s="598"/>
    </row>
    <row r="242" spans="1:28" ht="15.75">
      <c r="A242" s="597"/>
      <c r="B242" s="597"/>
      <c r="C242" s="597"/>
      <c r="D242" s="598"/>
      <c r="E242" s="598"/>
      <c r="F242" s="598"/>
      <c r="G242" s="598"/>
      <c r="H242" s="598"/>
      <c r="I242" s="598"/>
      <c r="J242" s="598"/>
      <c r="K242" s="598"/>
      <c r="L242" s="598"/>
      <c r="M242" s="598"/>
      <c r="N242" s="598"/>
      <c r="O242" s="598"/>
      <c r="P242" s="598"/>
      <c r="Q242" s="598"/>
      <c r="R242" s="598"/>
      <c r="S242" s="598"/>
      <c r="T242" s="598"/>
      <c r="U242" s="598"/>
      <c r="V242" s="598"/>
      <c r="W242" s="598"/>
      <c r="X242" s="598"/>
      <c r="Y242" s="598"/>
      <c r="Z242" s="598"/>
      <c r="AA242" s="598"/>
      <c r="AB242" s="598"/>
    </row>
    <row r="243" spans="1:28" ht="15.75">
      <c r="A243" s="597"/>
      <c r="B243" s="597"/>
      <c r="C243" s="597"/>
      <c r="D243" s="598"/>
      <c r="E243" s="598"/>
      <c r="F243" s="598"/>
      <c r="G243" s="598"/>
      <c r="H243" s="598"/>
      <c r="I243" s="598"/>
      <c r="J243" s="598"/>
      <c r="K243" s="598"/>
      <c r="L243" s="598"/>
      <c r="M243" s="598"/>
      <c r="N243" s="598"/>
      <c r="O243" s="598"/>
      <c r="P243" s="598"/>
      <c r="Q243" s="598"/>
      <c r="R243" s="598"/>
      <c r="S243" s="598"/>
      <c r="T243" s="598"/>
      <c r="U243" s="598"/>
      <c r="V243" s="598"/>
      <c r="W243" s="598"/>
      <c r="X243" s="598"/>
      <c r="Y243" s="598"/>
      <c r="Z243" s="598"/>
      <c r="AA243" s="598"/>
      <c r="AB243" s="598"/>
    </row>
    <row r="244" spans="1:28" ht="15.75">
      <c r="A244" s="597"/>
      <c r="B244" s="597"/>
      <c r="C244" s="597"/>
      <c r="D244" s="598"/>
      <c r="E244" s="598"/>
      <c r="F244" s="598"/>
      <c r="G244" s="598"/>
      <c r="H244" s="598"/>
      <c r="I244" s="598"/>
      <c r="J244" s="598"/>
      <c r="K244" s="598"/>
      <c r="L244" s="598"/>
      <c r="M244" s="598"/>
      <c r="N244" s="598"/>
      <c r="O244" s="598"/>
      <c r="P244" s="598"/>
      <c r="Q244" s="598"/>
      <c r="R244" s="598"/>
      <c r="S244" s="598"/>
      <c r="T244" s="598"/>
      <c r="U244" s="598"/>
      <c r="V244" s="598"/>
      <c r="W244" s="598"/>
      <c r="X244" s="598"/>
      <c r="Y244" s="598"/>
      <c r="Z244" s="598"/>
      <c r="AA244" s="598"/>
      <c r="AB244" s="598"/>
    </row>
    <row r="245" spans="1:28" ht="15.75">
      <c r="A245" s="597"/>
      <c r="B245" s="597"/>
      <c r="C245" s="597"/>
      <c r="D245" s="598"/>
      <c r="E245" s="598"/>
      <c r="F245" s="598"/>
      <c r="G245" s="598"/>
      <c r="H245" s="598"/>
      <c r="I245" s="598"/>
      <c r="J245" s="598"/>
      <c r="K245" s="598"/>
      <c r="L245" s="598"/>
      <c r="M245" s="598"/>
      <c r="N245" s="598"/>
      <c r="O245" s="598"/>
      <c r="P245" s="598"/>
      <c r="Q245" s="598"/>
      <c r="R245" s="598"/>
      <c r="S245" s="598"/>
      <c r="T245" s="598"/>
      <c r="U245" s="598"/>
      <c r="V245" s="598"/>
      <c r="W245" s="598"/>
      <c r="X245" s="598"/>
      <c r="Y245" s="598"/>
      <c r="Z245" s="598"/>
      <c r="AA245" s="598"/>
      <c r="AB245" s="598"/>
    </row>
    <row r="246" spans="1:28" ht="15.75">
      <c r="A246" s="597"/>
      <c r="B246" s="597"/>
      <c r="C246" s="597"/>
      <c r="D246" s="598"/>
      <c r="E246" s="598"/>
      <c r="F246" s="598"/>
      <c r="G246" s="598"/>
      <c r="H246" s="598"/>
      <c r="I246" s="598"/>
      <c r="J246" s="598"/>
      <c r="K246" s="598"/>
      <c r="L246" s="598"/>
      <c r="M246" s="598"/>
      <c r="N246" s="598"/>
      <c r="O246" s="598"/>
      <c r="P246" s="598"/>
      <c r="Q246" s="598"/>
      <c r="R246" s="598"/>
      <c r="S246" s="598"/>
      <c r="T246" s="598"/>
      <c r="U246" s="598"/>
      <c r="V246" s="598"/>
      <c r="W246" s="598"/>
      <c r="X246" s="598"/>
      <c r="Y246" s="598"/>
      <c r="Z246" s="598"/>
      <c r="AA246" s="598"/>
      <c r="AB246" s="598"/>
    </row>
    <row r="247" spans="1:28" ht="15.75">
      <c r="A247" s="597"/>
      <c r="B247" s="597"/>
      <c r="C247" s="597"/>
      <c r="D247" s="598"/>
      <c r="E247" s="598"/>
      <c r="F247" s="598"/>
      <c r="G247" s="598"/>
      <c r="H247" s="598"/>
      <c r="I247" s="598"/>
      <c r="J247" s="598"/>
      <c r="K247" s="598"/>
      <c r="L247" s="598"/>
      <c r="M247" s="598"/>
      <c r="N247" s="598"/>
      <c r="O247" s="598"/>
      <c r="P247" s="598"/>
      <c r="Q247" s="598"/>
      <c r="R247" s="598"/>
      <c r="S247" s="598"/>
      <c r="T247" s="598"/>
      <c r="U247" s="598"/>
      <c r="V247" s="598"/>
      <c r="W247" s="598"/>
      <c r="X247" s="598"/>
      <c r="Y247" s="598"/>
      <c r="Z247" s="598"/>
      <c r="AA247" s="598"/>
      <c r="AB247" s="598"/>
    </row>
    <row r="248" spans="1:28" ht="15.75">
      <c r="A248" s="597"/>
      <c r="B248" s="597"/>
      <c r="C248" s="597"/>
      <c r="D248" s="598"/>
      <c r="E248" s="598"/>
      <c r="F248" s="598"/>
      <c r="G248" s="598"/>
      <c r="H248" s="598"/>
      <c r="I248" s="598"/>
      <c r="J248" s="598"/>
      <c r="K248" s="598"/>
      <c r="L248" s="598"/>
      <c r="M248" s="598"/>
      <c r="N248" s="598"/>
      <c r="O248" s="598"/>
      <c r="P248" s="598"/>
      <c r="Q248" s="598"/>
      <c r="R248" s="598"/>
      <c r="S248" s="598"/>
      <c r="T248" s="598"/>
      <c r="U248" s="598"/>
      <c r="V248" s="598"/>
      <c r="W248" s="598"/>
      <c r="X248" s="598"/>
      <c r="Y248" s="598"/>
      <c r="Z248" s="598"/>
      <c r="AA248" s="598"/>
      <c r="AB248" s="598"/>
    </row>
    <row r="249" spans="1:28" ht="15.75">
      <c r="A249" s="597"/>
      <c r="B249" s="597"/>
      <c r="C249" s="597"/>
      <c r="D249" s="598"/>
      <c r="E249" s="598"/>
      <c r="F249" s="598"/>
      <c r="G249" s="598"/>
      <c r="H249" s="598"/>
      <c r="I249" s="598"/>
      <c r="J249" s="598"/>
      <c r="K249" s="598"/>
      <c r="L249" s="598"/>
      <c r="M249" s="598"/>
      <c r="N249" s="598"/>
      <c r="O249" s="598"/>
      <c r="P249" s="598"/>
      <c r="Q249" s="598"/>
      <c r="R249" s="598"/>
      <c r="S249" s="598"/>
      <c r="T249" s="598"/>
      <c r="U249" s="598"/>
      <c r="V249" s="598"/>
      <c r="W249" s="598"/>
      <c r="X249" s="598"/>
      <c r="Y249" s="598"/>
      <c r="Z249" s="598"/>
      <c r="AA249" s="598"/>
      <c r="AB249" s="598"/>
    </row>
    <row r="250" spans="1:28" ht="15.75">
      <c r="A250" s="597"/>
      <c r="B250" s="597"/>
      <c r="C250" s="597"/>
      <c r="D250" s="598"/>
      <c r="E250" s="598"/>
      <c r="F250" s="598"/>
      <c r="G250" s="598"/>
      <c r="H250" s="598"/>
      <c r="I250" s="598"/>
      <c r="J250" s="598"/>
      <c r="K250" s="598"/>
      <c r="L250" s="598"/>
      <c r="M250" s="598"/>
      <c r="N250" s="598"/>
      <c r="O250" s="598"/>
      <c r="P250" s="598"/>
      <c r="Q250" s="598"/>
      <c r="R250" s="598"/>
      <c r="S250" s="598"/>
      <c r="T250" s="598"/>
      <c r="U250" s="598"/>
      <c r="V250" s="598"/>
      <c r="W250" s="598"/>
      <c r="X250" s="598"/>
      <c r="Y250" s="598"/>
      <c r="Z250" s="598"/>
      <c r="AA250" s="598"/>
      <c r="AB250" s="598"/>
    </row>
    <row r="251" spans="1:28" ht="15.75">
      <c r="A251" s="597"/>
      <c r="B251" s="597"/>
      <c r="C251" s="597"/>
      <c r="D251" s="598"/>
      <c r="E251" s="598"/>
      <c r="F251" s="598"/>
      <c r="G251" s="598"/>
      <c r="H251" s="598"/>
      <c r="I251" s="598"/>
      <c r="J251" s="598"/>
      <c r="K251" s="598"/>
      <c r="L251" s="598"/>
      <c r="M251" s="598"/>
      <c r="N251" s="598"/>
      <c r="O251" s="598"/>
      <c r="P251" s="598"/>
      <c r="Q251" s="598"/>
      <c r="R251" s="598"/>
      <c r="S251" s="598"/>
      <c r="T251" s="598"/>
      <c r="U251" s="598"/>
      <c r="V251" s="598"/>
      <c r="W251" s="598"/>
      <c r="X251" s="598"/>
      <c r="Y251" s="598"/>
      <c r="Z251" s="598"/>
      <c r="AA251" s="598"/>
      <c r="AB251" s="598"/>
    </row>
    <row r="252" spans="1:28" ht="15.75">
      <c r="A252" s="597"/>
      <c r="B252" s="597"/>
      <c r="C252" s="597"/>
      <c r="D252" s="598"/>
      <c r="E252" s="598"/>
      <c r="F252" s="598"/>
      <c r="G252" s="598"/>
      <c r="H252" s="598"/>
      <c r="I252" s="598"/>
      <c r="J252" s="598"/>
      <c r="K252" s="598"/>
      <c r="L252" s="598"/>
      <c r="M252" s="598"/>
      <c r="N252" s="598"/>
      <c r="O252" s="598"/>
      <c r="P252" s="598"/>
      <c r="Q252" s="598"/>
      <c r="R252" s="598"/>
      <c r="S252" s="598"/>
      <c r="T252" s="598"/>
      <c r="U252" s="598"/>
      <c r="V252" s="598"/>
      <c r="W252" s="598"/>
      <c r="X252" s="598"/>
      <c r="Y252" s="598"/>
      <c r="Z252" s="598"/>
      <c r="AA252" s="598"/>
      <c r="AB252" s="598"/>
    </row>
    <row r="253" spans="1:28" ht="15.75">
      <c r="A253" s="597"/>
      <c r="B253" s="597"/>
      <c r="C253" s="597"/>
      <c r="D253" s="598"/>
      <c r="E253" s="598"/>
      <c r="F253" s="598"/>
      <c r="G253" s="598"/>
      <c r="H253" s="598"/>
      <c r="I253" s="598"/>
      <c r="J253" s="598"/>
      <c r="K253" s="598"/>
      <c r="L253" s="598"/>
      <c r="M253" s="598"/>
      <c r="N253" s="598"/>
      <c r="O253" s="598"/>
      <c r="P253" s="598"/>
      <c r="Q253" s="598"/>
      <c r="R253" s="598"/>
      <c r="S253" s="598"/>
      <c r="T253" s="598"/>
      <c r="U253" s="598"/>
      <c r="V253" s="598"/>
      <c r="W253" s="598"/>
      <c r="X253" s="598"/>
      <c r="Y253" s="598"/>
      <c r="Z253" s="598"/>
      <c r="AA253" s="598"/>
      <c r="AB253" s="598"/>
    </row>
    <row r="254" spans="1:28" ht="15.75">
      <c r="A254" s="597"/>
      <c r="B254" s="597"/>
      <c r="C254" s="597"/>
      <c r="D254" s="598"/>
      <c r="E254" s="598"/>
      <c r="F254" s="598"/>
      <c r="G254" s="598"/>
      <c r="H254" s="598"/>
      <c r="I254" s="598"/>
      <c r="J254" s="598"/>
      <c r="K254" s="598"/>
      <c r="L254" s="598"/>
      <c r="M254" s="598"/>
      <c r="N254" s="598"/>
      <c r="O254" s="598"/>
      <c r="P254" s="598"/>
      <c r="Q254" s="598"/>
      <c r="R254" s="598"/>
      <c r="S254" s="598"/>
      <c r="T254" s="598"/>
      <c r="U254" s="598"/>
      <c r="V254" s="598"/>
      <c r="W254" s="598"/>
      <c r="X254" s="598"/>
      <c r="Y254" s="598"/>
      <c r="Z254" s="598"/>
      <c r="AA254" s="598"/>
      <c r="AB254" s="598"/>
    </row>
    <row r="255" spans="1:28" ht="15.75">
      <c r="A255" s="597"/>
      <c r="B255" s="597"/>
      <c r="C255" s="597"/>
      <c r="D255" s="598"/>
      <c r="E255" s="598"/>
      <c r="F255" s="598"/>
      <c r="G255" s="598"/>
      <c r="H255" s="598"/>
      <c r="I255" s="598"/>
      <c r="J255" s="598"/>
      <c r="K255" s="598"/>
      <c r="L255" s="598"/>
      <c r="M255" s="598"/>
      <c r="N255" s="598"/>
      <c r="O255" s="598"/>
      <c r="P255" s="598"/>
      <c r="Q255" s="598"/>
      <c r="R255" s="598"/>
      <c r="S255" s="598"/>
      <c r="T255" s="598"/>
      <c r="U255" s="598"/>
      <c r="V255" s="598"/>
      <c r="W255" s="598"/>
      <c r="X255" s="598"/>
      <c r="Y255" s="598"/>
      <c r="Z255" s="598"/>
      <c r="AA255" s="598"/>
      <c r="AB255" s="598"/>
    </row>
    <row r="256" spans="1:28" ht="15.75">
      <c r="A256" s="597"/>
      <c r="B256" s="597"/>
      <c r="C256" s="597"/>
      <c r="D256" s="598"/>
      <c r="E256" s="598"/>
      <c r="F256" s="598"/>
      <c r="G256" s="598"/>
      <c r="H256" s="598"/>
      <c r="I256" s="598"/>
      <c r="J256" s="598"/>
      <c r="K256" s="598"/>
      <c r="L256" s="598"/>
      <c r="M256" s="598"/>
      <c r="N256" s="598"/>
      <c r="O256" s="598"/>
      <c r="P256" s="598"/>
      <c r="Q256" s="598"/>
      <c r="R256" s="598"/>
      <c r="S256" s="598"/>
      <c r="T256" s="598"/>
      <c r="U256" s="598"/>
      <c r="V256" s="598"/>
      <c r="W256" s="598"/>
      <c r="X256" s="598"/>
      <c r="Y256" s="598"/>
      <c r="Z256" s="598"/>
      <c r="AA256" s="598"/>
      <c r="AB256" s="598"/>
    </row>
    <row r="257" spans="1:28" ht="15.75">
      <c r="A257" s="597"/>
      <c r="B257" s="597"/>
      <c r="C257" s="597"/>
      <c r="D257" s="598"/>
      <c r="E257" s="598"/>
      <c r="F257" s="598"/>
      <c r="G257" s="598"/>
      <c r="H257" s="598"/>
      <c r="I257" s="598"/>
      <c r="J257" s="598"/>
      <c r="K257" s="598"/>
      <c r="L257" s="598"/>
      <c r="M257" s="598"/>
      <c r="N257" s="598"/>
      <c r="O257" s="598"/>
      <c r="P257" s="598"/>
      <c r="Q257" s="598"/>
      <c r="R257" s="598"/>
      <c r="S257" s="598"/>
      <c r="T257" s="598"/>
      <c r="U257" s="598"/>
      <c r="V257" s="598"/>
      <c r="W257" s="598"/>
      <c r="X257" s="598"/>
      <c r="Y257" s="598"/>
      <c r="Z257" s="598"/>
      <c r="AA257" s="598"/>
      <c r="AB257" s="598"/>
    </row>
    <row r="258" spans="1:28" ht="15.75">
      <c r="A258" s="597"/>
      <c r="B258" s="597"/>
      <c r="C258" s="597"/>
      <c r="D258" s="598"/>
      <c r="E258" s="598"/>
      <c r="F258" s="598"/>
      <c r="G258" s="598"/>
      <c r="H258" s="598"/>
      <c r="I258" s="598"/>
      <c r="J258" s="598"/>
      <c r="K258" s="598"/>
      <c r="L258" s="598"/>
      <c r="M258" s="598"/>
      <c r="N258" s="598"/>
      <c r="O258" s="598"/>
      <c r="P258" s="598"/>
      <c r="Q258" s="598"/>
      <c r="R258" s="598"/>
      <c r="S258" s="598"/>
      <c r="T258" s="598"/>
      <c r="U258" s="598"/>
      <c r="V258" s="598"/>
      <c r="W258" s="598"/>
      <c r="X258" s="598"/>
      <c r="Y258" s="598"/>
      <c r="Z258" s="598"/>
      <c r="AA258" s="598"/>
      <c r="AB258" s="598"/>
    </row>
    <row r="259" spans="1:28" ht="15.75">
      <c r="A259" s="597"/>
      <c r="B259" s="597"/>
      <c r="C259" s="597"/>
      <c r="D259" s="598"/>
      <c r="E259" s="598"/>
      <c r="F259" s="598"/>
      <c r="G259" s="598"/>
      <c r="H259" s="598"/>
      <c r="I259" s="598"/>
      <c r="J259" s="598"/>
      <c r="K259" s="598"/>
      <c r="L259" s="598"/>
      <c r="M259" s="598"/>
      <c r="N259" s="598"/>
      <c r="O259" s="598"/>
      <c r="P259" s="598"/>
      <c r="Q259" s="598"/>
      <c r="R259" s="598"/>
      <c r="S259" s="598"/>
      <c r="T259" s="598"/>
      <c r="U259" s="598"/>
      <c r="V259" s="598"/>
      <c r="W259" s="598"/>
      <c r="X259" s="598"/>
      <c r="Y259" s="598"/>
      <c r="Z259" s="598"/>
      <c r="AA259" s="598"/>
      <c r="AB259" s="598"/>
    </row>
    <row r="260" spans="1:28" ht="15.75">
      <c r="A260" s="597"/>
      <c r="B260" s="597"/>
      <c r="C260" s="597"/>
      <c r="D260" s="598"/>
      <c r="E260" s="598"/>
      <c r="F260" s="598"/>
      <c r="G260" s="598"/>
      <c r="H260" s="598"/>
      <c r="I260" s="598"/>
      <c r="J260" s="598"/>
      <c r="K260" s="598"/>
      <c r="L260" s="598"/>
      <c r="M260" s="598"/>
      <c r="N260" s="598"/>
      <c r="O260" s="598"/>
      <c r="P260" s="598"/>
      <c r="Q260" s="598"/>
      <c r="R260" s="598"/>
      <c r="S260" s="598"/>
      <c r="T260" s="598"/>
      <c r="U260" s="598"/>
      <c r="V260" s="598"/>
      <c r="W260" s="598"/>
      <c r="X260" s="598"/>
      <c r="Y260" s="598"/>
      <c r="Z260" s="598"/>
      <c r="AA260" s="598"/>
      <c r="AB260" s="598"/>
    </row>
    <row r="261" spans="1:28" ht="15.75">
      <c r="A261" s="597"/>
      <c r="B261" s="597"/>
      <c r="C261" s="597"/>
      <c r="D261" s="598"/>
      <c r="E261" s="598"/>
      <c r="F261" s="598"/>
      <c r="G261" s="598"/>
      <c r="H261" s="598"/>
      <c r="I261" s="598"/>
      <c r="J261" s="598"/>
      <c r="K261" s="598"/>
      <c r="L261" s="598"/>
      <c r="M261" s="598"/>
      <c r="N261" s="598"/>
      <c r="O261" s="598"/>
      <c r="P261" s="598"/>
      <c r="Q261" s="598"/>
      <c r="R261" s="598"/>
      <c r="S261" s="598"/>
      <c r="T261" s="598"/>
      <c r="U261" s="598"/>
      <c r="V261" s="598"/>
      <c r="W261" s="598"/>
      <c r="X261" s="598"/>
      <c r="Y261" s="598"/>
      <c r="Z261" s="598"/>
      <c r="AA261" s="598"/>
      <c r="AB261" s="598"/>
    </row>
    <row r="262" spans="1:28" ht="15.75">
      <c r="A262" s="597"/>
      <c r="B262" s="597"/>
      <c r="C262" s="597"/>
      <c r="D262" s="598"/>
      <c r="E262" s="598"/>
      <c r="F262" s="598"/>
      <c r="G262" s="598"/>
      <c r="H262" s="598"/>
      <c r="I262" s="598"/>
      <c r="J262" s="598"/>
      <c r="K262" s="598"/>
      <c r="L262" s="598"/>
      <c r="M262" s="598"/>
      <c r="N262" s="598"/>
      <c r="O262" s="598"/>
      <c r="P262" s="598"/>
      <c r="Q262" s="598"/>
      <c r="R262" s="598"/>
      <c r="S262" s="598"/>
      <c r="T262" s="598"/>
      <c r="U262" s="598"/>
      <c r="V262" s="598"/>
      <c r="W262" s="598"/>
      <c r="X262" s="598"/>
      <c r="Y262" s="598"/>
      <c r="Z262" s="598"/>
      <c r="AA262" s="598"/>
      <c r="AB262" s="598"/>
    </row>
    <row r="263" spans="1:28" ht="15.75">
      <c r="A263" s="597"/>
      <c r="B263" s="597"/>
      <c r="C263" s="597"/>
      <c r="D263" s="598"/>
      <c r="E263" s="598"/>
      <c r="F263" s="598"/>
      <c r="G263" s="598"/>
      <c r="H263" s="598"/>
      <c r="I263" s="598"/>
      <c r="J263" s="598"/>
      <c r="K263" s="598"/>
      <c r="L263" s="598"/>
      <c r="M263" s="598"/>
      <c r="N263" s="598"/>
      <c r="O263" s="598"/>
      <c r="P263" s="598"/>
      <c r="Q263" s="598"/>
      <c r="R263" s="598"/>
      <c r="S263" s="598"/>
      <c r="T263" s="598"/>
      <c r="U263" s="598"/>
      <c r="V263" s="598"/>
      <c r="W263" s="598"/>
      <c r="X263" s="598"/>
      <c r="Y263" s="598"/>
      <c r="Z263" s="598"/>
      <c r="AA263" s="598"/>
      <c r="AB263" s="598"/>
    </row>
    <row r="264" spans="1:28" ht="15.75">
      <c r="A264" s="597"/>
      <c r="B264" s="597"/>
      <c r="C264" s="597"/>
      <c r="D264" s="598"/>
      <c r="E264" s="598"/>
      <c r="F264" s="598"/>
      <c r="G264" s="598"/>
      <c r="H264" s="598"/>
      <c r="I264" s="598"/>
      <c r="J264" s="598"/>
      <c r="K264" s="598"/>
      <c r="L264" s="598"/>
      <c r="M264" s="598"/>
      <c r="N264" s="598"/>
      <c r="O264" s="598"/>
      <c r="P264" s="598"/>
      <c r="Q264" s="598"/>
      <c r="R264" s="598"/>
      <c r="S264" s="598"/>
      <c r="T264" s="598"/>
      <c r="U264" s="598"/>
      <c r="V264" s="598"/>
      <c r="W264" s="598"/>
      <c r="X264" s="598"/>
      <c r="Y264" s="598"/>
      <c r="Z264" s="598"/>
      <c r="AA264" s="598"/>
      <c r="AB264" s="598"/>
    </row>
    <row r="265" spans="1:28" ht="15.75">
      <c r="A265" s="597"/>
      <c r="B265" s="597"/>
      <c r="C265" s="597"/>
      <c r="D265" s="598"/>
      <c r="E265" s="598"/>
      <c r="F265" s="598"/>
      <c r="G265" s="598"/>
      <c r="H265" s="598"/>
      <c r="I265" s="598"/>
      <c r="J265" s="598"/>
      <c r="K265" s="598"/>
      <c r="L265" s="598"/>
      <c r="M265" s="598"/>
      <c r="N265" s="598"/>
      <c r="O265" s="598"/>
      <c r="P265" s="598"/>
      <c r="Q265" s="598"/>
      <c r="R265" s="598"/>
      <c r="S265" s="598"/>
      <c r="T265" s="598"/>
      <c r="U265" s="598"/>
      <c r="V265" s="598"/>
      <c r="W265" s="598"/>
      <c r="X265" s="598"/>
      <c r="Y265" s="598"/>
      <c r="Z265" s="598"/>
      <c r="AA265" s="598"/>
      <c r="AB265" s="598"/>
    </row>
    <row r="266" spans="1:28" ht="15.75">
      <c r="A266" s="597"/>
      <c r="B266" s="597"/>
      <c r="C266" s="597"/>
      <c r="D266" s="598"/>
      <c r="E266" s="598"/>
      <c r="F266" s="598"/>
      <c r="G266" s="598"/>
      <c r="H266" s="598"/>
      <c r="I266" s="598"/>
      <c r="J266" s="598"/>
      <c r="K266" s="598"/>
      <c r="L266" s="598"/>
      <c r="M266" s="598"/>
      <c r="N266" s="598"/>
      <c r="O266" s="598"/>
      <c r="P266" s="598"/>
      <c r="Q266" s="598"/>
      <c r="R266" s="598"/>
      <c r="S266" s="598"/>
      <c r="T266" s="598"/>
      <c r="U266" s="598"/>
      <c r="V266" s="598"/>
      <c r="W266" s="598"/>
      <c r="X266" s="598"/>
      <c r="Y266" s="598"/>
      <c r="Z266" s="598"/>
      <c r="AA266" s="598"/>
      <c r="AB266" s="598"/>
    </row>
    <row r="267" spans="1:28" ht="15.75">
      <c r="A267" s="597"/>
      <c r="B267" s="597"/>
      <c r="C267" s="597"/>
      <c r="D267" s="598"/>
      <c r="E267" s="598"/>
      <c r="F267" s="598"/>
      <c r="G267" s="598"/>
      <c r="H267" s="598"/>
      <c r="I267" s="598"/>
      <c r="J267" s="598"/>
      <c r="K267" s="598"/>
      <c r="L267" s="598"/>
      <c r="M267" s="598"/>
      <c r="N267" s="598"/>
      <c r="O267" s="598"/>
      <c r="P267" s="598"/>
      <c r="Q267" s="598"/>
      <c r="R267" s="598"/>
      <c r="S267" s="598"/>
      <c r="T267" s="598"/>
      <c r="U267" s="598"/>
      <c r="V267" s="598"/>
      <c r="W267" s="598"/>
      <c r="X267" s="598"/>
      <c r="Y267" s="598"/>
      <c r="Z267" s="598"/>
      <c r="AA267" s="598"/>
      <c r="AB267" s="598"/>
    </row>
    <row r="268" spans="1:28" ht="15.75">
      <c r="A268" s="597"/>
      <c r="B268" s="597"/>
      <c r="C268" s="597"/>
      <c r="D268" s="598"/>
      <c r="E268" s="598"/>
      <c r="F268" s="598"/>
      <c r="G268" s="598"/>
      <c r="H268" s="598"/>
      <c r="I268" s="598"/>
      <c r="J268" s="598"/>
      <c r="K268" s="598"/>
      <c r="L268" s="598"/>
      <c r="M268" s="598"/>
      <c r="N268" s="598"/>
      <c r="O268" s="598"/>
      <c r="P268" s="598"/>
      <c r="Q268" s="598"/>
      <c r="R268" s="598"/>
      <c r="S268" s="598"/>
      <c r="T268" s="598"/>
      <c r="U268" s="598"/>
      <c r="V268" s="598"/>
      <c r="W268" s="598"/>
      <c r="X268" s="598"/>
      <c r="Y268" s="598"/>
      <c r="Z268" s="598"/>
      <c r="AA268" s="598"/>
      <c r="AB268" s="598"/>
    </row>
    <row r="269" spans="1:28" ht="15.75">
      <c r="A269" s="597"/>
      <c r="B269" s="597"/>
      <c r="C269" s="597"/>
      <c r="D269" s="598"/>
      <c r="E269" s="598"/>
      <c r="F269" s="598"/>
      <c r="G269" s="598"/>
      <c r="H269" s="598"/>
      <c r="I269" s="598"/>
      <c r="J269" s="598"/>
      <c r="K269" s="598"/>
      <c r="L269" s="598"/>
      <c r="M269" s="598"/>
      <c r="N269" s="598"/>
      <c r="O269" s="598"/>
      <c r="P269" s="598"/>
      <c r="Q269" s="598"/>
      <c r="R269" s="598"/>
      <c r="S269" s="598"/>
      <c r="T269" s="598"/>
      <c r="U269" s="598"/>
      <c r="V269" s="598"/>
      <c r="W269" s="598"/>
      <c r="X269" s="598"/>
      <c r="Y269" s="598"/>
      <c r="Z269" s="598"/>
      <c r="AA269" s="598"/>
      <c r="AB269" s="598"/>
    </row>
    <row r="270" spans="1:28" ht="15.75">
      <c r="A270" s="597"/>
      <c r="B270" s="597"/>
      <c r="C270" s="597"/>
      <c r="D270" s="598"/>
      <c r="E270" s="598"/>
      <c r="F270" s="598"/>
      <c r="G270" s="598"/>
      <c r="H270" s="598"/>
      <c r="I270" s="598"/>
      <c r="J270" s="598"/>
      <c r="K270" s="598"/>
      <c r="L270" s="598"/>
      <c r="M270" s="598"/>
      <c r="N270" s="598"/>
      <c r="O270" s="598"/>
      <c r="P270" s="598"/>
      <c r="Q270" s="598"/>
      <c r="R270" s="598"/>
      <c r="S270" s="598"/>
      <c r="T270" s="598"/>
      <c r="U270" s="598"/>
      <c r="V270" s="598"/>
      <c r="W270" s="598"/>
      <c r="X270" s="598"/>
      <c r="Y270" s="598"/>
      <c r="Z270" s="598"/>
      <c r="AA270" s="598"/>
      <c r="AB270" s="598"/>
    </row>
    <row r="271" spans="1:28" ht="15.75">
      <c r="A271" s="597"/>
      <c r="B271" s="597"/>
      <c r="C271" s="597"/>
      <c r="D271" s="598"/>
      <c r="E271" s="598"/>
      <c r="F271" s="598"/>
      <c r="G271" s="598"/>
      <c r="H271" s="598"/>
      <c r="I271" s="598"/>
      <c r="J271" s="598"/>
      <c r="K271" s="598"/>
      <c r="L271" s="598"/>
      <c r="M271" s="598"/>
      <c r="N271" s="598"/>
      <c r="O271" s="598"/>
      <c r="P271" s="598"/>
      <c r="Q271" s="598"/>
      <c r="R271" s="598"/>
      <c r="S271" s="598"/>
      <c r="T271" s="598"/>
      <c r="U271" s="598"/>
      <c r="V271" s="598"/>
      <c r="W271" s="598"/>
      <c r="X271" s="598"/>
      <c r="Y271" s="598"/>
      <c r="Z271" s="598"/>
      <c r="AA271" s="598"/>
      <c r="AB271" s="598"/>
    </row>
    <row r="272" spans="1:28" ht="15.75">
      <c r="A272" s="597"/>
      <c r="B272" s="597"/>
      <c r="C272" s="597"/>
      <c r="D272" s="598"/>
      <c r="E272" s="598"/>
      <c r="F272" s="598"/>
      <c r="G272" s="598"/>
      <c r="H272" s="598"/>
      <c r="I272" s="598"/>
      <c r="J272" s="598"/>
      <c r="K272" s="598"/>
      <c r="L272" s="598"/>
      <c r="M272" s="598"/>
      <c r="N272" s="598"/>
      <c r="O272" s="598"/>
      <c r="P272" s="598"/>
      <c r="Q272" s="598"/>
      <c r="R272" s="598"/>
      <c r="S272" s="598"/>
      <c r="T272" s="598"/>
      <c r="U272" s="598"/>
      <c r="V272" s="598"/>
      <c r="W272" s="598"/>
      <c r="X272" s="598"/>
      <c r="Y272" s="598"/>
      <c r="Z272" s="598"/>
      <c r="AA272" s="598"/>
      <c r="AB272" s="598"/>
    </row>
    <row r="273" spans="1:28" ht="15.75">
      <c r="A273" s="597"/>
      <c r="B273" s="597"/>
      <c r="C273" s="597"/>
      <c r="D273" s="598"/>
      <c r="E273" s="598"/>
      <c r="F273" s="598"/>
      <c r="G273" s="598"/>
      <c r="H273" s="598"/>
      <c r="I273" s="598"/>
      <c r="J273" s="598"/>
      <c r="K273" s="598"/>
      <c r="L273" s="598"/>
      <c r="M273" s="598"/>
      <c r="N273" s="598"/>
      <c r="O273" s="598"/>
      <c r="P273" s="598"/>
      <c r="Q273" s="598"/>
      <c r="R273" s="598"/>
      <c r="S273" s="598"/>
      <c r="T273" s="598"/>
      <c r="U273" s="598"/>
      <c r="V273" s="598"/>
      <c r="W273" s="598"/>
      <c r="X273" s="598"/>
      <c r="Y273" s="598"/>
      <c r="Z273" s="598"/>
      <c r="AA273" s="598"/>
      <c r="AB273" s="598"/>
    </row>
    <row r="274" spans="1:28" ht="15.75">
      <c r="A274" s="597"/>
      <c r="B274" s="597"/>
      <c r="C274" s="597"/>
      <c r="D274" s="598"/>
      <c r="E274" s="598"/>
      <c r="F274" s="598"/>
      <c r="G274" s="598"/>
      <c r="H274" s="598"/>
      <c r="I274" s="598"/>
      <c r="J274" s="598"/>
      <c r="K274" s="598"/>
      <c r="L274" s="598"/>
      <c r="M274" s="598"/>
      <c r="N274" s="598"/>
      <c r="O274" s="598"/>
      <c r="P274" s="598"/>
      <c r="Q274" s="598"/>
      <c r="R274" s="598"/>
      <c r="S274" s="598"/>
      <c r="T274" s="598"/>
      <c r="U274" s="598"/>
      <c r="V274" s="598"/>
      <c r="W274" s="598"/>
      <c r="X274" s="598"/>
      <c r="Y274" s="598"/>
      <c r="Z274" s="598"/>
      <c r="AA274" s="598"/>
      <c r="AB274" s="598"/>
    </row>
    <row r="275" spans="1:28" ht="15.75">
      <c r="A275" s="597"/>
      <c r="B275" s="597"/>
      <c r="C275" s="597"/>
      <c r="D275" s="598"/>
      <c r="E275" s="598"/>
      <c r="F275" s="598"/>
      <c r="G275" s="598"/>
      <c r="H275" s="598"/>
      <c r="I275" s="598"/>
      <c r="J275" s="598"/>
      <c r="K275" s="598"/>
      <c r="L275" s="598"/>
      <c r="M275" s="598"/>
      <c r="N275" s="598"/>
      <c r="O275" s="598"/>
      <c r="P275" s="598"/>
      <c r="Q275" s="598"/>
      <c r="R275" s="598"/>
      <c r="S275" s="598"/>
      <c r="T275" s="598"/>
      <c r="U275" s="598"/>
      <c r="V275" s="598"/>
      <c r="W275" s="598"/>
      <c r="X275" s="598"/>
      <c r="Y275" s="598"/>
      <c r="Z275" s="598"/>
      <c r="AA275" s="598"/>
      <c r="AB275" s="598"/>
    </row>
    <row r="276" spans="1:28" ht="15.75">
      <c r="A276" s="597"/>
      <c r="B276" s="597"/>
      <c r="C276" s="597"/>
      <c r="D276" s="598"/>
      <c r="E276" s="598"/>
      <c r="F276" s="598"/>
      <c r="G276" s="598"/>
      <c r="H276" s="598"/>
      <c r="I276" s="598"/>
      <c r="J276" s="598"/>
      <c r="K276" s="598"/>
      <c r="L276" s="598"/>
      <c r="M276" s="598"/>
      <c r="N276" s="598"/>
      <c r="O276" s="598"/>
      <c r="P276" s="598"/>
      <c r="Q276" s="598"/>
      <c r="R276" s="598"/>
      <c r="S276" s="598"/>
      <c r="T276" s="598"/>
      <c r="U276" s="598"/>
      <c r="V276" s="598"/>
      <c r="W276" s="598"/>
      <c r="X276" s="598"/>
      <c r="Y276" s="598"/>
      <c r="Z276" s="598"/>
      <c r="AA276" s="598"/>
      <c r="AB276" s="598"/>
    </row>
    <row r="277" spans="1:28" ht="15.75">
      <c r="A277" s="597"/>
      <c r="B277" s="597"/>
      <c r="C277" s="597"/>
      <c r="D277" s="598"/>
      <c r="E277" s="598"/>
      <c r="F277" s="598"/>
      <c r="G277" s="598"/>
      <c r="H277" s="598"/>
      <c r="I277" s="598"/>
      <c r="J277" s="598"/>
      <c r="K277" s="598"/>
      <c r="L277" s="598"/>
      <c r="M277" s="598"/>
      <c r="N277" s="598"/>
      <c r="O277" s="598"/>
      <c r="P277" s="598"/>
      <c r="Q277" s="598"/>
      <c r="R277" s="598"/>
      <c r="S277" s="598"/>
      <c r="T277" s="598"/>
      <c r="U277" s="598"/>
      <c r="V277" s="598"/>
      <c r="W277" s="598"/>
      <c r="X277" s="598"/>
      <c r="Y277" s="598"/>
      <c r="Z277" s="598"/>
      <c r="AA277" s="598"/>
      <c r="AB277" s="598"/>
    </row>
    <row r="278" spans="1:28" ht="15.75">
      <c r="A278" s="597"/>
      <c r="B278" s="597"/>
      <c r="C278" s="597"/>
      <c r="D278" s="598"/>
      <c r="E278" s="598"/>
      <c r="F278" s="598"/>
      <c r="G278" s="598"/>
      <c r="H278" s="598"/>
      <c r="I278" s="598"/>
      <c r="J278" s="598"/>
      <c r="K278" s="598"/>
      <c r="L278" s="598"/>
      <c r="M278" s="598"/>
      <c r="N278" s="598"/>
      <c r="O278" s="598"/>
      <c r="P278" s="598"/>
      <c r="Q278" s="598"/>
      <c r="R278" s="598"/>
      <c r="S278" s="598"/>
      <c r="T278" s="598"/>
      <c r="U278" s="598"/>
      <c r="V278" s="598"/>
      <c r="W278" s="598"/>
      <c r="X278" s="598"/>
      <c r="Y278" s="598"/>
      <c r="Z278" s="598"/>
      <c r="AA278" s="598"/>
      <c r="AB278" s="598"/>
    </row>
    <row r="279" spans="1:28" ht="15.75">
      <c r="A279" s="597"/>
      <c r="B279" s="597"/>
      <c r="C279" s="597"/>
      <c r="D279" s="598"/>
      <c r="E279" s="598"/>
      <c r="F279" s="598"/>
      <c r="G279" s="598"/>
      <c r="H279" s="598"/>
      <c r="I279" s="598"/>
      <c r="J279" s="598"/>
      <c r="K279" s="598"/>
      <c r="L279" s="598"/>
      <c r="M279" s="598"/>
      <c r="N279" s="598"/>
      <c r="O279" s="598"/>
      <c r="P279" s="598"/>
      <c r="Q279" s="598"/>
      <c r="R279" s="598"/>
      <c r="S279" s="598"/>
      <c r="T279" s="598"/>
      <c r="U279" s="598"/>
      <c r="V279" s="598"/>
      <c r="W279" s="598"/>
      <c r="X279" s="598"/>
      <c r="Y279" s="598"/>
      <c r="Z279" s="598"/>
      <c r="AA279" s="598"/>
      <c r="AB279" s="598"/>
    </row>
    <row r="280" spans="1:28" ht="15.75">
      <c r="A280" s="597"/>
      <c r="B280" s="597"/>
      <c r="C280" s="597"/>
      <c r="D280" s="598"/>
      <c r="E280" s="598"/>
      <c r="F280" s="598"/>
      <c r="G280" s="598"/>
      <c r="H280" s="598"/>
      <c r="I280" s="598"/>
      <c r="J280" s="598"/>
      <c r="K280" s="598"/>
      <c r="L280" s="598"/>
      <c r="M280" s="598"/>
      <c r="N280" s="598"/>
      <c r="O280" s="598"/>
      <c r="P280" s="598"/>
      <c r="Q280" s="598"/>
      <c r="R280" s="598"/>
      <c r="S280" s="598"/>
      <c r="T280" s="598"/>
      <c r="U280" s="598"/>
      <c r="V280" s="598"/>
      <c r="W280" s="598"/>
      <c r="X280" s="598"/>
      <c r="Y280" s="598"/>
      <c r="Z280" s="598"/>
      <c r="AA280" s="598"/>
      <c r="AB280" s="598"/>
    </row>
    <row r="281" spans="1:28" ht="15.75">
      <c r="A281" s="597"/>
      <c r="B281" s="597"/>
      <c r="C281" s="597"/>
      <c r="D281" s="598"/>
      <c r="E281" s="598"/>
      <c r="F281" s="598"/>
      <c r="G281" s="598"/>
      <c r="H281" s="598"/>
      <c r="I281" s="598"/>
      <c r="J281" s="598"/>
      <c r="K281" s="598"/>
      <c r="L281" s="598"/>
      <c r="M281" s="598"/>
      <c r="N281" s="598"/>
      <c r="O281" s="598"/>
      <c r="P281" s="598"/>
      <c r="Q281" s="598"/>
      <c r="R281" s="598"/>
      <c r="S281" s="598"/>
      <c r="T281" s="598"/>
      <c r="U281" s="598"/>
      <c r="V281" s="598"/>
      <c r="W281" s="598"/>
      <c r="X281" s="598"/>
      <c r="Y281" s="598"/>
      <c r="Z281" s="598"/>
      <c r="AA281" s="598"/>
      <c r="AB281" s="598"/>
    </row>
    <row r="282" spans="1:28" ht="15.75">
      <c r="A282" s="597"/>
      <c r="B282" s="597"/>
      <c r="C282" s="597"/>
      <c r="D282" s="598"/>
      <c r="E282" s="598"/>
      <c r="F282" s="598"/>
      <c r="G282" s="598"/>
      <c r="H282" s="598"/>
      <c r="I282" s="598"/>
      <c r="J282" s="598"/>
      <c r="K282" s="598"/>
      <c r="L282" s="598"/>
      <c r="M282" s="598"/>
      <c r="N282" s="598"/>
      <c r="O282" s="598"/>
      <c r="P282" s="598"/>
      <c r="Q282" s="598"/>
      <c r="R282" s="598"/>
      <c r="S282" s="598"/>
      <c r="T282" s="598"/>
      <c r="U282" s="598"/>
      <c r="V282" s="598"/>
      <c r="W282" s="598"/>
      <c r="X282" s="598"/>
      <c r="Y282" s="598"/>
      <c r="Z282" s="598"/>
      <c r="AA282" s="598"/>
      <c r="AB282" s="598"/>
    </row>
    <row r="283" spans="1:28" ht="15.75">
      <c r="A283" s="597"/>
      <c r="B283" s="597"/>
      <c r="C283" s="597"/>
      <c r="D283" s="598"/>
      <c r="E283" s="598"/>
      <c r="F283" s="598"/>
      <c r="G283" s="598"/>
      <c r="H283" s="598"/>
      <c r="I283" s="598"/>
      <c r="J283" s="598"/>
      <c r="K283" s="598"/>
      <c r="L283" s="598"/>
      <c r="M283" s="598"/>
      <c r="N283" s="598"/>
      <c r="O283" s="598"/>
      <c r="P283" s="598"/>
      <c r="Q283" s="598"/>
      <c r="R283" s="598"/>
      <c r="S283" s="598"/>
      <c r="T283" s="598"/>
      <c r="U283" s="598"/>
      <c r="V283" s="598"/>
      <c r="W283" s="598"/>
      <c r="X283" s="598"/>
      <c r="Y283" s="598"/>
      <c r="Z283" s="598"/>
      <c r="AA283" s="598"/>
      <c r="AB283" s="598"/>
    </row>
    <row r="284" spans="1:28" ht="15.75">
      <c r="A284" s="597"/>
      <c r="B284" s="597"/>
      <c r="C284" s="597"/>
      <c r="D284" s="598"/>
      <c r="E284" s="598"/>
      <c r="F284" s="598"/>
      <c r="G284" s="598"/>
      <c r="H284" s="598"/>
      <c r="I284" s="598"/>
      <c r="J284" s="598"/>
      <c r="K284" s="598"/>
      <c r="L284" s="598"/>
      <c r="M284" s="598"/>
      <c r="N284" s="598"/>
      <c r="O284" s="598"/>
      <c r="P284" s="598"/>
      <c r="Q284" s="598"/>
      <c r="R284" s="598"/>
      <c r="S284" s="598"/>
      <c r="T284" s="598"/>
      <c r="U284" s="598"/>
      <c r="V284" s="598"/>
      <c r="W284" s="598"/>
      <c r="X284" s="598"/>
      <c r="Y284" s="598"/>
      <c r="Z284" s="598"/>
      <c r="AA284" s="598"/>
      <c r="AB284" s="598"/>
    </row>
    <row r="285" spans="1:28" ht="15.75">
      <c r="A285" s="597"/>
      <c r="B285" s="597"/>
      <c r="C285" s="597"/>
      <c r="D285" s="598"/>
      <c r="E285" s="598"/>
      <c r="F285" s="598"/>
      <c r="G285" s="598"/>
      <c r="H285" s="598"/>
      <c r="I285" s="598"/>
      <c r="J285" s="598"/>
      <c r="K285" s="598"/>
      <c r="L285" s="598"/>
      <c r="M285" s="598"/>
      <c r="N285" s="598"/>
      <c r="O285" s="598"/>
      <c r="P285" s="598"/>
      <c r="Q285" s="598"/>
      <c r="R285" s="598"/>
      <c r="S285" s="598"/>
      <c r="T285" s="598"/>
      <c r="U285" s="598"/>
      <c r="V285" s="598"/>
      <c r="W285" s="598"/>
      <c r="X285" s="598"/>
      <c r="Y285" s="598"/>
      <c r="Z285" s="598"/>
      <c r="AA285" s="598"/>
      <c r="AB285" s="598"/>
    </row>
    <row r="286" spans="1:28" ht="15.75">
      <c r="A286" s="597"/>
      <c r="B286" s="597"/>
      <c r="C286" s="597"/>
      <c r="D286" s="598"/>
      <c r="E286" s="598"/>
      <c r="F286" s="598"/>
      <c r="G286" s="598"/>
      <c r="H286" s="598"/>
      <c r="I286" s="598"/>
      <c r="J286" s="598"/>
      <c r="K286" s="598"/>
      <c r="L286" s="598"/>
      <c r="M286" s="598"/>
      <c r="N286" s="598"/>
      <c r="O286" s="598"/>
      <c r="P286" s="598"/>
      <c r="Q286" s="598"/>
      <c r="R286" s="598"/>
      <c r="S286" s="598"/>
      <c r="T286" s="598"/>
      <c r="U286" s="598"/>
      <c r="V286" s="598"/>
      <c r="W286" s="598"/>
      <c r="X286" s="598"/>
      <c r="Y286" s="598"/>
      <c r="Z286" s="598"/>
      <c r="AA286" s="598"/>
      <c r="AB286" s="598"/>
    </row>
    <row r="287" spans="1:28" ht="15.75">
      <c r="A287" s="597"/>
      <c r="B287" s="597"/>
      <c r="C287" s="597"/>
      <c r="D287" s="598"/>
      <c r="E287" s="598"/>
      <c r="F287" s="598"/>
      <c r="G287" s="598"/>
      <c r="H287" s="598"/>
      <c r="I287" s="598"/>
      <c r="J287" s="598"/>
      <c r="K287" s="598"/>
      <c r="L287" s="598"/>
      <c r="M287" s="598"/>
      <c r="N287" s="598"/>
      <c r="O287" s="598"/>
      <c r="P287" s="598"/>
      <c r="Q287" s="598"/>
      <c r="R287" s="598"/>
      <c r="S287" s="598"/>
      <c r="T287" s="598"/>
      <c r="U287" s="598"/>
      <c r="V287" s="598"/>
      <c r="W287" s="598"/>
      <c r="X287" s="598"/>
      <c r="Y287" s="598"/>
      <c r="Z287" s="598"/>
      <c r="AA287" s="598"/>
      <c r="AB287" s="598"/>
    </row>
    <row r="288" spans="1:28" ht="15.75">
      <c r="A288" s="597"/>
      <c r="B288" s="597"/>
      <c r="C288" s="597"/>
      <c r="D288" s="598"/>
      <c r="E288" s="598"/>
      <c r="F288" s="598"/>
      <c r="G288" s="598"/>
      <c r="H288" s="598"/>
      <c r="I288" s="598"/>
      <c r="J288" s="598"/>
      <c r="K288" s="598"/>
      <c r="L288" s="598"/>
      <c r="M288" s="598"/>
      <c r="N288" s="598"/>
      <c r="O288" s="598"/>
      <c r="P288" s="598"/>
      <c r="Q288" s="598"/>
      <c r="R288" s="598"/>
      <c r="S288" s="598"/>
      <c r="T288" s="598"/>
      <c r="U288" s="598"/>
      <c r="V288" s="598"/>
      <c r="W288" s="598"/>
      <c r="X288" s="598"/>
      <c r="Y288" s="598"/>
      <c r="Z288" s="598"/>
      <c r="AA288" s="598"/>
      <c r="AB288" s="598"/>
    </row>
    <row r="289" spans="1:28" ht="15.75">
      <c r="A289" s="597"/>
      <c r="B289" s="597"/>
      <c r="C289" s="597"/>
      <c r="D289" s="598"/>
      <c r="E289" s="598"/>
      <c r="F289" s="598"/>
      <c r="G289" s="598"/>
      <c r="H289" s="598"/>
      <c r="I289" s="598"/>
      <c r="J289" s="598"/>
      <c r="K289" s="598"/>
      <c r="L289" s="598"/>
      <c r="M289" s="598"/>
      <c r="N289" s="598"/>
      <c r="O289" s="598"/>
      <c r="P289" s="598"/>
      <c r="Q289" s="598"/>
      <c r="R289" s="598"/>
      <c r="S289" s="598"/>
      <c r="T289" s="598"/>
      <c r="U289" s="598"/>
      <c r="V289" s="598"/>
      <c r="W289" s="598"/>
      <c r="X289" s="598"/>
      <c r="Y289" s="598"/>
      <c r="Z289" s="598"/>
      <c r="AA289" s="598"/>
      <c r="AB289" s="598"/>
    </row>
    <row r="290" spans="1:28" ht="15.75">
      <c r="A290" s="597"/>
      <c r="B290" s="597"/>
      <c r="C290" s="597"/>
      <c r="D290" s="598"/>
      <c r="E290" s="598"/>
      <c r="F290" s="598"/>
      <c r="G290" s="598"/>
      <c r="H290" s="598"/>
      <c r="I290" s="598"/>
      <c r="J290" s="598"/>
      <c r="K290" s="598"/>
      <c r="L290" s="598"/>
      <c r="M290" s="598"/>
      <c r="N290" s="598"/>
      <c r="O290" s="598"/>
      <c r="P290" s="598"/>
      <c r="Q290" s="598"/>
      <c r="R290" s="598"/>
      <c r="S290" s="598"/>
      <c r="T290" s="598"/>
      <c r="U290" s="598"/>
      <c r="V290" s="598"/>
      <c r="W290" s="598"/>
      <c r="X290" s="598"/>
      <c r="Y290" s="598"/>
      <c r="Z290" s="598"/>
      <c r="AA290" s="598"/>
      <c r="AB290" s="598"/>
    </row>
    <row r="291" spans="1:28" ht="15.75">
      <c r="A291" s="597"/>
      <c r="B291" s="597"/>
      <c r="C291" s="597"/>
      <c r="D291" s="598"/>
      <c r="E291" s="598"/>
      <c r="F291" s="598"/>
      <c r="G291" s="598"/>
      <c r="H291" s="598"/>
      <c r="I291" s="598"/>
      <c r="J291" s="598"/>
      <c r="K291" s="598"/>
      <c r="L291" s="598"/>
      <c r="M291" s="598"/>
      <c r="N291" s="598"/>
      <c r="O291" s="598"/>
      <c r="P291" s="598"/>
      <c r="Q291" s="598"/>
      <c r="R291" s="598"/>
      <c r="S291" s="598"/>
      <c r="T291" s="598"/>
      <c r="U291" s="598"/>
      <c r="V291" s="598"/>
      <c r="W291" s="598"/>
      <c r="X291" s="598"/>
      <c r="Y291" s="598"/>
      <c r="Z291" s="598"/>
      <c r="AA291" s="598"/>
      <c r="AB291" s="598"/>
    </row>
    <row r="292" spans="1:28" ht="15.75">
      <c r="A292" s="597"/>
      <c r="B292" s="597"/>
      <c r="C292" s="597"/>
      <c r="D292" s="598"/>
      <c r="E292" s="598"/>
      <c r="F292" s="598"/>
      <c r="G292" s="598"/>
      <c r="H292" s="598"/>
      <c r="I292" s="598"/>
      <c r="J292" s="598"/>
      <c r="K292" s="598"/>
      <c r="L292" s="598"/>
      <c r="M292" s="598"/>
      <c r="N292" s="598"/>
      <c r="O292" s="598"/>
      <c r="P292" s="598"/>
      <c r="Q292" s="598"/>
      <c r="R292" s="598"/>
      <c r="S292" s="598"/>
      <c r="T292" s="598"/>
      <c r="U292" s="598"/>
      <c r="V292" s="598"/>
      <c r="W292" s="598"/>
      <c r="X292" s="598"/>
      <c r="Y292" s="598"/>
      <c r="Z292" s="598"/>
      <c r="AA292" s="598"/>
      <c r="AB292" s="598"/>
    </row>
    <row r="293" spans="1:28" ht="15.75">
      <c r="A293" s="597"/>
      <c r="B293" s="597"/>
      <c r="C293" s="597"/>
      <c r="D293" s="598"/>
      <c r="E293" s="598"/>
      <c r="F293" s="598"/>
      <c r="G293" s="598"/>
      <c r="H293" s="598"/>
      <c r="I293" s="598"/>
      <c r="J293" s="598"/>
      <c r="K293" s="598"/>
      <c r="L293" s="598"/>
      <c r="M293" s="598"/>
      <c r="N293" s="598"/>
      <c r="O293" s="598"/>
      <c r="P293" s="598"/>
      <c r="Q293" s="598"/>
      <c r="R293" s="598"/>
      <c r="S293" s="598"/>
      <c r="T293" s="598"/>
      <c r="U293" s="598"/>
      <c r="V293" s="598"/>
      <c r="W293" s="598"/>
      <c r="X293" s="598"/>
      <c r="Y293" s="598"/>
      <c r="Z293" s="598"/>
      <c r="AA293" s="598"/>
      <c r="AB293" s="598"/>
    </row>
    <row r="294" spans="1:28" ht="15.75">
      <c r="A294" s="597"/>
      <c r="B294" s="597"/>
      <c r="C294" s="597"/>
      <c r="D294" s="598"/>
      <c r="E294" s="598"/>
      <c r="F294" s="598"/>
      <c r="G294" s="598"/>
      <c r="H294" s="598"/>
      <c r="I294" s="598"/>
      <c r="J294" s="598"/>
      <c r="K294" s="598"/>
      <c r="L294" s="598"/>
      <c r="M294" s="598"/>
      <c r="N294" s="598"/>
      <c r="O294" s="598"/>
      <c r="P294" s="598"/>
      <c r="Q294" s="598"/>
      <c r="R294" s="598"/>
      <c r="S294" s="598"/>
      <c r="T294" s="598"/>
      <c r="U294" s="598"/>
      <c r="V294" s="598"/>
      <c r="W294" s="598"/>
      <c r="X294" s="598"/>
      <c r="Y294" s="598"/>
      <c r="Z294" s="598"/>
      <c r="AA294" s="598"/>
      <c r="AB294" s="598"/>
    </row>
    <row r="295" spans="1:28" ht="15.75">
      <c r="A295" s="597"/>
      <c r="B295" s="597"/>
      <c r="C295" s="597"/>
      <c r="D295" s="598"/>
      <c r="E295" s="598"/>
      <c r="F295" s="598"/>
      <c r="G295" s="598"/>
      <c r="H295" s="598"/>
      <c r="I295" s="598"/>
      <c r="J295" s="598"/>
      <c r="K295" s="598"/>
      <c r="L295" s="598"/>
      <c r="M295" s="598"/>
      <c r="N295" s="598"/>
      <c r="O295" s="598"/>
      <c r="P295" s="598"/>
      <c r="Q295" s="598"/>
      <c r="R295" s="598"/>
      <c r="S295" s="598"/>
      <c r="T295" s="598"/>
      <c r="U295" s="598"/>
      <c r="V295" s="598"/>
      <c r="W295" s="598"/>
      <c r="X295" s="598"/>
      <c r="Y295" s="598"/>
      <c r="Z295" s="598"/>
      <c r="AA295" s="598"/>
      <c r="AB295" s="598"/>
    </row>
    <row r="296" spans="1:28" ht="15.75">
      <c r="A296" s="597"/>
      <c r="B296" s="597"/>
      <c r="C296" s="597"/>
      <c r="D296" s="598"/>
      <c r="E296" s="598"/>
      <c r="F296" s="598"/>
      <c r="G296" s="598"/>
      <c r="H296" s="598"/>
      <c r="I296" s="598"/>
      <c r="J296" s="598"/>
      <c r="K296" s="598"/>
      <c r="L296" s="598"/>
      <c r="M296" s="598"/>
      <c r="N296" s="598"/>
      <c r="O296" s="598"/>
      <c r="P296" s="598"/>
      <c r="Q296" s="598"/>
      <c r="R296" s="598"/>
      <c r="S296" s="598"/>
      <c r="T296" s="598"/>
      <c r="U296" s="598"/>
      <c r="V296" s="598"/>
      <c r="W296" s="598"/>
      <c r="X296" s="598"/>
      <c r="Y296" s="598"/>
      <c r="Z296" s="598"/>
      <c r="AA296" s="598"/>
      <c r="AB296" s="598"/>
    </row>
    <row r="297" spans="1:28" ht="15.75">
      <c r="A297" s="597"/>
      <c r="B297" s="597"/>
      <c r="C297" s="597"/>
      <c r="D297" s="598"/>
      <c r="E297" s="598"/>
      <c r="F297" s="598"/>
      <c r="G297" s="598"/>
      <c r="H297" s="598"/>
      <c r="I297" s="598"/>
      <c r="J297" s="598"/>
      <c r="K297" s="598"/>
      <c r="L297" s="598"/>
      <c r="M297" s="598"/>
      <c r="N297" s="598"/>
      <c r="O297" s="598"/>
      <c r="P297" s="598"/>
      <c r="Q297" s="598"/>
      <c r="R297" s="598"/>
      <c r="S297" s="598"/>
      <c r="T297" s="598"/>
      <c r="U297" s="598"/>
      <c r="V297" s="598"/>
      <c r="W297" s="598"/>
      <c r="X297" s="598"/>
      <c r="Y297" s="598"/>
      <c r="Z297" s="598"/>
      <c r="AA297" s="598"/>
      <c r="AB297" s="598"/>
    </row>
    <row r="298" spans="1:28" ht="15.75">
      <c r="A298" s="597"/>
      <c r="B298" s="597"/>
      <c r="C298" s="597"/>
      <c r="D298" s="598"/>
      <c r="E298" s="598"/>
      <c r="F298" s="598"/>
      <c r="G298" s="598"/>
      <c r="H298" s="598"/>
      <c r="I298" s="598"/>
      <c r="J298" s="598"/>
      <c r="K298" s="598"/>
      <c r="L298" s="598"/>
      <c r="M298" s="598"/>
      <c r="N298" s="598"/>
      <c r="O298" s="598"/>
      <c r="P298" s="598"/>
      <c r="Q298" s="598"/>
      <c r="R298" s="598"/>
      <c r="S298" s="598"/>
      <c r="T298" s="598"/>
      <c r="U298" s="598"/>
      <c r="V298" s="598"/>
      <c r="W298" s="598"/>
      <c r="X298" s="598"/>
      <c r="Y298" s="598"/>
      <c r="Z298" s="598"/>
      <c r="AA298" s="598"/>
      <c r="AB298" s="598"/>
    </row>
    <row r="299" spans="1:28" ht="15.75">
      <c r="A299" s="597"/>
      <c r="B299" s="597"/>
      <c r="C299" s="597"/>
      <c r="D299" s="598"/>
      <c r="E299" s="598"/>
      <c r="F299" s="598"/>
      <c r="G299" s="598"/>
      <c r="H299" s="598"/>
      <c r="I299" s="598"/>
      <c r="J299" s="598"/>
      <c r="K299" s="598"/>
      <c r="L299" s="598"/>
      <c r="M299" s="598"/>
      <c r="N299" s="598"/>
      <c r="O299" s="598"/>
      <c r="P299" s="598"/>
      <c r="Q299" s="598"/>
      <c r="R299" s="598"/>
      <c r="S299" s="598"/>
      <c r="T299" s="598"/>
      <c r="U299" s="598"/>
      <c r="V299" s="598"/>
      <c r="W299" s="598"/>
      <c r="X299" s="598"/>
      <c r="Y299" s="598"/>
      <c r="Z299" s="598"/>
      <c r="AA299" s="598"/>
      <c r="AB299" s="598"/>
    </row>
    <row r="300" spans="1:28" ht="15.75">
      <c r="B300" s="597"/>
      <c r="C300" s="597"/>
      <c r="D300" s="598"/>
      <c r="E300" s="598"/>
      <c r="F300" s="598"/>
      <c r="G300" s="598"/>
      <c r="H300" s="598"/>
      <c r="I300" s="598"/>
      <c r="J300" s="598"/>
      <c r="K300" s="598"/>
      <c r="L300" s="598"/>
      <c r="M300" s="598"/>
      <c r="N300" s="598"/>
      <c r="O300" s="598"/>
      <c r="P300" s="598"/>
      <c r="Q300" s="598"/>
      <c r="R300" s="598"/>
      <c r="S300" s="598"/>
      <c r="T300" s="598"/>
      <c r="U300" s="598"/>
      <c r="V300" s="598"/>
      <c r="W300" s="598"/>
      <c r="X300" s="598"/>
      <c r="Y300" s="598"/>
      <c r="Z300" s="598"/>
      <c r="AA300" s="598"/>
      <c r="AB300" s="598"/>
    </row>
    <row r="301" spans="1:28" ht="15.75">
      <c r="B301" s="597"/>
      <c r="C301" s="597"/>
      <c r="D301" s="598"/>
      <c r="E301" s="598"/>
      <c r="F301" s="598"/>
      <c r="G301" s="598"/>
      <c r="H301" s="598"/>
      <c r="I301" s="598"/>
      <c r="J301" s="598"/>
      <c r="K301" s="598"/>
      <c r="L301" s="598"/>
      <c r="M301" s="598"/>
      <c r="N301" s="598"/>
      <c r="O301" s="598"/>
      <c r="P301" s="598"/>
      <c r="Q301" s="598"/>
      <c r="R301" s="598"/>
      <c r="S301" s="598"/>
      <c r="T301" s="598"/>
      <c r="U301" s="598"/>
      <c r="V301" s="598"/>
      <c r="W301" s="598"/>
      <c r="X301" s="598"/>
      <c r="Y301" s="598"/>
      <c r="Z301" s="598"/>
      <c r="AA301" s="598"/>
      <c r="AB301" s="598"/>
    </row>
    <row r="321" spans="1:6">
      <c r="A321" s="599"/>
    </row>
    <row r="322" spans="1:6">
      <c r="A322" s="599"/>
    </row>
    <row r="323" spans="1:6">
      <c r="A323" s="599"/>
      <c r="B323" s="599"/>
      <c r="C323" s="599"/>
      <c r="D323" s="600"/>
      <c r="E323" s="600"/>
      <c r="F323" s="600"/>
    </row>
    <row r="324" spans="1:6">
      <c r="A324" s="599"/>
      <c r="B324" s="599"/>
      <c r="C324" s="599"/>
      <c r="D324" s="600"/>
      <c r="E324" s="600"/>
      <c r="F324" s="600"/>
    </row>
    <row r="325" spans="1:6">
      <c r="A325" s="599"/>
      <c r="B325" s="599"/>
      <c r="C325" s="599"/>
      <c r="D325" s="600"/>
      <c r="E325" s="600"/>
      <c r="F325" s="600"/>
    </row>
    <row r="326" spans="1:6">
      <c r="A326" s="599"/>
      <c r="B326" s="599"/>
      <c r="C326" s="599"/>
      <c r="D326" s="600"/>
      <c r="E326" s="600"/>
      <c r="F326" s="600"/>
    </row>
    <row r="327" spans="1:6">
      <c r="A327" s="599"/>
      <c r="B327" s="599"/>
      <c r="C327" s="599"/>
      <c r="D327" s="600"/>
      <c r="E327" s="600"/>
      <c r="F327" s="600"/>
    </row>
    <row r="328" spans="1:6">
      <c r="A328" s="599"/>
      <c r="B328" s="599"/>
      <c r="C328" s="599"/>
      <c r="D328" s="600"/>
      <c r="E328" s="600"/>
      <c r="F328" s="600"/>
    </row>
    <row r="329" spans="1:6">
      <c r="A329" s="599"/>
      <c r="B329" s="599"/>
      <c r="C329" s="599"/>
      <c r="D329" s="600"/>
      <c r="E329" s="600"/>
      <c r="F329" s="600"/>
    </row>
    <row r="330" spans="1:6">
      <c r="B330" s="599"/>
      <c r="C330" s="599"/>
      <c r="D330" s="600"/>
      <c r="E330" s="600"/>
      <c r="F330" s="600"/>
    </row>
    <row r="331" spans="1:6">
      <c r="B331" s="599"/>
      <c r="C331" s="599"/>
      <c r="D331" s="600"/>
      <c r="E331" s="600"/>
      <c r="F331" s="600"/>
    </row>
  </sheetData>
  <mergeCells count="2">
    <mergeCell ref="A1:J1"/>
    <mergeCell ref="A3:J3"/>
  </mergeCells>
  <phoneticPr fontId="0" type="noConversion"/>
  <conditionalFormatting sqref="E104">
    <cfRule type="expression" dxfId="3" priority="5" stopIfTrue="1">
      <formula>#REF!="UC"</formula>
    </cfRule>
    <cfRule type="expression" dxfId="2" priority="6" stopIfTrue="1">
      <formula>#REF!="No ISA"</formula>
    </cfRule>
  </conditionalFormatting>
  <conditionalFormatting sqref="E34">
    <cfRule type="expression" dxfId="1" priority="1" stopIfTrue="1">
      <formula>#REF!="UC"</formula>
    </cfRule>
    <cfRule type="expression" dxfId="0" priority="2" stopIfTrue="1">
      <formula>#REF!="No ISA"</formula>
    </cfRule>
  </conditionalFormatting>
  <printOptions horizontalCentered="1"/>
  <pageMargins left="0.75" right="0.5" top="1" bottom="0.5" header="0.5" footer="0.5"/>
  <pageSetup scale="56" fitToHeight="0" orientation="landscape" r:id="rId1"/>
  <headerFooter alignWithMargins="0"/>
  <rowBreaks count="2" manualBreakCount="2">
    <brk id="64" max="16383" man="1"/>
    <brk id="119" max="16383" man="1"/>
  </rowBreaks>
  <ignoredErrors>
    <ignoredError sqref="O48 Q48 O118 Q118 D167 D171" evalError="1"/>
    <ignoredError sqref="P48 P118" evalError="1" formula="1"/>
    <ignoredError sqref="F144:F155 C52"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H318"/>
  <sheetViews>
    <sheetView zoomScale="90" zoomScaleNormal="90" zoomScaleSheetLayoutView="100" workbookViewId="0"/>
  </sheetViews>
  <sheetFormatPr defaultRowHeight="12.75"/>
  <cols>
    <col min="1" max="1" width="9.28515625" bestFit="1" customWidth="1"/>
    <col min="2" max="2" width="27.5703125" customWidth="1"/>
    <col min="3" max="3" width="15.140625" customWidth="1"/>
    <col min="4" max="4" width="13" style="792" customWidth="1"/>
    <col min="5" max="5" width="13.42578125" customWidth="1"/>
    <col min="6" max="6" width="12.7109375" customWidth="1"/>
    <col min="7" max="7" width="9.85546875" bestFit="1" customWidth="1"/>
    <col min="8" max="8" width="9.85546875" style="793" bestFit="1" customWidth="1"/>
    <col min="9" max="9" width="11.140625" bestFit="1" customWidth="1"/>
    <col min="10" max="10" width="12.7109375" customWidth="1"/>
    <col min="11" max="11" width="10" bestFit="1" customWidth="1"/>
    <col min="12" max="12" width="11.42578125" style="793" customWidth="1"/>
    <col min="13" max="14" width="12.28515625" customWidth="1"/>
    <col min="15" max="15" width="12.85546875" customWidth="1"/>
    <col min="16" max="16" width="12.42578125" customWidth="1"/>
    <col min="17" max="18" width="12.28515625" customWidth="1"/>
    <col min="19" max="19" width="12.85546875" customWidth="1"/>
    <col min="20" max="20" width="12.42578125" customWidth="1"/>
    <col min="21" max="21" width="12" customWidth="1"/>
    <col min="22" max="22" width="12.5703125" customWidth="1"/>
    <col min="23" max="23" width="11.28515625" customWidth="1"/>
    <col min="24" max="24" width="10.42578125" customWidth="1"/>
    <col min="25" max="25" width="12" customWidth="1"/>
    <col min="26" max="26" width="12.5703125" customWidth="1"/>
    <col min="27" max="27" width="11.28515625" customWidth="1"/>
    <col min="28" max="28" width="10.28515625" customWidth="1"/>
    <col min="29" max="29" width="12" customWidth="1"/>
    <col min="30" max="30" width="12.5703125" customWidth="1"/>
    <col min="31" max="31" width="11.28515625" customWidth="1"/>
    <col min="32" max="32" width="10.28515625" customWidth="1"/>
    <col min="33" max="33" width="12" customWidth="1"/>
    <col min="34" max="34" width="12.5703125" customWidth="1"/>
    <col min="35" max="35" width="11.28515625" customWidth="1"/>
    <col min="36" max="36" width="10.28515625" customWidth="1"/>
    <col min="37" max="37" width="12" customWidth="1"/>
    <col min="38" max="38" width="12.5703125" customWidth="1"/>
    <col min="39" max="39" width="11.28515625" customWidth="1"/>
    <col min="40" max="40" width="10.28515625" customWidth="1"/>
    <col min="41" max="44" width="12.7109375" customWidth="1"/>
    <col min="45" max="45" width="13.7109375" bestFit="1" customWidth="1"/>
    <col min="46" max="46" width="21.85546875" customWidth="1"/>
    <col min="47" max="47" width="18.42578125" customWidth="1"/>
    <col min="48" max="48" width="12.7109375" customWidth="1"/>
    <col min="49" max="49" width="8.140625" customWidth="1"/>
    <col min="50" max="50" width="10.5703125" hidden="1" customWidth="1"/>
    <col min="51" max="52" width="9.140625" hidden="1" customWidth="1"/>
    <col min="53" max="53" width="10.7109375" bestFit="1" customWidth="1"/>
    <col min="54" max="54" width="15" bestFit="1" customWidth="1"/>
    <col min="55" max="55" width="12.5703125" bestFit="1" customWidth="1"/>
    <col min="56" max="56" width="11.28515625" bestFit="1" customWidth="1"/>
  </cols>
  <sheetData>
    <row r="1" spans="1:47" ht="18">
      <c r="C1" s="788" t="str">
        <f>'ATT H-1A'!A4</f>
        <v>Atlantic City Electric Company</v>
      </c>
      <c r="D1" s="615"/>
      <c r="E1" s="615"/>
      <c r="F1" s="615"/>
      <c r="G1" s="615"/>
      <c r="H1" s="615"/>
      <c r="I1" s="615"/>
      <c r="J1" s="615"/>
      <c r="K1" s="615"/>
      <c r="L1" s="615"/>
      <c r="M1" s="615"/>
      <c r="N1" s="615"/>
      <c r="O1" s="615"/>
      <c r="P1" s="615"/>
      <c r="Q1" s="790"/>
      <c r="R1" s="790"/>
      <c r="S1" s="790"/>
      <c r="T1" s="790"/>
      <c r="U1" s="790"/>
      <c r="V1" s="790"/>
      <c r="W1" s="790"/>
      <c r="X1" s="790"/>
      <c r="Y1" s="830"/>
      <c r="Z1" s="830"/>
      <c r="AA1" s="830"/>
      <c r="AB1" s="830"/>
      <c r="AC1" s="847"/>
      <c r="AD1" s="847"/>
      <c r="AE1" s="847"/>
      <c r="AF1" s="847"/>
      <c r="AG1" s="847"/>
      <c r="AH1" s="847"/>
      <c r="AI1" s="847"/>
      <c r="AJ1" s="847"/>
      <c r="AK1" s="870"/>
      <c r="AL1" s="870"/>
      <c r="AM1" s="870"/>
      <c r="AN1" s="870"/>
      <c r="AO1" s="870"/>
      <c r="AP1" s="870"/>
      <c r="AQ1" s="870"/>
      <c r="AR1" s="870"/>
      <c r="AS1" s="790"/>
      <c r="AT1" s="790"/>
      <c r="AU1" s="790"/>
    </row>
    <row r="3" spans="1:47" ht="15.75">
      <c r="C3" s="616" t="s">
        <v>335</v>
      </c>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6"/>
      <c r="AQ3" s="616"/>
      <c r="AR3" s="616"/>
      <c r="AS3" s="616"/>
      <c r="AT3" s="616"/>
      <c r="AU3" s="616"/>
    </row>
    <row r="5" spans="1:47">
      <c r="C5" s="192"/>
    </row>
    <row r="8" spans="1:47">
      <c r="A8">
        <v>1</v>
      </c>
      <c r="C8" t="s">
        <v>178</v>
      </c>
    </row>
    <row r="10" spans="1:47">
      <c r="A10">
        <v>2</v>
      </c>
      <c r="C10" s="216" t="s">
        <v>580</v>
      </c>
    </row>
    <row r="11" spans="1:47">
      <c r="A11">
        <v>3</v>
      </c>
      <c r="C11" s="216"/>
      <c r="D11" s="792" t="s">
        <v>177</v>
      </c>
    </row>
    <row r="12" spans="1:47">
      <c r="A12">
        <v>4</v>
      </c>
      <c r="C12" s="792" t="s">
        <v>588</v>
      </c>
      <c r="D12" s="792">
        <f>+'ATT H-1A'!A284</f>
        <v>160</v>
      </c>
      <c r="E12" s="385" t="str">
        <f>+'ATT H-1A'!C284</f>
        <v>Net Plant Carrying Charge without Depreciation</v>
      </c>
      <c r="H12" s="794"/>
      <c r="K12" s="795">
        <f>+'ATT H-1A'!H284</f>
        <v>8.5569499820445066E-2</v>
      </c>
    </row>
    <row r="13" spans="1:47">
      <c r="A13">
        <v>5</v>
      </c>
      <c r="C13" s="792" t="s">
        <v>70</v>
      </c>
      <c r="D13" s="792">
        <f>+'ATT H-1A'!A294</f>
        <v>167</v>
      </c>
      <c r="E13" s="385" t="str">
        <f>+'ATT H-1A'!C294</f>
        <v>Net Plant Carrying Charge per 100 Basis Point increase in ROE without Depreciation</v>
      </c>
      <c r="H13" s="794"/>
      <c r="K13" s="795">
        <f>+'ATT H-1A'!H294</f>
        <v>9.0777625536167889E-2</v>
      </c>
    </row>
    <row r="14" spans="1:47">
      <c r="A14">
        <v>6</v>
      </c>
      <c r="C14" s="792" t="s">
        <v>564</v>
      </c>
      <c r="E14" t="s">
        <v>167</v>
      </c>
      <c r="H14" s="794"/>
      <c r="K14" s="795">
        <f>+K13-K12</f>
        <v>5.2081257157228222E-3</v>
      </c>
    </row>
    <row r="15" spans="1:47">
      <c r="H15" s="794"/>
      <c r="K15" s="795"/>
    </row>
    <row r="16" spans="1:47">
      <c r="A16">
        <v>7</v>
      </c>
      <c r="C16" s="216" t="s">
        <v>165</v>
      </c>
      <c r="H16" s="794"/>
      <c r="K16" s="795"/>
    </row>
    <row r="17" spans="1:60">
      <c r="C17" s="216"/>
      <c r="H17" s="794"/>
      <c r="K17" s="795"/>
    </row>
    <row r="18" spans="1:60">
      <c r="A18">
        <v>8</v>
      </c>
      <c r="C18" s="792" t="s">
        <v>589</v>
      </c>
      <c r="D18" s="792">
        <f>+'ATT H-1A'!A285</f>
        <v>161</v>
      </c>
      <c r="E18" s="385" t="str">
        <f>+'ATT H-1A'!C285</f>
        <v>Net Plant Carrying Charge without Depreciation, Return, nor Income Taxes</v>
      </c>
      <c r="H18" s="794"/>
      <c r="K18" s="795">
        <f>+'ATT H-1A'!H285</f>
        <v>2.9139588362260188E-2</v>
      </c>
    </row>
    <row r="19" spans="1:60">
      <c r="C19" s="792"/>
      <c r="E19" s="385"/>
      <c r="H19" s="794"/>
      <c r="N19" s="795"/>
      <c r="R19" s="795"/>
    </row>
    <row r="20" spans="1:60" ht="15.75">
      <c r="C20" s="521"/>
    </row>
    <row r="21" spans="1:60">
      <c r="A21">
        <v>9</v>
      </c>
      <c r="C21" s="196" t="s">
        <v>350</v>
      </c>
    </row>
    <row r="22" spans="1:60">
      <c r="A22">
        <v>10</v>
      </c>
      <c r="C22" s="196" t="s">
        <v>319</v>
      </c>
    </row>
    <row r="23" spans="1:60" ht="25.5" customHeight="1" thickBot="1">
      <c r="A23">
        <v>11</v>
      </c>
      <c r="C23" s="1512" t="s">
        <v>662</v>
      </c>
      <c r="D23" s="1513"/>
      <c r="E23" s="1513"/>
      <c r="F23" s="1513"/>
      <c r="G23" s="1513"/>
      <c r="H23" s="1513"/>
      <c r="I23" s="1513"/>
      <c r="J23" s="1513"/>
      <c r="K23" s="1513"/>
      <c r="L23" s="1513"/>
      <c r="M23" s="1513"/>
      <c r="N23" s="1513"/>
      <c r="O23" s="1513"/>
      <c r="P23" s="1513"/>
      <c r="Q23" s="1513"/>
      <c r="R23" s="1513"/>
      <c r="S23" s="1513"/>
      <c r="T23" s="1513"/>
      <c r="U23" s="1513"/>
      <c r="V23" s="1513"/>
      <c r="W23" s="1513"/>
      <c r="X23" s="1513"/>
      <c r="Y23" s="1513"/>
      <c r="Z23" s="1513"/>
      <c r="AA23" s="1513"/>
      <c r="AB23" s="1513"/>
      <c r="AC23" s="1513"/>
      <c r="AD23" s="1513"/>
      <c r="AE23" s="1513"/>
      <c r="AF23" s="1513"/>
      <c r="AG23" s="1513"/>
      <c r="AH23" s="1513"/>
      <c r="AI23" s="1513"/>
      <c r="AJ23" s="1513"/>
      <c r="AK23" s="1513"/>
      <c r="AL23" s="1513"/>
      <c r="AM23" s="1513"/>
      <c r="AN23" s="1513"/>
      <c r="AO23" s="1513"/>
      <c r="AP23" s="1513"/>
      <c r="AQ23" s="1513"/>
      <c r="AR23" s="1513"/>
      <c r="AS23" s="1513"/>
      <c r="AT23" s="377"/>
      <c r="AU23" s="377"/>
      <c r="AV23" s="783"/>
      <c r="AW23" s="783"/>
      <c r="AX23" s="783"/>
      <c r="AY23" s="783"/>
      <c r="AZ23" s="783"/>
      <c r="BA23" s="783"/>
      <c r="BB23" s="783"/>
      <c r="BC23" s="783"/>
      <c r="BD23" s="783"/>
      <c r="BE23" s="783"/>
      <c r="BF23" s="783"/>
      <c r="BG23" s="783"/>
      <c r="BH23" s="783"/>
    </row>
    <row r="24" spans="1:60">
      <c r="C24" s="522" t="s">
        <v>161</v>
      </c>
      <c r="D24" s="601"/>
      <c r="E24" s="1516" t="s">
        <v>629</v>
      </c>
      <c r="F24" s="1455"/>
      <c r="G24" s="1455"/>
      <c r="H24" s="1517"/>
      <c r="I24" s="1516" t="s">
        <v>630</v>
      </c>
      <c r="J24" s="1455"/>
      <c r="K24" s="1455"/>
      <c r="L24" s="1517"/>
      <c r="M24" s="1516" t="s">
        <v>631</v>
      </c>
      <c r="N24" s="1455"/>
      <c r="O24" s="1455"/>
      <c r="P24" s="1517"/>
      <c r="Q24" s="1516" t="s">
        <v>632</v>
      </c>
      <c r="R24" s="1455"/>
      <c r="S24" s="1455"/>
      <c r="T24" s="1517"/>
      <c r="U24" s="641" t="s">
        <v>633</v>
      </c>
      <c r="V24" s="642"/>
      <c r="W24" s="642"/>
      <c r="X24" s="643"/>
      <c r="Y24" s="611" t="s">
        <v>634</v>
      </c>
      <c r="Z24" s="612"/>
      <c r="AA24" s="612"/>
      <c r="AB24" s="613"/>
      <c r="AC24" s="611" t="s">
        <v>642</v>
      </c>
      <c r="AD24" s="612"/>
      <c r="AE24" s="612"/>
      <c r="AF24" s="613"/>
      <c r="AG24" s="611" t="s">
        <v>643</v>
      </c>
      <c r="AH24" s="612"/>
      <c r="AI24" s="612"/>
      <c r="AJ24" s="613"/>
      <c r="AK24" s="1516" t="s">
        <v>681</v>
      </c>
      <c r="AL24" s="1518"/>
      <c r="AM24" s="1518"/>
      <c r="AN24" s="1519"/>
      <c r="AO24" s="1516" t="s">
        <v>1063</v>
      </c>
      <c r="AP24" s="1518"/>
      <c r="AQ24" s="1518"/>
      <c r="AR24" s="1519"/>
      <c r="AS24" s="1516" t="s">
        <v>1062</v>
      </c>
      <c r="AT24" s="1518"/>
      <c r="AU24" s="1518"/>
      <c r="AV24" s="1519"/>
      <c r="AW24" s="944"/>
      <c r="AX24" s="612"/>
      <c r="AY24" s="612"/>
      <c r="AZ24" s="613"/>
      <c r="BA24" s="612"/>
      <c r="BB24" s="330"/>
      <c r="BC24" s="355"/>
    </row>
    <row r="25" spans="1:60" ht="38.25">
      <c r="A25">
        <v>12</v>
      </c>
      <c r="B25" s="602" t="s">
        <v>519</v>
      </c>
      <c r="C25" s="349" t="s">
        <v>315</v>
      </c>
      <c r="D25" s="334" t="s">
        <v>400</v>
      </c>
      <c r="E25" s="441" t="s">
        <v>164</v>
      </c>
      <c r="F25" s="495"/>
      <c r="G25" s="495"/>
      <c r="H25" s="496"/>
      <c r="I25" s="441" t="s">
        <v>164</v>
      </c>
      <c r="J25" s="796"/>
      <c r="K25" s="796"/>
      <c r="L25" s="797"/>
      <c r="M25" s="441" t="s">
        <v>164</v>
      </c>
      <c r="N25" s="495"/>
      <c r="O25" s="495"/>
      <c r="P25" s="496"/>
      <c r="Q25" s="441" t="s">
        <v>164</v>
      </c>
      <c r="R25" s="495"/>
      <c r="S25" s="495"/>
      <c r="T25" s="496"/>
      <c r="U25" s="508" t="s">
        <v>164</v>
      </c>
      <c r="V25" s="223"/>
      <c r="W25" s="223"/>
      <c r="X25" s="497"/>
      <c r="Y25" s="508" t="s">
        <v>163</v>
      </c>
      <c r="Z25" s="223"/>
      <c r="AA25" s="223"/>
      <c r="AB25" s="497"/>
      <c r="AC25" s="508" t="s">
        <v>164</v>
      </c>
      <c r="AD25" s="223"/>
      <c r="AE25" s="223"/>
      <c r="AF25" s="497"/>
      <c r="AG25" s="508" t="s">
        <v>164</v>
      </c>
      <c r="AH25" s="223"/>
      <c r="AI25" s="223"/>
      <c r="AJ25" s="497"/>
      <c r="AK25" s="508" t="s">
        <v>164</v>
      </c>
      <c r="AL25" s="223"/>
      <c r="AM25" s="223"/>
      <c r="AN25" s="497"/>
      <c r="AO25" s="508" t="s">
        <v>164</v>
      </c>
      <c r="AP25" s="223"/>
      <c r="AQ25" s="223"/>
      <c r="AR25" s="497"/>
      <c r="AS25" s="508" t="s">
        <v>164</v>
      </c>
      <c r="AT25" s="223"/>
      <c r="AU25" s="223"/>
      <c r="AV25" s="497"/>
      <c r="AW25" s="953"/>
      <c r="AX25" s="398"/>
      <c r="AY25" s="398"/>
      <c r="AZ25" s="476"/>
      <c r="BA25" s="223"/>
      <c r="BB25" s="293"/>
      <c r="BC25" s="291"/>
    </row>
    <row r="26" spans="1:60">
      <c r="A26">
        <v>13</v>
      </c>
      <c r="B26" t="s">
        <v>520</v>
      </c>
      <c r="C26" s="349" t="s">
        <v>159</v>
      </c>
      <c r="D26" s="334"/>
      <c r="E26" s="441">
        <v>35</v>
      </c>
      <c r="F26" s="333"/>
      <c r="G26" s="333"/>
      <c r="H26" s="798"/>
      <c r="I26" s="441">
        <v>35</v>
      </c>
      <c r="J26" s="333"/>
      <c r="K26" s="333"/>
      <c r="L26" s="798"/>
      <c r="M26" s="441">
        <v>35</v>
      </c>
      <c r="N26" s="333"/>
      <c r="O26" s="333"/>
      <c r="P26" s="334"/>
      <c r="Q26" s="441">
        <v>35</v>
      </c>
      <c r="R26" s="333"/>
      <c r="S26" s="333"/>
      <c r="T26" s="334"/>
      <c r="U26" s="441">
        <v>35</v>
      </c>
      <c r="V26" s="333"/>
      <c r="W26" s="333"/>
      <c r="X26" s="334"/>
      <c r="Y26" s="441">
        <v>35</v>
      </c>
      <c r="Z26" s="333"/>
      <c r="AA26" s="333"/>
      <c r="AB26" s="334"/>
      <c r="AC26" s="441">
        <v>35</v>
      </c>
      <c r="AD26" s="333"/>
      <c r="AE26" s="333"/>
      <c r="AF26" s="334"/>
      <c r="AG26" s="441">
        <v>35</v>
      </c>
      <c r="AH26" s="333"/>
      <c r="AI26" s="333"/>
      <c r="AJ26" s="334"/>
      <c r="AK26" s="441">
        <v>35</v>
      </c>
      <c r="AL26" s="333"/>
      <c r="AM26" s="333"/>
      <c r="AN26" s="334"/>
      <c r="AO26" s="441">
        <v>35</v>
      </c>
      <c r="AP26" s="333"/>
      <c r="AQ26" s="333"/>
      <c r="AR26" s="334"/>
      <c r="AS26" s="441">
        <v>35</v>
      </c>
      <c r="AT26" s="333"/>
      <c r="AU26" s="333"/>
      <c r="AV26" s="334"/>
      <c r="AW26" s="954"/>
      <c r="AX26" s="307"/>
      <c r="AY26" s="307"/>
      <c r="AZ26" s="308"/>
      <c r="BA26" s="333"/>
      <c r="BB26" s="293"/>
      <c r="BC26" s="291"/>
    </row>
    <row r="27" spans="1:60" ht="51">
      <c r="A27">
        <v>14</v>
      </c>
      <c r="B27" s="603" t="s">
        <v>521</v>
      </c>
      <c r="C27" s="349" t="s">
        <v>160</v>
      </c>
      <c r="D27" s="334" t="s">
        <v>400</v>
      </c>
      <c r="E27" s="441" t="s">
        <v>163</v>
      </c>
      <c r="F27" s="333"/>
      <c r="G27" s="333"/>
      <c r="H27" s="798"/>
      <c r="I27" s="441" t="s">
        <v>163</v>
      </c>
      <c r="J27" s="333"/>
      <c r="K27" s="333"/>
      <c r="L27" s="798"/>
      <c r="M27" s="441" t="s">
        <v>163</v>
      </c>
      <c r="N27" s="333"/>
      <c r="O27" s="333"/>
      <c r="P27" s="334"/>
      <c r="Q27" s="441" t="s">
        <v>163</v>
      </c>
      <c r="R27" s="333"/>
      <c r="S27" s="333"/>
      <c r="T27" s="334"/>
      <c r="U27" s="441" t="s">
        <v>163</v>
      </c>
      <c r="V27" s="333"/>
      <c r="W27" s="333"/>
      <c r="X27" s="334"/>
      <c r="Y27" s="441" t="s">
        <v>163</v>
      </c>
      <c r="Z27" s="333"/>
      <c r="AA27" s="333"/>
      <c r="AB27" s="334"/>
      <c r="AC27" s="441" t="s">
        <v>163</v>
      </c>
      <c r="AD27" s="333"/>
      <c r="AE27" s="333"/>
      <c r="AF27" s="334"/>
      <c r="AG27" s="441" t="s">
        <v>163</v>
      </c>
      <c r="AH27" s="333"/>
      <c r="AI27" s="333"/>
      <c r="AJ27" s="334"/>
      <c r="AK27" s="441" t="s">
        <v>163</v>
      </c>
      <c r="AL27" s="333"/>
      <c r="AM27" s="333"/>
      <c r="AN27" s="334"/>
      <c r="AO27" s="441" t="s">
        <v>163</v>
      </c>
      <c r="AP27" s="333"/>
      <c r="AQ27" s="333"/>
      <c r="AR27" s="334"/>
      <c r="AS27" s="441" t="s">
        <v>163</v>
      </c>
      <c r="AT27" s="333"/>
      <c r="AU27" s="333"/>
      <c r="AV27" s="334"/>
      <c r="AW27" s="954"/>
      <c r="AX27" s="307"/>
      <c r="AY27" s="307"/>
      <c r="AZ27" s="308"/>
      <c r="BA27" s="333"/>
      <c r="BB27" s="293"/>
      <c r="BC27" s="291"/>
    </row>
    <row r="28" spans="1:60" ht="25.5">
      <c r="A28">
        <v>15</v>
      </c>
      <c r="B28" s="603" t="s">
        <v>522</v>
      </c>
      <c r="C28" s="349" t="s">
        <v>421</v>
      </c>
      <c r="D28" s="334"/>
      <c r="E28" s="441">
        <v>150</v>
      </c>
      <c r="F28" s="333"/>
      <c r="G28" s="333"/>
      <c r="H28" s="798"/>
      <c r="I28" s="441">
        <v>0</v>
      </c>
      <c r="J28" s="333"/>
      <c r="K28" s="333"/>
      <c r="L28" s="798"/>
      <c r="M28" s="441">
        <v>0</v>
      </c>
      <c r="N28" s="333"/>
      <c r="O28" s="333"/>
      <c r="P28" s="334"/>
      <c r="Q28" s="441">
        <v>150</v>
      </c>
      <c r="R28" s="333"/>
      <c r="S28" s="333"/>
      <c r="T28" s="334"/>
      <c r="U28" s="441">
        <v>150</v>
      </c>
      <c r="V28" s="333"/>
      <c r="W28" s="333"/>
      <c r="X28" s="334"/>
      <c r="Y28" s="441">
        <v>150</v>
      </c>
      <c r="Z28" s="333"/>
      <c r="AA28" s="333"/>
      <c r="AB28" s="334"/>
      <c r="AC28" s="441">
        <v>0</v>
      </c>
      <c r="AD28" s="333"/>
      <c r="AE28" s="333"/>
      <c r="AF28" s="334"/>
      <c r="AG28" s="441">
        <v>0</v>
      </c>
      <c r="AH28" s="333"/>
      <c r="AI28" s="333"/>
      <c r="AJ28" s="334"/>
      <c r="AK28" s="441">
        <v>0</v>
      </c>
      <c r="AL28" s="333"/>
      <c r="AM28" s="333"/>
      <c r="AN28" s="334"/>
      <c r="AO28" s="441">
        <v>0</v>
      </c>
      <c r="AP28" s="333"/>
      <c r="AQ28" s="333"/>
      <c r="AR28" s="334"/>
      <c r="AS28" s="441">
        <v>0</v>
      </c>
      <c r="AT28" s="333"/>
      <c r="AU28" s="333"/>
      <c r="AV28" s="334"/>
      <c r="AW28" s="954"/>
      <c r="AX28" s="307"/>
      <c r="AY28" s="307"/>
      <c r="AZ28" s="308"/>
      <c r="BA28" s="333"/>
      <c r="BB28" s="293"/>
      <c r="BC28" s="291"/>
    </row>
    <row r="29" spans="1:60" ht="38.25">
      <c r="A29">
        <v>16</v>
      </c>
      <c r="B29" s="603" t="s">
        <v>523</v>
      </c>
      <c r="C29" s="349" t="s">
        <v>524</v>
      </c>
      <c r="D29" s="334"/>
      <c r="E29" s="604">
        <f>K12</f>
        <v>8.5569499820445066E-2</v>
      </c>
      <c r="F29" s="186"/>
      <c r="G29" s="961">
        <f>+E30-E29</f>
        <v>7.8121885735842334E-3</v>
      </c>
      <c r="H29" s="799"/>
      <c r="I29" s="604">
        <f>$K$12</f>
        <v>8.5569499820445066E-2</v>
      </c>
      <c r="J29" s="186"/>
      <c r="K29" s="186"/>
      <c r="L29" s="799"/>
      <c r="M29" s="604">
        <f>$K$12</f>
        <v>8.5569499820445066E-2</v>
      </c>
      <c r="N29" s="333"/>
      <c r="O29" s="333"/>
      <c r="P29" s="334"/>
      <c r="Q29" s="604">
        <f>$K$12</f>
        <v>8.5569499820445066E-2</v>
      </c>
      <c r="R29" s="333"/>
      <c r="S29" s="333"/>
      <c r="T29" s="334"/>
      <c r="U29" s="604">
        <f>$K$12</f>
        <v>8.5569499820445066E-2</v>
      </c>
      <c r="V29" s="186"/>
      <c r="W29" s="186"/>
      <c r="X29" s="291"/>
      <c r="Y29" s="604">
        <f>$K$12</f>
        <v>8.5569499820445066E-2</v>
      </c>
      <c r="Z29" s="186"/>
      <c r="AA29" s="186"/>
      <c r="AB29" s="291"/>
      <c r="AC29" s="604">
        <f>$K$12</f>
        <v>8.5569499820445066E-2</v>
      </c>
      <c r="AD29" s="186"/>
      <c r="AE29" s="186"/>
      <c r="AF29" s="291"/>
      <c r="AG29" s="604">
        <f>$K$12</f>
        <v>8.5569499820445066E-2</v>
      </c>
      <c r="AH29" s="186"/>
      <c r="AI29" s="186"/>
      <c r="AJ29" s="291"/>
      <c r="AK29" s="604">
        <f>$K$12</f>
        <v>8.5569499820445066E-2</v>
      </c>
      <c r="AL29" s="186"/>
      <c r="AM29" s="186"/>
      <c r="AN29" s="291"/>
      <c r="AO29" s="604">
        <f>$K$12</f>
        <v>8.5569499820445066E-2</v>
      </c>
      <c r="AP29" s="186"/>
      <c r="AQ29" s="186"/>
      <c r="AR29" s="291"/>
      <c r="AS29" s="604">
        <f>$K$12</f>
        <v>8.5569499820445066E-2</v>
      </c>
      <c r="AT29" s="186"/>
      <c r="AU29" s="186"/>
      <c r="AV29" s="291"/>
      <c r="AW29" s="955"/>
      <c r="AX29" s="784"/>
      <c r="AY29" s="784"/>
      <c r="AZ29" s="356"/>
      <c r="BA29" s="186"/>
      <c r="BB29" s="293"/>
      <c r="BC29" s="291"/>
    </row>
    <row r="30" spans="1:60" ht="25.5">
      <c r="A30">
        <v>17</v>
      </c>
      <c r="B30" s="800" t="s">
        <v>525</v>
      </c>
      <c r="C30" s="349" t="s">
        <v>166</v>
      </c>
      <c r="D30" s="789"/>
      <c r="E30" s="605">
        <f>+$K14*E28/100+E29</f>
        <v>9.33816883940293E-2</v>
      </c>
      <c r="F30" s="606"/>
      <c r="G30" s="606"/>
      <c r="H30" s="607"/>
      <c r="I30" s="605">
        <f>+$K14*I28/100+I29</f>
        <v>8.5569499820445066E-2</v>
      </c>
      <c r="J30" s="606"/>
      <c r="K30" s="606"/>
      <c r="L30" s="607"/>
      <c r="M30" s="605">
        <f>+$K14*M28/100+M29</f>
        <v>8.5569499820445066E-2</v>
      </c>
      <c r="N30" s="186"/>
      <c r="O30" s="186"/>
      <c r="P30" s="291"/>
      <c r="Q30" s="605">
        <f>+$K14*Q28/100+Q29</f>
        <v>9.33816883940293E-2</v>
      </c>
      <c r="R30" s="186"/>
      <c r="S30" s="186"/>
      <c r="T30" s="291"/>
      <c r="U30" s="605">
        <f>+$K14*U28/100+U29</f>
        <v>9.33816883940293E-2</v>
      </c>
      <c r="V30" s="186"/>
      <c r="W30" s="186"/>
      <c r="X30" s="291"/>
      <c r="Y30" s="605">
        <f>+$K14*Y28/100+Y29</f>
        <v>9.33816883940293E-2</v>
      </c>
      <c r="Z30" s="186"/>
      <c r="AA30" s="186"/>
      <c r="AB30" s="291"/>
      <c r="AC30" s="605">
        <f>+$K14*AC28/100+AC29</f>
        <v>8.5569499820445066E-2</v>
      </c>
      <c r="AD30" s="186"/>
      <c r="AE30" s="186"/>
      <c r="AF30" s="291"/>
      <c r="AG30" s="605">
        <f>+$K14*AG28/100+AG29</f>
        <v>8.5569499820445066E-2</v>
      </c>
      <c r="AH30" s="186"/>
      <c r="AI30" s="186"/>
      <c r="AJ30" s="291"/>
      <c r="AK30" s="605">
        <f>+$K14*AK28/100+AK29</f>
        <v>8.5569499820445066E-2</v>
      </c>
      <c r="AL30" s="186"/>
      <c r="AM30" s="186"/>
      <c r="AN30" s="291"/>
      <c r="AO30" s="605">
        <f>+$K14*AO28/100+AO29</f>
        <v>8.5569499820445066E-2</v>
      </c>
      <c r="AP30" s="186"/>
      <c r="AQ30" s="186"/>
      <c r="AR30" s="291"/>
      <c r="AS30" s="605">
        <f>+$K14*AS28/100+AS29</f>
        <v>8.5569499820445066E-2</v>
      </c>
      <c r="AT30" s="186"/>
      <c r="AU30" s="186"/>
      <c r="AV30" s="291"/>
      <c r="AW30" s="956"/>
      <c r="AX30" s="784"/>
      <c r="AY30" s="784"/>
      <c r="AZ30" s="356"/>
      <c r="BA30" s="186"/>
      <c r="BB30" s="293"/>
      <c r="BC30" s="291"/>
    </row>
    <row r="31" spans="1:60" ht="26.25">
      <c r="A31">
        <v>18</v>
      </c>
      <c r="B31" s="801" t="s">
        <v>526</v>
      </c>
      <c r="C31" s="349" t="s">
        <v>168</v>
      </c>
      <c r="D31" s="334"/>
      <c r="E31" s="804">
        <v>4854660</v>
      </c>
      <c r="F31" s="802" t="s">
        <v>316</v>
      </c>
      <c r="G31" s="802"/>
      <c r="H31" s="803"/>
      <c r="I31" s="804">
        <v>7878071</v>
      </c>
      <c r="J31" s="805"/>
      <c r="K31" s="805"/>
      <c r="L31" s="799"/>
      <c r="M31" s="804">
        <v>13722120</v>
      </c>
      <c r="N31" s="805"/>
      <c r="O31" s="805"/>
      <c r="P31" s="799"/>
      <c r="Q31" s="804">
        <v>26046638</v>
      </c>
      <c r="R31" s="805"/>
      <c r="S31" s="805"/>
      <c r="T31" s="799"/>
      <c r="U31" s="804">
        <v>18572212</v>
      </c>
      <c r="V31" s="805"/>
      <c r="W31" s="805"/>
      <c r="X31" s="799"/>
      <c r="Y31" s="804">
        <v>6759777</v>
      </c>
      <c r="Z31" s="805"/>
      <c r="AA31" s="805"/>
      <c r="AB31" s="799"/>
      <c r="AC31" s="804">
        <v>4045398</v>
      </c>
      <c r="AD31" s="805"/>
      <c r="AE31" s="805"/>
      <c r="AF31" s="799"/>
      <c r="AG31" s="804">
        <v>13176210</v>
      </c>
      <c r="AH31" s="805"/>
      <c r="AI31" s="805"/>
      <c r="AJ31" s="799"/>
      <c r="AK31" s="804">
        <v>14841978</v>
      </c>
      <c r="AL31" s="805"/>
      <c r="AM31" s="805"/>
      <c r="AN31" s="799"/>
      <c r="AO31" s="804">
        <v>13000000</v>
      </c>
      <c r="AP31" s="805"/>
      <c r="AQ31" s="805"/>
      <c r="AR31" s="799"/>
      <c r="AS31" s="804">
        <f>0.07*1000000</f>
        <v>70000</v>
      </c>
      <c r="AT31" s="805"/>
      <c r="AU31" s="805"/>
      <c r="AV31" s="799"/>
      <c r="AW31" s="957"/>
      <c r="AX31" s="810"/>
      <c r="AY31" s="810"/>
      <c r="AZ31" s="811"/>
      <c r="BA31" s="805"/>
      <c r="BB31" s="293"/>
      <c r="BC31" s="291"/>
    </row>
    <row r="32" spans="1:60">
      <c r="A32">
        <v>19</v>
      </c>
      <c r="B32" s="608" t="s">
        <v>527</v>
      </c>
      <c r="C32" s="293" t="s">
        <v>169</v>
      </c>
      <c r="D32" s="334"/>
      <c r="E32" s="806">
        <f>IF(E31=0,0,E31/E26)</f>
        <v>138704.57142857142</v>
      </c>
      <c r="F32" s="805"/>
      <c r="G32" s="805"/>
      <c r="H32" s="799"/>
      <c r="I32" s="806">
        <f>IF(I31=0,0,I31/I26)</f>
        <v>225087.74285714285</v>
      </c>
      <c r="J32" s="805"/>
      <c r="K32" s="805"/>
      <c r="L32" s="799"/>
      <c r="M32" s="806">
        <f>IF(M26=0,0,M31/M26)</f>
        <v>392060.57142857142</v>
      </c>
      <c r="N32" s="805"/>
      <c r="O32" s="805"/>
      <c r="P32" s="799"/>
      <c r="Q32" s="806">
        <f>IF(Q31=0,0,Q31/Q26)</f>
        <v>744189.65714285709</v>
      </c>
      <c r="R32" s="805"/>
      <c r="S32" s="805"/>
      <c r="T32" s="799"/>
      <c r="U32" s="806">
        <f>IF(U31=0,0,U31/U26)</f>
        <v>530634.62857142859</v>
      </c>
      <c r="V32" s="805"/>
      <c r="W32" s="805"/>
      <c r="X32" s="799"/>
      <c r="Y32" s="806">
        <f>IF(Y31=0,0,Y31/Y26)</f>
        <v>193136.48571428572</v>
      </c>
      <c r="Z32" s="805"/>
      <c r="AA32" s="805"/>
      <c r="AB32" s="799"/>
      <c r="AC32" s="806">
        <f>IF(AC31=0,0,AC31/AC26)</f>
        <v>115582.8</v>
      </c>
      <c r="AD32" s="805"/>
      <c r="AE32" s="805"/>
      <c r="AF32" s="799"/>
      <c r="AG32" s="806">
        <f>IF(AG31=0,0,AG31/AG26)</f>
        <v>376463.14285714284</v>
      </c>
      <c r="AH32" s="805"/>
      <c r="AI32" s="805"/>
      <c r="AJ32" s="799"/>
      <c r="AK32" s="806">
        <f>IF(AK31=0,0,AK31/AK26)</f>
        <v>424056.51428571431</v>
      </c>
      <c r="AL32" s="805"/>
      <c r="AM32" s="805"/>
      <c r="AN32" s="799"/>
      <c r="AO32" s="806">
        <f>IF(AO31=0,0,AO31/AO26)</f>
        <v>371428.57142857142</v>
      </c>
      <c r="AP32" s="805"/>
      <c r="AQ32" s="805"/>
      <c r="AR32" s="799"/>
      <c r="AS32" s="806">
        <f>IF(AS31=0,0,AS31/AS26)</f>
        <v>2000</v>
      </c>
      <c r="AT32" s="805"/>
      <c r="AU32" s="805"/>
      <c r="AV32" s="799"/>
      <c r="AW32" s="957"/>
      <c r="AX32" s="810"/>
      <c r="AY32" s="810"/>
      <c r="AZ32" s="811"/>
      <c r="BA32" s="805"/>
      <c r="BB32" s="293"/>
      <c r="BC32" s="291"/>
    </row>
    <row r="33" spans="1:56" s="783" customFormat="1" ht="27" customHeight="1">
      <c r="A33" s="783">
        <f>+A32+1</f>
        <v>20</v>
      </c>
      <c r="B33" s="800" t="s">
        <v>528</v>
      </c>
      <c r="C33" s="1514" t="s">
        <v>513</v>
      </c>
      <c r="D33" s="1515"/>
      <c r="E33" s="807">
        <v>6</v>
      </c>
      <c r="F33" s="808"/>
      <c r="G33" s="808"/>
      <c r="H33" s="809"/>
      <c r="I33" s="807">
        <v>6</v>
      </c>
      <c r="J33" s="808"/>
      <c r="K33" s="808"/>
      <c r="L33" s="809"/>
      <c r="M33" s="807">
        <v>9</v>
      </c>
      <c r="N33" s="808"/>
      <c r="O33" s="808"/>
      <c r="P33" s="809"/>
      <c r="Q33" s="807">
        <v>7</v>
      </c>
      <c r="R33" s="810"/>
      <c r="S33" s="810"/>
      <c r="T33" s="811"/>
      <c r="U33" s="804">
        <v>7</v>
      </c>
      <c r="V33" s="810"/>
      <c r="W33" s="810"/>
      <c r="X33" s="811"/>
      <c r="Y33" s="804">
        <v>2</v>
      </c>
      <c r="Z33" s="810"/>
      <c r="AA33" s="810"/>
      <c r="AB33" s="811"/>
      <c r="AC33" s="804">
        <v>5</v>
      </c>
      <c r="AD33" s="810"/>
      <c r="AE33" s="810"/>
      <c r="AF33" s="811"/>
      <c r="AG33" s="804">
        <v>5</v>
      </c>
      <c r="AH33" s="810"/>
      <c r="AI33" s="810"/>
      <c r="AJ33" s="811"/>
      <c r="AK33" s="804">
        <v>6</v>
      </c>
      <c r="AL33" s="810"/>
      <c r="AM33" s="810"/>
      <c r="AN33" s="811"/>
      <c r="AO33" s="804">
        <v>1</v>
      </c>
      <c r="AP33" s="810"/>
      <c r="AQ33" s="810"/>
      <c r="AR33" s="811"/>
      <c r="AS33" s="804">
        <v>3</v>
      </c>
      <c r="AT33" s="810"/>
      <c r="AU33" s="810"/>
      <c r="AV33" s="811"/>
      <c r="AW33" s="957"/>
      <c r="AX33" s="810"/>
      <c r="AY33" s="810"/>
      <c r="AZ33" s="811"/>
      <c r="BA33" s="810"/>
      <c r="BB33" s="349"/>
      <c r="BC33" s="356"/>
    </row>
    <row r="34" spans="1:56" ht="13.5" thickBot="1">
      <c r="C34" s="296"/>
      <c r="D34" s="609"/>
      <c r="E34" s="812"/>
      <c r="F34" s="813"/>
      <c r="G34" s="813"/>
      <c r="H34" s="814"/>
      <c r="I34" s="812"/>
      <c r="J34" s="813"/>
      <c r="K34" s="813"/>
      <c r="L34" s="814"/>
      <c r="M34" s="812"/>
      <c r="N34" s="813"/>
      <c r="O34" s="813"/>
      <c r="P34" s="814"/>
      <c r="Q34" s="812"/>
      <c r="R34" s="813"/>
      <c r="S34" s="813"/>
      <c r="T34" s="814"/>
      <c r="U34" s="812"/>
      <c r="V34" s="813"/>
      <c r="W34" s="813"/>
      <c r="X34" s="814"/>
      <c r="Y34" s="812"/>
      <c r="Z34" s="813"/>
      <c r="AA34" s="813"/>
      <c r="AB34" s="814"/>
      <c r="AC34" s="812"/>
      <c r="AD34" s="813"/>
      <c r="AE34" s="813"/>
      <c r="AF34" s="814"/>
      <c r="AG34" s="812"/>
      <c r="AH34" s="813"/>
      <c r="AI34" s="813"/>
      <c r="AJ34" s="814"/>
      <c r="AK34" s="812"/>
      <c r="AL34" s="813"/>
      <c r="AM34" s="813"/>
      <c r="AN34" s="814"/>
      <c r="AO34" s="812"/>
      <c r="AP34" s="813"/>
      <c r="AQ34" s="813"/>
      <c r="AR34" s="814"/>
      <c r="AS34" s="812"/>
      <c r="AT34" s="813"/>
      <c r="AU34" s="813"/>
      <c r="AV34" s="814"/>
      <c r="AW34" s="813"/>
      <c r="AX34" s="805"/>
      <c r="AY34" s="805"/>
      <c r="AZ34" s="814"/>
      <c r="BA34" s="813"/>
      <c r="BB34" s="296"/>
      <c r="BC34" s="297"/>
    </row>
    <row r="35" spans="1:56">
      <c r="C35" s="330"/>
      <c r="D35" s="336" t="s">
        <v>162</v>
      </c>
      <c r="E35" s="331" t="s">
        <v>171</v>
      </c>
      <c r="F35" s="331" t="s">
        <v>172</v>
      </c>
      <c r="G35" s="331" t="s">
        <v>173</v>
      </c>
      <c r="H35" s="815" t="s">
        <v>170</v>
      </c>
      <c r="I35" s="331" t="s">
        <v>171</v>
      </c>
      <c r="J35" s="331" t="s">
        <v>172</v>
      </c>
      <c r="K35" s="331" t="s">
        <v>173</v>
      </c>
      <c r="L35" s="332" t="s">
        <v>170</v>
      </c>
      <c r="M35" s="791" t="s">
        <v>171</v>
      </c>
      <c r="N35" s="331" t="s">
        <v>172</v>
      </c>
      <c r="O35" s="331" t="s">
        <v>173</v>
      </c>
      <c r="P35" s="332" t="s">
        <v>170</v>
      </c>
      <c r="Q35" s="791" t="s">
        <v>171</v>
      </c>
      <c r="R35" s="331" t="s">
        <v>172</v>
      </c>
      <c r="S35" s="331" t="s">
        <v>173</v>
      </c>
      <c r="T35" s="332" t="s">
        <v>170</v>
      </c>
      <c r="U35" s="791" t="s">
        <v>171</v>
      </c>
      <c r="V35" s="331" t="s">
        <v>172</v>
      </c>
      <c r="W35" s="331" t="s">
        <v>173</v>
      </c>
      <c r="X35" s="332" t="s">
        <v>170</v>
      </c>
      <c r="Y35" s="831" t="s">
        <v>171</v>
      </c>
      <c r="Z35" s="331" t="s">
        <v>172</v>
      </c>
      <c r="AA35" s="331" t="s">
        <v>173</v>
      </c>
      <c r="AB35" s="332" t="s">
        <v>170</v>
      </c>
      <c r="AC35" s="848" t="s">
        <v>171</v>
      </c>
      <c r="AD35" s="331" t="s">
        <v>172</v>
      </c>
      <c r="AE35" s="331" t="s">
        <v>173</v>
      </c>
      <c r="AF35" s="332" t="s">
        <v>170</v>
      </c>
      <c r="AG35" s="848" t="s">
        <v>171</v>
      </c>
      <c r="AH35" s="331" t="s">
        <v>172</v>
      </c>
      <c r="AI35" s="331" t="s">
        <v>173</v>
      </c>
      <c r="AJ35" s="332" t="s">
        <v>170</v>
      </c>
      <c r="AK35" s="871" t="s">
        <v>171</v>
      </c>
      <c r="AL35" s="331" t="s">
        <v>172</v>
      </c>
      <c r="AM35" s="331" t="s">
        <v>173</v>
      </c>
      <c r="AN35" s="332" t="s">
        <v>170</v>
      </c>
      <c r="AO35" s="1304" t="s">
        <v>171</v>
      </c>
      <c r="AP35" s="1305" t="s">
        <v>172</v>
      </c>
      <c r="AQ35" s="1305" t="s">
        <v>173</v>
      </c>
      <c r="AR35" s="1306" t="s">
        <v>170</v>
      </c>
      <c r="AS35" s="1304" t="s">
        <v>171</v>
      </c>
      <c r="AT35" s="1305" t="s">
        <v>172</v>
      </c>
      <c r="AU35" s="1305" t="s">
        <v>173</v>
      </c>
      <c r="AV35" s="1306" t="s">
        <v>170</v>
      </c>
      <c r="AW35" s="943"/>
      <c r="AX35" s="331"/>
      <c r="AY35" s="331"/>
      <c r="AZ35" s="332"/>
      <c r="BA35" s="348" t="s">
        <v>69</v>
      </c>
      <c r="BB35" s="398" t="s">
        <v>529</v>
      </c>
      <c r="BC35" s="476" t="s">
        <v>176</v>
      </c>
    </row>
    <row r="36" spans="1:56" ht="12.75" hidden="1" customHeight="1">
      <c r="A36">
        <f>+A33+1</f>
        <v>21</v>
      </c>
      <c r="C36" s="293" t="str">
        <f>+C29</f>
        <v>Base FCR</v>
      </c>
      <c r="D36" s="337">
        <v>2008</v>
      </c>
      <c r="E36" s="338"/>
      <c r="F36" s="805"/>
      <c r="G36" s="338">
        <v>0</v>
      </c>
      <c r="H36" s="799">
        <v>0</v>
      </c>
      <c r="I36" s="614"/>
      <c r="J36" s="810"/>
      <c r="K36" s="614">
        <v>0</v>
      </c>
      <c r="L36" s="811">
        <v>0</v>
      </c>
      <c r="M36" s="614">
        <v>13722120</v>
      </c>
      <c r="N36" s="810">
        <v>98015.142857142855</v>
      </c>
      <c r="O36" s="614">
        <v>13624104.857142856</v>
      </c>
      <c r="P36" s="811">
        <v>605809.1932136229</v>
      </c>
      <c r="Q36" s="614">
        <v>26046638</v>
      </c>
      <c r="R36" s="810">
        <v>310079.02380952379</v>
      </c>
      <c r="S36" s="614">
        <v>25736558.976190478</v>
      </c>
      <c r="T36" s="811">
        <v>1748948.4022156682</v>
      </c>
      <c r="U36" s="614">
        <v>18572212</v>
      </c>
      <c r="V36" s="810">
        <v>221097.76190476189</v>
      </c>
      <c r="W36" s="614">
        <v>18351114.238095239</v>
      </c>
      <c r="X36" s="811">
        <v>1247064.6116788916</v>
      </c>
      <c r="Y36" s="293"/>
      <c r="Z36" s="186"/>
      <c r="AA36" s="186"/>
      <c r="AB36" s="799"/>
      <c r="AC36" s="293"/>
      <c r="AD36" s="186"/>
      <c r="AE36" s="186"/>
      <c r="AF36" s="799"/>
      <c r="AG36" s="293"/>
      <c r="AH36" s="186"/>
      <c r="AI36" s="186"/>
      <c r="AJ36" s="799"/>
      <c r="AK36" s="293"/>
      <c r="AL36" s="186"/>
      <c r="AM36" s="186"/>
      <c r="AN36" s="799"/>
      <c r="AO36" s="293"/>
      <c r="AP36" s="186"/>
      <c r="AQ36" s="186"/>
      <c r="AR36" s="799"/>
      <c r="AS36" s="341">
        <f>AS31</f>
        <v>70000</v>
      </c>
      <c r="AT36" s="338">
        <f>AS32/12*9</f>
        <v>1500</v>
      </c>
      <c r="AU36" s="338">
        <f t="shared" ref="AU36:AU39" si="0">+AS36-AT36</f>
        <v>68500</v>
      </c>
      <c r="AV36" s="799">
        <f>+AS$30*AU36+AT36</f>
        <v>7361.510737700487</v>
      </c>
      <c r="AW36" s="805"/>
      <c r="AX36" s="186"/>
      <c r="AY36" s="186"/>
      <c r="AZ36" s="799"/>
      <c r="BA36" s="816">
        <f t="shared" ref="BA36:BA41" si="1">+X36+T36+P36+L36+H36</f>
        <v>3601822.2071081828</v>
      </c>
      <c r="BB36" s="186"/>
      <c r="BC36" s="339">
        <f>+BA36</f>
        <v>3601822.2071081828</v>
      </c>
    </row>
    <row r="37" spans="1:56" ht="12.75" hidden="1" customHeight="1">
      <c r="A37">
        <f>+A36+1</f>
        <v>22</v>
      </c>
      <c r="C37" s="293" t="s">
        <v>419</v>
      </c>
      <c r="D37" s="337">
        <v>2008</v>
      </c>
      <c r="E37" s="338"/>
      <c r="F37" s="805"/>
      <c r="G37" s="338">
        <v>0</v>
      </c>
      <c r="H37" s="799">
        <v>0</v>
      </c>
      <c r="I37" s="614"/>
      <c r="J37" s="810"/>
      <c r="K37" s="614">
        <v>0</v>
      </c>
      <c r="L37" s="811">
        <v>0</v>
      </c>
      <c r="M37" s="614">
        <v>13722120</v>
      </c>
      <c r="N37" s="810">
        <v>98015.142857142855</v>
      </c>
      <c r="O37" s="614">
        <v>13624104.857142856</v>
      </c>
      <c r="P37" s="811">
        <v>605809.1932136229</v>
      </c>
      <c r="Q37" s="614">
        <v>26046638</v>
      </c>
      <c r="R37" s="810">
        <v>310079.02380952379</v>
      </c>
      <c r="S37" s="614">
        <v>25736558.976190478</v>
      </c>
      <c r="T37" s="811">
        <v>1882305.814125001</v>
      </c>
      <c r="U37" s="614">
        <v>18572212</v>
      </c>
      <c r="V37" s="810">
        <v>221097.76190476189</v>
      </c>
      <c r="W37" s="614">
        <v>18351114.238095239</v>
      </c>
      <c r="X37" s="811">
        <v>1342153.3569423475</v>
      </c>
      <c r="Y37" s="293"/>
      <c r="Z37" s="186"/>
      <c r="AA37" s="186"/>
      <c r="AB37" s="799"/>
      <c r="AC37" s="293"/>
      <c r="AD37" s="186"/>
      <c r="AE37" s="186"/>
      <c r="AF37" s="799"/>
      <c r="AG37" s="293"/>
      <c r="AH37" s="186"/>
      <c r="AI37" s="186"/>
      <c r="AJ37" s="799"/>
      <c r="AK37" s="293"/>
      <c r="AL37" s="186"/>
      <c r="AM37" s="186"/>
      <c r="AN37" s="799"/>
      <c r="AO37" s="293"/>
      <c r="AP37" s="186"/>
      <c r="AQ37" s="186"/>
      <c r="AR37" s="799"/>
      <c r="AS37" s="341">
        <f>+AS36</f>
        <v>70000</v>
      </c>
      <c r="AT37" s="805">
        <f>AT36</f>
        <v>1500</v>
      </c>
      <c r="AU37" s="338">
        <f t="shared" si="0"/>
        <v>68500</v>
      </c>
      <c r="AV37" s="799">
        <f>+AS$29*AU37+AT37</f>
        <v>7361.510737700487</v>
      </c>
      <c r="AW37" s="805"/>
      <c r="AX37" s="186"/>
      <c r="AY37" s="186"/>
      <c r="AZ37" s="799"/>
      <c r="BA37" s="816">
        <f t="shared" si="1"/>
        <v>3830268.3642809717</v>
      </c>
      <c r="BB37" s="340">
        <f>+BA37</f>
        <v>3830268.3642809717</v>
      </c>
      <c r="BC37" s="291"/>
    </row>
    <row r="38" spans="1:56" ht="12.75" hidden="1" customHeight="1">
      <c r="A38">
        <f t="shared" ref="A38:A77" si="2">+A37+1</f>
        <v>23</v>
      </c>
      <c r="C38" s="293" t="str">
        <f>+C36</f>
        <v>Base FCR</v>
      </c>
      <c r="D38" s="337">
        <f t="shared" ref="D38:D75" si="3">+D36+1</f>
        <v>2009</v>
      </c>
      <c r="E38" s="338">
        <v>4854660</v>
      </c>
      <c r="F38" s="805">
        <v>69352.28571428571</v>
      </c>
      <c r="G38" s="338">
        <v>4785307.7142857146</v>
      </c>
      <c r="H38" s="799">
        <v>604422.47460055421</v>
      </c>
      <c r="I38" s="614">
        <v>7878071</v>
      </c>
      <c r="J38" s="810">
        <v>112543.87142857142</v>
      </c>
      <c r="K38" s="614">
        <v>7765527.1285714284</v>
      </c>
      <c r="L38" s="811">
        <v>980847.92115181335</v>
      </c>
      <c r="M38" s="614">
        <v>13624104.857142856</v>
      </c>
      <c r="N38" s="614">
        <v>392060.57142857142</v>
      </c>
      <c r="O38" s="614">
        <v>13232044.285714285</v>
      </c>
      <c r="P38" s="811">
        <v>1871604.3872154376</v>
      </c>
      <c r="Q38" s="614">
        <v>25736558.976190478</v>
      </c>
      <c r="R38" s="614">
        <v>744189.65714285709</v>
      </c>
      <c r="S38" s="614">
        <v>24992369.319047622</v>
      </c>
      <c r="T38" s="811">
        <v>3538716.6908665984</v>
      </c>
      <c r="U38" s="614">
        <v>18351114.238095239</v>
      </c>
      <c r="V38" s="614">
        <v>530634.62857142859</v>
      </c>
      <c r="W38" s="614">
        <v>17820479.60952381</v>
      </c>
      <c r="X38" s="811">
        <v>2523235.3054821482</v>
      </c>
      <c r="Y38" s="338"/>
      <c r="Z38" s="805"/>
      <c r="AA38" s="338"/>
      <c r="AB38" s="799"/>
      <c r="AC38" s="338"/>
      <c r="AD38" s="805"/>
      <c r="AE38" s="338"/>
      <c r="AF38" s="799"/>
      <c r="AG38" s="338"/>
      <c r="AH38" s="805"/>
      <c r="AI38" s="338"/>
      <c r="AJ38" s="799"/>
      <c r="AK38" s="338"/>
      <c r="AL38" s="805"/>
      <c r="AM38" s="338"/>
      <c r="AN38" s="799"/>
      <c r="AO38" s="338"/>
      <c r="AP38" s="805"/>
      <c r="AQ38" s="338"/>
      <c r="AR38" s="799"/>
      <c r="AS38" s="338">
        <f>+AU37</f>
        <v>68500</v>
      </c>
      <c r="AT38" s="805">
        <f>+AS$32</f>
        <v>2000</v>
      </c>
      <c r="AU38" s="338">
        <f t="shared" si="0"/>
        <v>66500</v>
      </c>
      <c r="AV38" s="799">
        <f>+AS$29*AU38+AT38</f>
        <v>7690.3717380595972</v>
      </c>
      <c r="AW38" s="805"/>
      <c r="AX38" s="805"/>
      <c r="AY38" s="338"/>
      <c r="AZ38" s="799"/>
      <c r="BA38" s="816">
        <f t="shared" si="1"/>
        <v>9518826.7793165501</v>
      </c>
      <c r="BB38" s="186"/>
      <c r="BC38" s="339">
        <f>+BA38</f>
        <v>9518826.7793165501</v>
      </c>
    </row>
    <row r="39" spans="1:56" ht="12.75" hidden="1" customHeight="1">
      <c r="A39">
        <f t="shared" si="2"/>
        <v>24</v>
      </c>
      <c r="C39" s="293" t="str">
        <f>+C37</f>
        <v>W Increased ROE</v>
      </c>
      <c r="D39" s="337">
        <f t="shared" si="3"/>
        <v>2009</v>
      </c>
      <c r="E39" s="338">
        <v>4854660</v>
      </c>
      <c r="F39" s="338">
        <v>69352.28571428571</v>
      </c>
      <c r="G39" s="338">
        <v>4785307.7142857146</v>
      </c>
      <c r="H39" s="799">
        <v>654013.8945380277</v>
      </c>
      <c r="I39" s="614">
        <v>7878071</v>
      </c>
      <c r="J39" s="810">
        <v>112543.87142857142</v>
      </c>
      <c r="K39" s="614">
        <v>7765527.1285714284</v>
      </c>
      <c r="L39" s="811">
        <v>980847.92115181335</v>
      </c>
      <c r="M39" s="614">
        <v>13624104.857142856</v>
      </c>
      <c r="N39" s="810">
        <v>392060.57142857142</v>
      </c>
      <c r="O39" s="614">
        <v>13232044.285714285</v>
      </c>
      <c r="P39" s="811">
        <v>1871604.3872154376</v>
      </c>
      <c r="Q39" s="614">
        <v>25736558.976190478</v>
      </c>
      <c r="R39" s="810">
        <v>744189.65714285709</v>
      </c>
      <c r="S39" s="614">
        <v>24992369.319047622</v>
      </c>
      <c r="T39" s="811">
        <v>3797719.2788158082</v>
      </c>
      <c r="U39" s="614">
        <v>18351114.238095239</v>
      </c>
      <c r="V39" s="810">
        <v>530634.62857142859</v>
      </c>
      <c r="W39" s="614">
        <v>17820479.60952381</v>
      </c>
      <c r="X39" s="811">
        <v>2707913.687849246</v>
      </c>
      <c r="Y39" s="338"/>
      <c r="Z39" s="338"/>
      <c r="AA39" s="338"/>
      <c r="AB39" s="799"/>
      <c r="AC39" s="338"/>
      <c r="AD39" s="338"/>
      <c r="AE39" s="338"/>
      <c r="AF39" s="799"/>
      <c r="AG39" s="338"/>
      <c r="AH39" s="338"/>
      <c r="AI39" s="338"/>
      <c r="AJ39" s="799"/>
      <c r="AK39" s="338"/>
      <c r="AL39" s="338"/>
      <c r="AM39" s="338"/>
      <c r="AN39" s="799"/>
      <c r="AO39" s="338"/>
      <c r="AP39" s="338"/>
      <c r="AQ39" s="338"/>
      <c r="AR39" s="799"/>
      <c r="AS39" s="338">
        <f>+AS38</f>
        <v>68500</v>
      </c>
      <c r="AT39" s="805">
        <f>+AT38</f>
        <v>2000</v>
      </c>
      <c r="AU39" s="338">
        <f t="shared" si="0"/>
        <v>66500</v>
      </c>
      <c r="AV39" s="799">
        <f>+AS$30*AU39+AT39</f>
        <v>7690.3717380595972</v>
      </c>
      <c r="AW39" s="805"/>
      <c r="AX39" s="338"/>
      <c r="AY39" s="338"/>
      <c r="AZ39" s="799"/>
      <c r="BA39" s="816">
        <f t="shared" si="1"/>
        <v>10012099.169570332</v>
      </c>
      <c r="BB39" s="340">
        <f>+BA39</f>
        <v>10012099.169570332</v>
      </c>
      <c r="BC39" s="291"/>
      <c r="BD39" s="640"/>
    </row>
    <row r="40" spans="1:56" ht="12.75" hidden="1" customHeight="1">
      <c r="A40">
        <f t="shared" si="2"/>
        <v>25</v>
      </c>
      <c r="C40" s="293" t="str">
        <f t="shared" ref="C40:C75" si="4">+C38</f>
        <v>Base FCR</v>
      </c>
      <c r="D40" s="337">
        <f t="shared" si="3"/>
        <v>2010</v>
      </c>
      <c r="E40" s="338">
        <v>4785307.7142857146</v>
      </c>
      <c r="F40" s="338">
        <v>138704.57142857142</v>
      </c>
      <c r="G40" s="338">
        <v>4646603.1428571427</v>
      </c>
      <c r="H40" s="799">
        <v>658265.47947755677</v>
      </c>
      <c r="I40" s="338">
        <v>7765527.1285714284</v>
      </c>
      <c r="J40" s="338">
        <v>225087.74285714285</v>
      </c>
      <c r="K40" s="338">
        <v>7540439.3857142851</v>
      </c>
      <c r="L40" s="799">
        <v>1068223.5592550735</v>
      </c>
      <c r="M40" s="341">
        <v>13232044.285714285</v>
      </c>
      <c r="N40" s="338">
        <v>392060.57142857142</v>
      </c>
      <c r="O40" s="338">
        <v>12839983.714285715</v>
      </c>
      <c r="P40" s="799">
        <v>1827766.0519328637</v>
      </c>
      <c r="Q40" s="341">
        <v>24992369.319047622</v>
      </c>
      <c r="R40" s="338">
        <v>744189.65714285709</v>
      </c>
      <c r="S40" s="338">
        <v>24248179.661904767</v>
      </c>
      <c r="T40" s="799">
        <v>3455504.9677780503</v>
      </c>
      <c r="U40" s="341">
        <v>17820479.60952381</v>
      </c>
      <c r="V40" s="338">
        <v>530634.62857142859</v>
      </c>
      <c r="W40" s="338">
        <v>17289844.980952382</v>
      </c>
      <c r="X40" s="799">
        <v>2463902.2828446077</v>
      </c>
      <c r="Y40" s="338">
        <v>6759777</v>
      </c>
      <c r="Z40" s="805">
        <v>160947.07142857142</v>
      </c>
      <c r="AA40" s="338">
        <v>6598829.9285714282</v>
      </c>
      <c r="AB40" s="811">
        <v>1068486.5704335223</v>
      </c>
      <c r="AC40" s="338"/>
      <c r="AD40" s="805"/>
      <c r="AE40" s="338"/>
      <c r="AF40" s="811"/>
      <c r="AG40" s="338"/>
      <c r="AH40" s="805"/>
      <c r="AI40" s="338"/>
      <c r="AJ40" s="811"/>
      <c r="AK40" s="338"/>
      <c r="AL40" s="805"/>
      <c r="AM40" s="338"/>
      <c r="AN40" s="811"/>
      <c r="AO40" s="338"/>
      <c r="AP40" s="805"/>
      <c r="AQ40" s="338"/>
      <c r="AR40" s="811"/>
      <c r="AS40" s="338">
        <f t="shared" ref="AS40" si="5">+AU39</f>
        <v>66500</v>
      </c>
      <c r="AT40" s="805">
        <f t="shared" ref="AT40" si="6">+AS$32</f>
        <v>2000</v>
      </c>
      <c r="AU40" s="338">
        <f t="shared" ref="AU40:AU50" si="7">+AS40-AT40</f>
        <v>64500</v>
      </c>
      <c r="AV40" s="799">
        <f t="shared" ref="AV40" si="8">+AS$29*AU40+AT40</f>
        <v>7519.2327384187065</v>
      </c>
      <c r="AW40" s="810"/>
      <c r="AX40" s="805"/>
      <c r="AY40" s="338"/>
      <c r="AZ40" s="811"/>
      <c r="BA40" s="816">
        <f t="shared" si="1"/>
        <v>9473662.3412881512</v>
      </c>
      <c r="BB40" s="784"/>
      <c r="BC40" s="650">
        <f>+BA40</f>
        <v>9473662.3412881512</v>
      </c>
      <c r="BD40" s="783"/>
    </row>
    <row r="41" spans="1:56" ht="12.75" hidden="1" customHeight="1">
      <c r="A41">
        <f t="shared" si="2"/>
        <v>26</v>
      </c>
      <c r="C41" s="293" t="str">
        <f t="shared" si="4"/>
        <v>W Increased ROE</v>
      </c>
      <c r="D41" s="337">
        <f t="shared" si="3"/>
        <v>2010</v>
      </c>
      <c r="E41" s="338">
        <v>4785307.7142857146</v>
      </c>
      <c r="F41" s="338">
        <v>138704.57142857142</v>
      </c>
      <c r="G41" s="338">
        <v>4646603.1428571427</v>
      </c>
      <c r="H41" s="799">
        <v>706419.46695307456</v>
      </c>
      <c r="I41" s="338">
        <v>7765527.1285714284</v>
      </c>
      <c r="J41" s="338">
        <v>225087.74285714285</v>
      </c>
      <c r="K41" s="338">
        <v>7540439.3857142851</v>
      </c>
      <c r="L41" s="799">
        <v>1068223.5592550735</v>
      </c>
      <c r="M41" s="341">
        <v>13232044.285714285</v>
      </c>
      <c r="N41" s="338">
        <v>392060.57142857142</v>
      </c>
      <c r="O41" s="338">
        <v>12839983.714285715</v>
      </c>
      <c r="P41" s="799">
        <v>1827766.0519328637</v>
      </c>
      <c r="Q41" s="341">
        <v>24992369.319047622</v>
      </c>
      <c r="R41" s="338">
        <v>744189.65714285709</v>
      </c>
      <c r="S41" s="338">
        <v>24248179.661904767</v>
      </c>
      <c r="T41" s="799">
        <v>3706795.319857805</v>
      </c>
      <c r="U41" s="341">
        <v>17820479.60952381</v>
      </c>
      <c r="V41" s="338">
        <v>530634.62857142859</v>
      </c>
      <c r="W41" s="338">
        <v>17289844.980952382</v>
      </c>
      <c r="X41" s="799">
        <v>2643081.5570518915</v>
      </c>
      <c r="Y41" s="338">
        <v>6759777</v>
      </c>
      <c r="Z41" s="338">
        <v>160947.07142857142</v>
      </c>
      <c r="AA41" s="338">
        <v>6598829.9285714282</v>
      </c>
      <c r="AB41" s="811">
        <v>1139692.0871697967</v>
      </c>
      <c r="AC41" s="338"/>
      <c r="AD41" s="338"/>
      <c r="AE41" s="338"/>
      <c r="AF41" s="811"/>
      <c r="AG41" s="338"/>
      <c r="AH41" s="338"/>
      <c r="AI41" s="338"/>
      <c r="AJ41" s="811"/>
      <c r="AK41" s="338"/>
      <c r="AL41" s="338"/>
      <c r="AM41" s="338"/>
      <c r="AN41" s="811"/>
      <c r="AO41" s="338"/>
      <c r="AP41" s="338"/>
      <c r="AQ41" s="338"/>
      <c r="AR41" s="811"/>
      <c r="AS41" s="338">
        <f t="shared" ref="AS41" si="9">+AS40</f>
        <v>66500</v>
      </c>
      <c r="AT41" s="805">
        <f t="shared" ref="AT41" si="10">+AT40</f>
        <v>2000</v>
      </c>
      <c r="AU41" s="338">
        <f t="shared" si="7"/>
        <v>64500</v>
      </c>
      <c r="AV41" s="799">
        <f t="shared" ref="AV41" si="11">+AS$30*AU41+AT41</f>
        <v>7519.2327384187065</v>
      </c>
      <c r="AW41" s="810"/>
      <c r="AX41" s="338"/>
      <c r="AY41" s="338"/>
      <c r="AZ41" s="811"/>
      <c r="BA41" s="816">
        <f t="shared" si="1"/>
        <v>9952285.9550507087</v>
      </c>
      <c r="BB41" s="651">
        <f>+BA41</f>
        <v>9952285.9550507087</v>
      </c>
      <c r="BC41" s="356"/>
      <c r="BD41" s="652"/>
    </row>
    <row r="42" spans="1:56" hidden="1">
      <c r="A42">
        <f t="shared" si="2"/>
        <v>27</v>
      </c>
      <c r="C42" s="293" t="str">
        <f t="shared" si="4"/>
        <v>Base FCR</v>
      </c>
      <c r="D42" s="337">
        <f t="shared" si="3"/>
        <v>2011</v>
      </c>
      <c r="E42" s="338">
        <v>4646603.1428571427</v>
      </c>
      <c r="F42" s="338">
        <v>138704.57142857142</v>
      </c>
      <c r="G42" s="338">
        <v>4507898.5714285709</v>
      </c>
      <c r="H42" s="799">
        <v>724371.60599023197</v>
      </c>
      <c r="I42" s="338">
        <v>7540439.3857142851</v>
      </c>
      <c r="J42" s="338">
        <v>225087.74285714285</v>
      </c>
      <c r="K42" s="338">
        <v>7315351.6428571418</v>
      </c>
      <c r="L42" s="799">
        <v>1175499.611172579</v>
      </c>
      <c r="M42" s="341">
        <v>12839983.714285715</v>
      </c>
      <c r="N42" s="338">
        <v>392060.57142857142</v>
      </c>
      <c r="O42" s="338">
        <v>12447923.142857144</v>
      </c>
      <c r="P42" s="799">
        <v>2009297.0992722472</v>
      </c>
      <c r="Q42" s="341">
        <v>24248179.661904767</v>
      </c>
      <c r="R42" s="338">
        <v>744189.65714285709</v>
      </c>
      <c r="S42" s="338">
        <v>23503990.004761912</v>
      </c>
      <c r="T42" s="799">
        <v>3797832.4816959109</v>
      </c>
      <c r="U42" s="341">
        <v>17289844.980952382</v>
      </c>
      <c r="V42" s="338">
        <v>530634.62857142859</v>
      </c>
      <c r="W42" s="338">
        <v>16759210.352380954</v>
      </c>
      <c r="X42" s="799">
        <v>2707994.4056711877</v>
      </c>
      <c r="Y42" s="341">
        <v>6598829.9285714282</v>
      </c>
      <c r="Z42" s="338">
        <v>193136.48571428572</v>
      </c>
      <c r="AA42" s="338">
        <v>6405693.4428571425</v>
      </c>
      <c r="AB42" s="799">
        <v>1025365.3887262535</v>
      </c>
      <c r="AC42" s="341"/>
      <c r="AD42" s="338"/>
      <c r="AE42" s="338"/>
      <c r="AF42" s="799"/>
      <c r="AG42" s="341"/>
      <c r="AH42" s="338"/>
      <c r="AI42" s="338"/>
      <c r="AJ42" s="799"/>
      <c r="AK42" s="341"/>
      <c r="AL42" s="338"/>
      <c r="AM42" s="338"/>
      <c r="AN42" s="799"/>
      <c r="AO42" s="341"/>
      <c r="AP42" s="338"/>
      <c r="AQ42" s="338"/>
      <c r="AR42" s="799"/>
      <c r="AS42" s="338">
        <f t="shared" ref="AS42" si="12">+AU41</f>
        <v>64500</v>
      </c>
      <c r="AT42" s="805">
        <f t="shared" ref="AT42" si="13">+AS$32</f>
        <v>2000</v>
      </c>
      <c r="AU42" s="338">
        <f t="shared" si="7"/>
        <v>62500</v>
      </c>
      <c r="AV42" s="799">
        <f t="shared" ref="AV42" si="14">+AS$29*AU42+AT42</f>
        <v>7348.0937387778167</v>
      </c>
      <c r="AW42" s="805"/>
      <c r="AX42" s="338"/>
      <c r="AY42" s="338"/>
      <c r="AZ42" s="799"/>
      <c r="BA42" s="817">
        <v>11440360.59252841</v>
      </c>
      <c r="BB42" s="186"/>
      <c r="BC42" s="339">
        <v>11440360.59252841</v>
      </c>
      <c r="BD42" s="640"/>
    </row>
    <row r="43" spans="1:56" hidden="1">
      <c r="A43">
        <f t="shared" si="2"/>
        <v>28</v>
      </c>
      <c r="C43" s="293" t="str">
        <f t="shared" si="4"/>
        <v>W Increased ROE</v>
      </c>
      <c r="D43" s="337">
        <f t="shared" si="3"/>
        <v>2011</v>
      </c>
      <c r="E43" s="338">
        <v>4646603.1428571427</v>
      </c>
      <c r="F43" s="338">
        <v>138704.57142857142</v>
      </c>
      <c r="G43" s="338">
        <v>4507898.5714285709</v>
      </c>
      <c r="H43" s="799">
        <v>768454.1853166935</v>
      </c>
      <c r="I43" s="338">
        <v>7540439.3857142851</v>
      </c>
      <c r="J43" s="338">
        <v>225087.74285714285</v>
      </c>
      <c r="K43" s="338">
        <v>7315351.6428571418</v>
      </c>
      <c r="L43" s="799">
        <v>1175499.611172579</v>
      </c>
      <c r="M43" s="341">
        <v>12839983.714285715</v>
      </c>
      <c r="N43" s="338">
        <v>392060.57142857142</v>
      </c>
      <c r="O43" s="338">
        <v>12447923.142857144</v>
      </c>
      <c r="P43" s="799">
        <v>2009297.0992722472</v>
      </c>
      <c r="Q43" s="341">
        <v>24248179.661904767</v>
      </c>
      <c r="R43" s="338">
        <v>744189.65714285709</v>
      </c>
      <c r="S43" s="338">
        <v>23503990.004761912</v>
      </c>
      <c r="T43" s="799">
        <v>4027677.1615297184</v>
      </c>
      <c r="U43" s="341">
        <v>17289844.980952382</v>
      </c>
      <c r="V43" s="338">
        <v>530634.62857142859</v>
      </c>
      <c r="W43" s="338">
        <v>16759210.352380954</v>
      </c>
      <c r="X43" s="799">
        <v>2871882.1258808207</v>
      </c>
      <c r="Y43" s="341">
        <v>6598829.9285714282</v>
      </c>
      <c r="Z43" s="338">
        <v>193136.48571428572</v>
      </c>
      <c r="AA43" s="338">
        <v>6405693.4428571425</v>
      </c>
      <c r="AB43" s="799">
        <v>1088006.4364032107</v>
      </c>
      <c r="AC43" s="341"/>
      <c r="AD43" s="338"/>
      <c r="AE43" s="338"/>
      <c r="AF43" s="799"/>
      <c r="AG43" s="341"/>
      <c r="AH43" s="338"/>
      <c r="AI43" s="338"/>
      <c r="AJ43" s="799"/>
      <c r="AK43" s="341"/>
      <c r="AL43" s="338"/>
      <c r="AM43" s="338"/>
      <c r="AN43" s="799"/>
      <c r="AO43" s="341"/>
      <c r="AP43" s="338"/>
      <c r="AQ43" s="338"/>
      <c r="AR43" s="799"/>
      <c r="AS43" s="338">
        <f t="shared" ref="AS43" si="15">+AS42</f>
        <v>64500</v>
      </c>
      <c r="AT43" s="805">
        <f t="shared" ref="AT43" si="16">+AT42</f>
        <v>2000</v>
      </c>
      <c r="AU43" s="338">
        <f t="shared" si="7"/>
        <v>62500</v>
      </c>
      <c r="AV43" s="799">
        <f t="shared" ref="AV43" si="17">+AS$30*AU43+AT43</f>
        <v>7348.0937387778167</v>
      </c>
      <c r="AW43" s="805"/>
      <c r="AX43" s="338"/>
      <c r="AY43" s="338"/>
      <c r="AZ43" s="799"/>
      <c r="BA43" s="817">
        <v>11940816.61957527</v>
      </c>
      <c r="BB43" s="340">
        <v>11940816.61957527</v>
      </c>
      <c r="BC43" s="291"/>
      <c r="BD43" s="640"/>
    </row>
    <row r="44" spans="1:56" hidden="1">
      <c r="A44">
        <f t="shared" si="2"/>
        <v>29</v>
      </c>
      <c r="C44" s="293" t="str">
        <f t="shared" si="4"/>
        <v>Base FCR</v>
      </c>
      <c r="D44" s="337">
        <f t="shared" si="3"/>
        <v>2012</v>
      </c>
      <c r="E44" s="338">
        <v>4507898.5714285709</v>
      </c>
      <c r="F44" s="338">
        <v>138704.57142857142</v>
      </c>
      <c r="G44" s="338">
        <v>4369193.9999999991</v>
      </c>
      <c r="H44" s="799">
        <v>711157.72630461515</v>
      </c>
      <c r="I44" s="338">
        <v>7315351.6428571418</v>
      </c>
      <c r="J44" s="338">
        <v>225087.74285714285</v>
      </c>
      <c r="K44" s="338">
        <v>7090263.8999999985</v>
      </c>
      <c r="L44" s="799">
        <v>1154056.3211484069</v>
      </c>
      <c r="M44" s="341">
        <v>12447923.142857144</v>
      </c>
      <c r="N44" s="338">
        <v>392060.57142857142</v>
      </c>
      <c r="O44" s="338">
        <v>12055862.571428573</v>
      </c>
      <c r="P44" s="799">
        <v>1971623.4298794207</v>
      </c>
      <c r="Q44" s="341">
        <v>23503990.004761912</v>
      </c>
      <c r="R44" s="338">
        <v>744189.65714285709</v>
      </c>
      <c r="S44" s="338">
        <v>22759800.347619057</v>
      </c>
      <c r="T44" s="799">
        <v>3726185.7674880158</v>
      </c>
      <c r="U44" s="341">
        <v>16759210.352380954</v>
      </c>
      <c r="V44" s="338">
        <v>530634.62857142859</v>
      </c>
      <c r="W44" s="338">
        <v>16228575.723809525</v>
      </c>
      <c r="X44" s="799">
        <v>2656907.6602197234</v>
      </c>
      <c r="Y44" s="341">
        <v>6405693.4428571425</v>
      </c>
      <c r="Z44" s="338">
        <v>193136.48571428572</v>
      </c>
      <c r="AA44" s="338">
        <v>6212556.9571428569</v>
      </c>
      <c r="AB44" s="799">
        <v>1007107.6277518201</v>
      </c>
      <c r="AC44" s="341"/>
      <c r="AD44" s="338"/>
      <c r="AE44" s="338"/>
      <c r="AF44" s="799"/>
      <c r="AG44" s="341"/>
      <c r="AH44" s="338"/>
      <c r="AI44" s="338"/>
      <c r="AJ44" s="799"/>
      <c r="AK44" s="341"/>
      <c r="AL44" s="338"/>
      <c r="AM44" s="338"/>
      <c r="AN44" s="799"/>
      <c r="AO44" s="341"/>
      <c r="AP44" s="338"/>
      <c r="AQ44" s="338"/>
      <c r="AR44" s="799"/>
      <c r="AS44" s="338">
        <f t="shared" ref="AS44" si="18">+AU43</f>
        <v>62500</v>
      </c>
      <c r="AT44" s="805">
        <f t="shared" ref="AT44" si="19">+AS$32</f>
        <v>2000</v>
      </c>
      <c r="AU44" s="338">
        <f t="shared" si="7"/>
        <v>60500</v>
      </c>
      <c r="AV44" s="799">
        <f t="shared" ref="AV44" si="20">+AS$29*AU44+AT44</f>
        <v>7176.9547391369269</v>
      </c>
      <c r="AW44" s="805"/>
      <c r="AX44" s="338"/>
      <c r="AY44" s="338"/>
      <c r="AZ44" s="799"/>
      <c r="BA44" s="817">
        <v>11227038.532792002</v>
      </c>
      <c r="BB44" s="186"/>
      <c r="BC44" s="339">
        <v>11227038.532792002</v>
      </c>
      <c r="BD44" s="640"/>
    </row>
    <row r="45" spans="1:56" hidden="1">
      <c r="A45">
        <f t="shared" si="2"/>
        <v>30</v>
      </c>
      <c r="C45" s="293" t="str">
        <f t="shared" si="4"/>
        <v>W Increased ROE</v>
      </c>
      <c r="D45" s="337">
        <f t="shared" si="3"/>
        <v>2012</v>
      </c>
      <c r="E45" s="338">
        <v>4507898.5714285709</v>
      </c>
      <c r="F45" s="338">
        <v>138704.57142857142</v>
      </c>
      <c r="G45" s="338">
        <v>4369193.9999999991</v>
      </c>
      <c r="H45" s="799">
        <v>753764.35658099083</v>
      </c>
      <c r="I45" s="338">
        <v>7315351.6428571418</v>
      </c>
      <c r="J45" s="338">
        <v>225087.74285714285</v>
      </c>
      <c r="K45" s="338">
        <v>7090263.8999999985</v>
      </c>
      <c r="L45" s="799">
        <v>1154056.3211484069</v>
      </c>
      <c r="M45" s="341">
        <v>12447923.142857144</v>
      </c>
      <c r="N45" s="338">
        <v>392060.57142857142</v>
      </c>
      <c r="O45" s="338">
        <v>12055862.571428573</v>
      </c>
      <c r="P45" s="799">
        <v>1971623.4298794207</v>
      </c>
      <c r="Q45" s="341">
        <v>23503990.004761912</v>
      </c>
      <c r="R45" s="338">
        <v>744189.65714285709</v>
      </c>
      <c r="S45" s="338">
        <v>22759800.347619057</v>
      </c>
      <c r="T45" s="799">
        <v>3948130.22648323</v>
      </c>
      <c r="U45" s="341">
        <v>16759210.352380954</v>
      </c>
      <c r="V45" s="338">
        <v>530634.62857142859</v>
      </c>
      <c r="W45" s="338">
        <v>16228575.723809525</v>
      </c>
      <c r="X45" s="799">
        <v>2815162.2320644427</v>
      </c>
      <c r="Y45" s="341">
        <v>6405693.4428571425</v>
      </c>
      <c r="Z45" s="338">
        <v>193136.48571428572</v>
      </c>
      <c r="AA45" s="338">
        <v>6212556.9571428569</v>
      </c>
      <c r="AB45" s="799">
        <v>1067689.9954251053</v>
      </c>
      <c r="AC45" s="341"/>
      <c r="AD45" s="338"/>
      <c r="AE45" s="338"/>
      <c r="AF45" s="799"/>
      <c r="AG45" s="341"/>
      <c r="AH45" s="338"/>
      <c r="AI45" s="338"/>
      <c r="AJ45" s="799"/>
      <c r="AK45" s="341"/>
      <c r="AL45" s="338"/>
      <c r="AM45" s="338"/>
      <c r="AN45" s="799"/>
      <c r="AO45" s="341"/>
      <c r="AP45" s="338"/>
      <c r="AQ45" s="338"/>
      <c r="AR45" s="799"/>
      <c r="AS45" s="338">
        <f t="shared" ref="AS45" si="21">+AS44</f>
        <v>62500</v>
      </c>
      <c r="AT45" s="805">
        <f t="shared" ref="AT45" si="22">+AT44</f>
        <v>2000</v>
      </c>
      <c r="AU45" s="338">
        <f t="shared" si="7"/>
        <v>60500</v>
      </c>
      <c r="AV45" s="799">
        <f t="shared" ref="AV45" si="23">+AS$30*AU45+AT45</f>
        <v>7176.9547391369269</v>
      </c>
      <c r="AW45" s="805"/>
      <c r="AX45" s="338"/>
      <c r="AY45" s="338"/>
      <c r="AZ45" s="799"/>
      <c r="BA45" s="817">
        <v>11710426.561581597</v>
      </c>
      <c r="BB45" s="340">
        <v>11710426.561581597</v>
      </c>
      <c r="BC45" s="291"/>
    </row>
    <row r="46" spans="1:56" hidden="1">
      <c r="A46">
        <f t="shared" si="2"/>
        <v>31</v>
      </c>
      <c r="C46" s="293" t="str">
        <f t="shared" si="4"/>
        <v>Base FCR</v>
      </c>
      <c r="D46" s="337">
        <f t="shared" si="3"/>
        <v>2013</v>
      </c>
      <c r="E46" s="338">
        <v>4369193.9999999991</v>
      </c>
      <c r="F46" s="338">
        <v>138704.57142857142</v>
      </c>
      <c r="G46" s="338">
        <v>4230489.4285714272</v>
      </c>
      <c r="H46" s="799">
        <v>654304.47924942314</v>
      </c>
      <c r="I46" s="338">
        <v>7090263.8999999985</v>
      </c>
      <c r="J46" s="338">
        <v>225087.74285714285</v>
      </c>
      <c r="K46" s="338">
        <v>6865176.1571428552</v>
      </c>
      <c r="L46" s="799">
        <v>1061795.7062173216</v>
      </c>
      <c r="M46" s="341">
        <v>12055862.571428573</v>
      </c>
      <c r="N46" s="338">
        <v>392060.57142857142</v>
      </c>
      <c r="O46" s="338">
        <v>11663802.000000002</v>
      </c>
      <c r="P46" s="799">
        <v>1813611.2779319216</v>
      </c>
      <c r="Q46" s="341">
        <v>22759800.347619057</v>
      </c>
      <c r="R46" s="338">
        <v>744189.65714285709</v>
      </c>
      <c r="S46" s="338">
        <v>22015610.690476201</v>
      </c>
      <c r="T46" s="799">
        <v>3427389.0916968002</v>
      </c>
      <c r="U46" s="341">
        <v>16228575.723809525</v>
      </c>
      <c r="V46" s="338">
        <v>530634.62857142859</v>
      </c>
      <c r="W46" s="338">
        <v>15697941.095238097</v>
      </c>
      <c r="X46" s="799">
        <v>2443854.6278978651</v>
      </c>
      <c r="Y46" s="341">
        <v>6212556.9571428569</v>
      </c>
      <c r="Z46" s="338">
        <v>193136.48571428572</v>
      </c>
      <c r="AA46" s="338">
        <v>6019420.4714285713</v>
      </c>
      <c r="AB46" s="799">
        <v>926766.17386400013</v>
      </c>
      <c r="AC46" s="341"/>
      <c r="AD46" s="338"/>
      <c r="AE46" s="338"/>
      <c r="AF46" s="799"/>
      <c r="AG46" s="341"/>
      <c r="AH46" s="338"/>
      <c r="AI46" s="338"/>
      <c r="AJ46" s="799"/>
      <c r="AK46" s="341"/>
      <c r="AL46" s="338"/>
      <c r="AM46" s="338"/>
      <c r="AN46" s="799"/>
      <c r="AO46" s="341"/>
      <c r="AP46" s="338"/>
      <c r="AQ46" s="338"/>
      <c r="AR46" s="799"/>
      <c r="AS46" s="338">
        <f t="shared" ref="AS46" si="24">+AU45</f>
        <v>60500</v>
      </c>
      <c r="AT46" s="805">
        <f t="shared" ref="AT46" si="25">+AS$32</f>
        <v>2000</v>
      </c>
      <c r="AU46" s="338">
        <f t="shared" si="7"/>
        <v>58500</v>
      </c>
      <c r="AV46" s="799">
        <f t="shared" ref="AV46" si="26">+AS$29*AU46+AT46</f>
        <v>7005.8157394960363</v>
      </c>
      <c r="AW46" s="805"/>
      <c r="AX46" s="338"/>
      <c r="AY46" s="338"/>
      <c r="AZ46" s="799"/>
      <c r="BA46" s="817">
        <v>10327721.356857331</v>
      </c>
      <c r="BB46" s="186"/>
      <c r="BC46" s="339">
        <f>+BA46</f>
        <v>10327721.356857331</v>
      </c>
    </row>
    <row r="47" spans="1:56" hidden="1">
      <c r="A47">
        <f t="shared" si="2"/>
        <v>32</v>
      </c>
      <c r="C47" s="293" t="str">
        <f t="shared" si="4"/>
        <v>W Increased ROE</v>
      </c>
      <c r="D47" s="337">
        <f t="shared" si="3"/>
        <v>2013</v>
      </c>
      <c r="E47" s="338">
        <v>4369193.9999999991</v>
      </c>
      <c r="F47" s="338">
        <v>138704.57142857142</v>
      </c>
      <c r="G47" s="338">
        <v>4230489.4285714272</v>
      </c>
      <c r="H47" s="799">
        <v>694414.99211606081</v>
      </c>
      <c r="I47" s="338">
        <v>7090263.8999999985</v>
      </c>
      <c r="J47" s="338">
        <v>225087.74285714285</v>
      </c>
      <c r="K47" s="338">
        <v>6865176.1571428552</v>
      </c>
      <c r="L47" s="799">
        <v>1061795.7062173216</v>
      </c>
      <c r="M47" s="341">
        <v>12055862.571428573</v>
      </c>
      <c r="N47" s="338">
        <v>392060.57142857142</v>
      </c>
      <c r="O47" s="338">
        <v>11663802.000000002</v>
      </c>
      <c r="P47" s="799">
        <v>1813611.2779319216</v>
      </c>
      <c r="Q47" s="341">
        <v>22759800.347619057</v>
      </c>
      <c r="R47" s="338">
        <v>744189.65714285709</v>
      </c>
      <c r="S47" s="338">
        <v>22015610.690476201</v>
      </c>
      <c r="T47" s="799">
        <v>3636125.5631564218</v>
      </c>
      <c r="U47" s="341">
        <v>16228575.723809525</v>
      </c>
      <c r="V47" s="338">
        <v>530634.62857142859</v>
      </c>
      <c r="W47" s="338">
        <v>15697941.095238097</v>
      </c>
      <c r="X47" s="799">
        <v>2592691.4182767244</v>
      </c>
      <c r="Y47" s="341">
        <v>6212556.9571428569</v>
      </c>
      <c r="Z47" s="338">
        <v>193136.48571428572</v>
      </c>
      <c r="AA47" s="338">
        <v>6019420.4714285713</v>
      </c>
      <c r="AB47" s="799">
        <v>983838.06739913381</v>
      </c>
      <c r="AC47" s="341"/>
      <c r="AD47" s="338"/>
      <c r="AE47" s="338"/>
      <c r="AF47" s="799"/>
      <c r="AG47" s="341"/>
      <c r="AH47" s="338"/>
      <c r="AI47" s="338"/>
      <c r="AJ47" s="799"/>
      <c r="AK47" s="341"/>
      <c r="AL47" s="338"/>
      <c r="AM47" s="338"/>
      <c r="AN47" s="799"/>
      <c r="AO47" s="341"/>
      <c r="AP47" s="338"/>
      <c r="AQ47" s="338"/>
      <c r="AR47" s="799"/>
      <c r="AS47" s="338">
        <f t="shared" ref="AS47" si="27">+AS46</f>
        <v>60500</v>
      </c>
      <c r="AT47" s="805">
        <f t="shared" ref="AT47" si="28">+AT46</f>
        <v>2000</v>
      </c>
      <c r="AU47" s="338">
        <f t="shared" si="7"/>
        <v>58500</v>
      </c>
      <c r="AV47" s="799">
        <f t="shared" ref="AV47" si="29">+AS$30*AU47+AT47</f>
        <v>7005.8157394960363</v>
      </c>
      <c r="AW47" s="805"/>
      <c r="AX47" s="338"/>
      <c r="AY47" s="338"/>
      <c r="AZ47" s="799"/>
      <c r="BA47" s="817">
        <v>10782477.025097582</v>
      </c>
      <c r="BB47" s="340">
        <f>+BA47</f>
        <v>10782477.025097582</v>
      </c>
      <c r="BC47" s="291"/>
      <c r="BD47" s="640"/>
    </row>
    <row r="48" spans="1:56" hidden="1">
      <c r="A48">
        <f t="shared" si="2"/>
        <v>33</v>
      </c>
      <c r="C48" s="293" t="str">
        <f t="shared" si="4"/>
        <v>Base FCR</v>
      </c>
      <c r="D48" s="337">
        <f t="shared" si="3"/>
        <v>2014</v>
      </c>
      <c r="E48" s="338">
        <v>4230489.4285714272</v>
      </c>
      <c r="F48" s="338">
        <v>138704.57142857142</v>
      </c>
      <c r="G48" s="338">
        <v>4091784.8571428559</v>
      </c>
      <c r="H48" s="799">
        <v>622701.96133218415</v>
      </c>
      <c r="I48" s="338">
        <v>6865176.1571428552</v>
      </c>
      <c r="J48" s="338">
        <v>225087.74285714285</v>
      </c>
      <c r="K48" s="338">
        <v>6640088.4142857119</v>
      </c>
      <c r="L48" s="799">
        <v>1010511.6039463527</v>
      </c>
      <c r="M48" s="341">
        <v>11663802.000000002</v>
      </c>
      <c r="N48" s="338">
        <v>392060.57142857142</v>
      </c>
      <c r="O48" s="338">
        <v>11271741.428571431</v>
      </c>
      <c r="P48" s="799">
        <v>1725340.2089377544</v>
      </c>
      <c r="Q48" s="341">
        <v>22015610.690476201</v>
      </c>
      <c r="R48" s="338">
        <v>744189.65714285709</v>
      </c>
      <c r="S48" s="338">
        <v>21271421.033333346</v>
      </c>
      <c r="T48" s="799">
        <v>3260282.9071831317</v>
      </c>
      <c r="U48" s="341">
        <v>15697941.095238097</v>
      </c>
      <c r="V48" s="338">
        <v>530634.62857142859</v>
      </c>
      <c r="W48" s="338">
        <v>15167306.466666669</v>
      </c>
      <c r="X48" s="799">
        <v>2324701.7650485802</v>
      </c>
      <c r="Y48" s="341">
        <v>6019420.4714285713</v>
      </c>
      <c r="Z48" s="338">
        <v>193136.48571428572</v>
      </c>
      <c r="AA48" s="338">
        <v>5826283.9857142856</v>
      </c>
      <c r="AB48" s="799">
        <v>882299.36704230588</v>
      </c>
      <c r="AC48" s="341"/>
      <c r="AD48" s="338"/>
      <c r="AE48" s="338"/>
      <c r="AF48" s="799"/>
      <c r="AG48" s="341"/>
      <c r="AH48" s="338"/>
      <c r="AI48" s="338"/>
      <c r="AJ48" s="799"/>
      <c r="AK48" s="341"/>
      <c r="AL48" s="338"/>
      <c r="AM48" s="338"/>
      <c r="AN48" s="799"/>
      <c r="AO48" s="341"/>
      <c r="AP48" s="338"/>
      <c r="AQ48" s="338"/>
      <c r="AR48" s="799"/>
      <c r="AS48" s="338">
        <f t="shared" ref="AS48" si="30">+AU47</f>
        <v>58500</v>
      </c>
      <c r="AT48" s="805">
        <f t="shared" ref="AT48" si="31">+AS$32</f>
        <v>2000</v>
      </c>
      <c r="AU48" s="338">
        <f t="shared" si="7"/>
        <v>56500</v>
      </c>
      <c r="AV48" s="799">
        <f t="shared" ref="AV48" si="32">+AS$29*AU48+AT48</f>
        <v>6834.6767398551465</v>
      </c>
      <c r="AW48" s="805"/>
      <c r="AX48" s="338"/>
      <c r="AY48" s="338"/>
      <c r="AZ48" s="799"/>
      <c r="BA48" s="817">
        <f>+AB48+X48+T48+P48+L48+H48</f>
        <v>9825837.8134903088</v>
      </c>
      <c r="BB48" s="186"/>
      <c r="BC48" s="339">
        <f>+BA48</f>
        <v>9825837.8134903088</v>
      </c>
    </row>
    <row r="49" spans="1:58" hidden="1">
      <c r="A49">
        <f t="shared" si="2"/>
        <v>34</v>
      </c>
      <c r="C49" s="293" t="str">
        <f t="shared" si="4"/>
        <v>W Increased ROE</v>
      </c>
      <c r="D49" s="337">
        <f t="shared" si="3"/>
        <v>2014</v>
      </c>
      <c r="E49" s="338">
        <v>4230489.4285714272</v>
      </c>
      <c r="F49" s="338">
        <v>138704.57142857142</v>
      </c>
      <c r="G49" s="338">
        <v>4091784.8571428559</v>
      </c>
      <c r="H49" s="799">
        <v>661363.83044789499</v>
      </c>
      <c r="I49" s="338">
        <v>6865176.1571428552</v>
      </c>
      <c r="J49" s="338">
        <v>225087.74285714285</v>
      </c>
      <c r="K49" s="338">
        <v>6640088.4142857119</v>
      </c>
      <c r="L49" s="799">
        <v>1010511.6039463527</v>
      </c>
      <c r="M49" s="341">
        <v>11663802.000000002</v>
      </c>
      <c r="N49" s="338">
        <v>392060.57142857142</v>
      </c>
      <c r="O49" s="338">
        <v>11271741.428571431</v>
      </c>
      <c r="P49" s="799">
        <v>1725340.2089377544</v>
      </c>
      <c r="Q49" s="341">
        <v>22015610.690476201</v>
      </c>
      <c r="R49" s="338">
        <v>744189.65714285709</v>
      </c>
      <c r="S49" s="338">
        <v>21271421.033333346</v>
      </c>
      <c r="T49" s="799">
        <v>3461269.2553437133</v>
      </c>
      <c r="U49" s="341">
        <v>15697941.095238097</v>
      </c>
      <c r="V49" s="338">
        <v>530634.62857142859</v>
      </c>
      <c r="W49" s="338">
        <v>15167306.466666669</v>
      </c>
      <c r="X49" s="799">
        <v>2468012.4321352169</v>
      </c>
      <c r="Y49" s="341">
        <v>6019420.4714285713</v>
      </c>
      <c r="Z49" s="338">
        <v>193136.48571428572</v>
      </c>
      <c r="AA49" s="338">
        <v>5826283.9857142856</v>
      </c>
      <c r="AB49" s="799">
        <v>937349.92242364003</v>
      </c>
      <c r="AC49" s="341"/>
      <c r="AD49" s="338"/>
      <c r="AE49" s="338"/>
      <c r="AF49" s="799"/>
      <c r="AG49" s="341"/>
      <c r="AH49" s="338"/>
      <c r="AI49" s="338"/>
      <c r="AJ49" s="799"/>
      <c r="AK49" s="341"/>
      <c r="AL49" s="338"/>
      <c r="AM49" s="338"/>
      <c r="AN49" s="799"/>
      <c r="AO49" s="341"/>
      <c r="AP49" s="338"/>
      <c r="AQ49" s="338"/>
      <c r="AR49" s="799"/>
      <c r="AS49" s="338">
        <f t="shared" ref="AS49" si="33">+AS48</f>
        <v>58500</v>
      </c>
      <c r="AT49" s="805">
        <f t="shared" ref="AT49" si="34">+AT48</f>
        <v>2000</v>
      </c>
      <c r="AU49" s="338">
        <f t="shared" si="7"/>
        <v>56500</v>
      </c>
      <c r="AV49" s="799">
        <f t="shared" ref="AV49" si="35">+AS$30*AU49+AT49</f>
        <v>6834.6767398551465</v>
      </c>
      <c r="AW49" s="805"/>
      <c r="AX49" s="338"/>
      <c r="AY49" s="338"/>
      <c r="AZ49" s="799"/>
      <c r="BA49" s="817">
        <f>+AB49+X49+T49+P49+L49+H49</f>
        <v>10263847.253234573</v>
      </c>
      <c r="BB49" s="340">
        <f>+BA49</f>
        <v>10263847.253234573</v>
      </c>
      <c r="BC49" s="291"/>
      <c r="BD49" s="640"/>
    </row>
    <row r="50" spans="1:58" hidden="1">
      <c r="A50">
        <f t="shared" si="2"/>
        <v>35</v>
      </c>
      <c r="C50" s="293" t="str">
        <f t="shared" si="4"/>
        <v>Base FCR</v>
      </c>
      <c r="D50" s="337">
        <f t="shared" si="3"/>
        <v>2015</v>
      </c>
      <c r="E50" s="338">
        <v>4091784.8571428559</v>
      </c>
      <c r="F50" s="338">
        <v>138704.57142857142</v>
      </c>
      <c r="G50" s="338">
        <v>3953080.2857142845</v>
      </c>
      <c r="H50" s="799">
        <v>625383.57977263792</v>
      </c>
      <c r="I50" s="338">
        <v>6640088.4142857119</v>
      </c>
      <c r="J50" s="338">
        <v>225087.74285714285</v>
      </c>
      <c r="K50" s="338">
        <v>6415000.6714285687</v>
      </c>
      <c r="L50" s="799">
        <v>1014863.294995531</v>
      </c>
      <c r="M50" s="341">
        <v>11271741.428571431</v>
      </c>
      <c r="N50" s="338">
        <v>392060.57142857142</v>
      </c>
      <c r="O50" s="338">
        <v>10879680.85714286</v>
      </c>
      <c r="P50" s="799">
        <v>1731500.1749673772</v>
      </c>
      <c r="Q50" s="341">
        <v>21271421.033333346</v>
      </c>
      <c r="R50" s="338">
        <v>744189.65714285709</v>
      </c>
      <c r="S50" s="338">
        <v>20527231.376190491</v>
      </c>
      <c r="T50" s="799">
        <v>3271376.5312157837</v>
      </c>
      <c r="U50" s="341">
        <v>15167306.466666669</v>
      </c>
      <c r="V50" s="338">
        <v>530634.62857142859</v>
      </c>
      <c r="W50" s="338">
        <v>14636671.83809524</v>
      </c>
      <c r="X50" s="799">
        <v>2332611.9274803959</v>
      </c>
      <c r="Y50" s="341">
        <v>5826283.9857142856</v>
      </c>
      <c r="Z50" s="338">
        <v>193136.48571428572</v>
      </c>
      <c r="AA50" s="338">
        <v>5633147.5</v>
      </c>
      <c r="AB50" s="799">
        <v>886655.06894753466</v>
      </c>
      <c r="AC50" s="338">
        <v>4127104.4899999998</v>
      </c>
      <c r="AD50" s="805">
        <v>68785.074833333332</v>
      </c>
      <c r="AE50" s="338">
        <v>4058319.4151666663</v>
      </c>
      <c r="AF50" s="811">
        <v>610056.76330008102</v>
      </c>
      <c r="AG50" s="338">
        <v>12794561</v>
      </c>
      <c r="AH50" s="805">
        <v>213242.68333333335</v>
      </c>
      <c r="AI50" s="338">
        <v>12581318.316666666</v>
      </c>
      <c r="AJ50" s="811">
        <v>1891255.3560051606</v>
      </c>
      <c r="AK50" s="338"/>
      <c r="AL50" s="805"/>
      <c r="AM50" s="338"/>
      <c r="AN50" s="811"/>
      <c r="AO50" s="338"/>
      <c r="AP50" s="805"/>
      <c r="AQ50" s="338"/>
      <c r="AR50" s="811"/>
      <c r="AS50" s="338">
        <f t="shared" ref="AS50" si="36">+AU49</f>
        <v>56500</v>
      </c>
      <c r="AT50" s="805">
        <f t="shared" ref="AT50:AT74" si="37">+AS$32</f>
        <v>2000</v>
      </c>
      <c r="AU50" s="338">
        <f t="shared" si="7"/>
        <v>54500</v>
      </c>
      <c r="AV50" s="799">
        <f t="shared" ref="AV50" si="38">+AS$29*AU50+AT50</f>
        <v>6663.5377402142558</v>
      </c>
      <c r="AW50" s="810"/>
      <c r="AX50" s="805"/>
      <c r="AY50" s="338"/>
      <c r="AZ50" s="811"/>
      <c r="BA50" s="817">
        <f>+AB50+X50+T50+P50+L50+H50+AF50+AJ50</f>
        <v>12363702.696684502</v>
      </c>
      <c r="BB50" s="186"/>
      <c r="BC50" s="339">
        <f>+BA50</f>
        <v>12363702.696684502</v>
      </c>
    </row>
    <row r="51" spans="1:58" hidden="1">
      <c r="A51">
        <f t="shared" si="2"/>
        <v>36</v>
      </c>
      <c r="C51" s="293" t="str">
        <f t="shared" si="4"/>
        <v>W Increased ROE</v>
      </c>
      <c r="D51" s="337">
        <f t="shared" si="3"/>
        <v>2015</v>
      </c>
      <c r="E51" s="338">
        <v>4091784.8571428559</v>
      </c>
      <c r="F51" s="338">
        <v>138704.57142857142</v>
      </c>
      <c r="G51" s="338">
        <v>3953080.2857142845</v>
      </c>
      <c r="H51" s="799">
        <v>664237.14409720595</v>
      </c>
      <c r="I51" s="338">
        <v>6640088.4142857119</v>
      </c>
      <c r="J51" s="338">
        <v>225087.74285714285</v>
      </c>
      <c r="K51" s="338">
        <v>6415000.6714285687</v>
      </c>
      <c r="L51" s="799">
        <v>1014863.294995531</v>
      </c>
      <c r="M51" s="341">
        <v>11271741.428571431</v>
      </c>
      <c r="N51" s="338">
        <v>392060.57142857142</v>
      </c>
      <c r="O51" s="338">
        <v>10879680.85714286</v>
      </c>
      <c r="P51" s="799">
        <v>1731500.1749673772</v>
      </c>
      <c r="Q51" s="341">
        <v>21271421.033333346</v>
      </c>
      <c r="R51" s="338">
        <v>744189.65714285709</v>
      </c>
      <c r="S51" s="338">
        <v>20527231.376190491</v>
      </c>
      <c r="T51" s="799">
        <v>3473132.1362214121</v>
      </c>
      <c r="U51" s="341">
        <v>15167306.466666669</v>
      </c>
      <c r="V51" s="338">
        <v>530634.62857142859</v>
      </c>
      <c r="W51" s="338">
        <v>14636671.83809524</v>
      </c>
      <c r="X51" s="799">
        <v>2476471.1030236194</v>
      </c>
      <c r="Y51" s="341">
        <v>5826283.9857142856</v>
      </c>
      <c r="Z51" s="338">
        <v>193136.48571428572</v>
      </c>
      <c r="AA51" s="338">
        <v>5633147.5</v>
      </c>
      <c r="AB51" s="799">
        <v>942021.4776521537</v>
      </c>
      <c r="AC51" s="338">
        <v>4127104.4899999998</v>
      </c>
      <c r="AD51" s="338">
        <v>68785.074833333332</v>
      </c>
      <c r="AE51" s="338">
        <v>4058319.4151666663</v>
      </c>
      <c r="AF51" s="811">
        <v>610056.76330008102</v>
      </c>
      <c r="AG51" s="338">
        <v>12794561</v>
      </c>
      <c r="AH51" s="338">
        <v>213242.68333333335</v>
      </c>
      <c r="AI51" s="338">
        <v>12581318.316666666</v>
      </c>
      <c r="AJ51" s="811">
        <v>1891255.3560051606</v>
      </c>
      <c r="AK51" s="338"/>
      <c r="AL51" s="338"/>
      <c r="AM51" s="338"/>
      <c r="AN51" s="811"/>
      <c r="AO51" s="338"/>
      <c r="AP51" s="338"/>
      <c r="AQ51" s="338"/>
      <c r="AR51" s="811"/>
      <c r="AS51" s="338">
        <f t="shared" ref="AS51" si="39">+AS50</f>
        <v>56500</v>
      </c>
      <c r="AT51" s="805">
        <f t="shared" ref="AT51" si="40">+AT50</f>
        <v>2000</v>
      </c>
      <c r="AU51" s="338">
        <f t="shared" ref="AU51:AU75" si="41">+AS51-AT51</f>
        <v>54500</v>
      </c>
      <c r="AV51" s="799">
        <f t="shared" ref="AV51" si="42">+AS$30*AU51+AT51</f>
        <v>6663.5377402142558</v>
      </c>
      <c r="AW51" s="810"/>
      <c r="AX51" s="338"/>
      <c r="AY51" s="338"/>
      <c r="AZ51" s="811"/>
      <c r="BA51" s="817">
        <f>+AB51+X51+T51+P51+L51+H51+AF51+AJ51</f>
        <v>12803537.450262541</v>
      </c>
      <c r="BB51" s="340">
        <f>+BA51</f>
        <v>12803537.450262541</v>
      </c>
      <c r="BC51" s="291"/>
      <c r="BD51" s="640"/>
      <c r="BE51" s="640"/>
    </row>
    <row r="52" spans="1:58" hidden="1">
      <c r="A52">
        <f t="shared" si="2"/>
        <v>37</v>
      </c>
      <c r="C52" s="293" t="str">
        <f t="shared" si="4"/>
        <v>Base FCR</v>
      </c>
      <c r="D52" s="337">
        <f t="shared" si="3"/>
        <v>2016</v>
      </c>
      <c r="E52" s="338">
        <v>3953080.2857142845</v>
      </c>
      <c r="F52" s="338">
        <v>138704.57142857142</v>
      </c>
      <c r="G52" s="338">
        <v>3814375.7142857132</v>
      </c>
      <c r="H52" s="799">
        <v>561127.25376284029</v>
      </c>
      <c r="I52" s="338">
        <v>6415000.6714285687</v>
      </c>
      <c r="J52" s="338">
        <v>225087.74285714285</v>
      </c>
      <c r="K52" s="338">
        <v>6189912.9285714254</v>
      </c>
      <c r="L52" s="799">
        <v>910589.07218603813</v>
      </c>
      <c r="M52" s="341">
        <v>10879680.85714286</v>
      </c>
      <c r="N52" s="338">
        <v>392060.57142857142</v>
      </c>
      <c r="O52" s="338">
        <v>10487620.285714289</v>
      </c>
      <c r="P52" s="799">
        <v>1553511.1007517767</v>
      </c>
      <c r="Q52" s="341">
        <v>20527231.376190491</v>
      </c>
      <c r="R52" s="338">
        <v>744189.65714285709</v>
      </c>
      <c r="S52" s="338">
        <v>19783041.719047636</v>
      </c>
      <c r="T52" s="799">
        <v>2935060.7651967099</v>
      </c>
      <c r="U52" s="341">
        <v>14636671.83809524</v>
      </c>
      <c r="V52" s="338">
        <v>530634.62857142859</v>
      </c>
      <c r="W52" s="338">
        <v>14106037.209523812</v>
      </c>
      <c r="X52" s="799">
        <v>2092806.4022740859</v>
      </c>
      <c r="Y52" s="341">
        <v>5633147.5</v>
      </c>
      <c r="Z52" s="338">
        <v>193136.48571428572</v>
      </c>
      <c r="AA52" s="338">
        <v>5440011.0142857144</v>
      </c>
      <c r="AB52" s="799">
        <v>795589.99756317353</v>
      </c>
      <c r="AC52" s="341">
        <v>4058319.4151666663</v>
      </c>
      <c r="AD52" s="338">
        <v>115582.8</v>
      </c>
      <c r="AE52" s="338">
        <v>3942736.6151666665</v>
      </c>
      <c r="AF52" s="799">
        <v>552220.79831740586</v>
      </c>
      <c r="AG52" s="341">
        <v>12581318.316666666</v>
      </c>
      <c r="AH52" s="338">
        <v>376463.14285714284</v>
      </c>
      <c r="AI52" s="338">
        <v>12204855.173809523</v>
      </c>
      <c r="AJ52" s="799">
        <v>1728088.689526015</v>
      </c>
      <c r="AK52" s="338">
        <v>13621157</v>
      </c>
      <c r="AL52" s="805">
        <v>194587.95714285714</v>
      </c>
      <c r="AM52" s="338">
        <v>13426569.042857142</v>
      </c>
      <c r="AN52" s="811">
        <v>1061960.3692415874</v>
      </c>
      <c r="AO52" s="341">
        <f>AO31</f>
        <v>13000000</v>
      </c>
      <c r="AP52" s="338">
        <f>AO32</f>
        <v>371428.57142857142</v>
      </c>
      <c r="AQ52" s="338">
        <f t="shared" ref="AQ52:AQ55" si="43">+AO52-AP52</f>
        <v>12628571.428571429</v>
      </c>
      <c r="AR52" s="799">
        <f>+AO$29*AQ52+AP52</f>
        <v>1452049.112018192</v>
      </c>
      <c r="AS52" s="338">
        <f t="shared" ref="AS52" si="44">+AU51</f>
        <v>54500</v>
      </c>
      <c r="AT52" s="805">
        <f t="shared" si="37"/>
        <v>2000</v>
      </c>
      <c r="AU52" s="338">
        <f t="shared" si="41"/>
        <v>52500</v>
      </c>
      <c r="AV52" s="799">
        <f t="shared" ref="AV52" si="45">+AS$29*AU52+AT52</f>
        <v>6492.398740573366</v>
      </c>
      <c r="AW52" s="810"/>
      <c r="AX52" s="805"/>
      <c r="AY52" s="338"/>
      <c r="AZ52" s="811"/>
      <c r="BA52" s="817">
        <f>H52+L52+P52+T52+X52+AB52+AF52+AJ52+AN52</f>
        <v>12190954.448819634</v>
      </c>
      <c r="BB52" s="186"/>
      <c r="BC52" s="339">
        <f>+BA52</f>
        <v>12190954.448819634</v>
      </c>
      <c r="BD52" s="640"/>
      <c r="BE52" s="640"/>
    </row>
    <row r="53" spans="1:58" hidden="1">
      <c r="A53">
        <f t="shared" si="2"/>
        <v>38</v>
      </c>
      <c r="C53" s="293" t="str">
        <f t="shared" si="4"/>
        <v>W Increased ROE</v>
      </c>
      <c r="D53" s="337">
        <f t="shared" si="3"/>
        <v>2016</v>
      </c>
      <c r="E53" s="338">
        <v>3953080.2857142845</v>
      </c>
      <c r="F53" s="338">
        <v>138704.57142857142</v>
      </c>
      <c r="G53" s="338">
        <v>3814375.7142857132</v>
      </c>
      <c r="H53" s="799">
        <v>596772.02049812861</v>
      </c>
      <c r="I53" s="338">
        <v>6415000.6714285687</v>
      </c>
      <c r="J53" s="338">
        <v>225087.74285714285</v>
      </c>
      <c r="K53" s="338">
        <v>6189912.9285714254</v>
      </c>
      <c r="L53" s="799">
        <v>910589.07218603813</v>
      </c>
      <c r="M53" s="341">
        <v>10879680.85714286</v>
      </c>
      <c r="N53" s="338">
        <v>392060.57142857142</v>
      </c>
      <c r="O53" s="338">
        <v>10487620.285714289</v>
      </c>
      <c r="P53" s="799">
        <v>1553511.1007517767</v>
      </c>
      <c r="Q53" s="341">
        <v>20527231.376190491</v>
      </c>
      <c r="R53" s="338">
        <v>744189.65714285709</v>
      </c>
      <c r="S53" s="338">
        <v>19783041.719047636</v>
      </c>
      <c r="T53" s="799">
        <v>3119930.3114107698</v>
      </c>
      <c r="U53" s="341">
        <v>14636671.83809524</v>
      </c>
      <c r="V53" s="338">
        <v>530634.62857142859</v>
      </c>
      <c r="W53" s="338">
        <v>14106037.209523812</v>
      </c>
      <c r="X53" s="799">
        <v>2224625.1961096404</v>
      </c>
      <c r="Y53" s="341">
        <v>5633147.5</v>
      </c>
      <c r="Z53" s="338">
        <v>193136.48571428572</v>
      </c>
      <c r="AA53" s="338">
        <v>5440011.0142857144</v>
      </c>
      <c r="AB53" s="799">
        <v>846426.08141180547</v>
      </c>
      <c r="AC53" s="341">
        <v>4058319.4151666663</v>
      </c>
      <c r="AD53" s="338">
        <v>115582.8</v>
      </c>
      <c r="AE53" s="338">
        <v>3942736.6151666665</v>
      </c>
      <c r="AF53" s="799">
        <v>552220.79831740586</v>
      </c>
      <c r="AG53" s="341">
        <v>12581318.316666666</v>
      </c>
      <c r="AH53" s="338">
        <v>376463.14285714284</v>
      </c>
      <c r="AI53" s="338">
        <v>12204855.173809523</v>
      </c>
      <c r="AJ53" s="799">
        <v>1728088.689526015</v>
      </c>
      <c r="AK53" s="338">
        <v>13621157</v>
      </c>
      <c r="AL53" s="338">
        <v>194587.95714285714</v>
      </c>
      <c r="AM53" s="338">
        <v>13426569.042857142</v>
      </c>
      <c r="AN53" s="811">
        <v>1061960.3692415874</v>
      </c>
      <c r="AO53" s="341">
        <f>+AO52</f>
        <v>13000000</v>
      </c>
      <c r="AP53" s="805">
        <f>AP52</f>
        <v>371428.57142857142</v>
      </c>
      <c r="AQ53" s="338">
        <f t="shared" si="43"/>
        <v>12628571.428571429</v>
      </c>
      <c r="AR53" s="799">
        <f>+AO$30*AQ53+AP53</f>
        <v>1452049.112018192</v>
      </c>
      <c r="AS53" s="338">
        <f t="shared" ref="AS53" si="46">+AS52</f>
        <v>54500</v>
      </c>
      <c r="AT53" s="805">
        <f t="shared" ref="AT53" si="47">+AT52</f>
        <v>2000</v>
      </c>
      <c r="AU53" s="338">
        <f t="shared" si="41"/>
        <v>52500</v>
      </c>
      <c r="AV53" s="799">
        <f t="shared" ref="AV53" si="48">+AS$30*AU53+AT53</f>
        <v>6492.398740573366</v>
      </c>
      <c r="AW53" s="810"/>
      <c r="AX53" s="338"/>
      <c r="AY53" s="338"/>
      <c r="AZ53" s="811"/>
      <c r="BA53" s="817">
        <f>H53+L53+P53+T53+X53+AB53+AF53+AJ53+AN53</f>
        <v>12594123.639453169</v>
      </c>
      <c r="BB53" s="340">
        <f>+BA53</f>
        <v>12594123.639453169</v>
      </c>
      <c r="BC53" s="291"/>
      <c r="BD53" s="640"/>
      <c r="BE53" s="640"/>
    </row>
    <row r="54" spans="1:58" hidden="1">
      <c r="A54">
        <v>39</v>
      </c>
      <c r="C54" s="293" t="s">
        <v>524</v>
      </c>
      <c r="D54" s="337">
        <v>2017</v>
      </c>
      <c r="E54" s="338">
        <v>3814375.7142857132</v>
      </c>
      <c r="F54" s="338">
        <v>138704.57142857142</v>
      </c>
      <c r="G54" s="338">
        <v>3675671.1428571418</v>
      </c>
      <c r="H54" s="799">
        <v>540960.18987904279</v>
      </c>
      <c r="I54" s="338">
        <v>6189912.9285714254</v>
      </c>
      <c r="J54" s="338">
        <v>225087.74285714285</v>
      </c>
      <c r="K54" s="338">
        <v>5964825.1857142821</v>
      </c>
      <c r="L54" s="799">
        <v>877862.25689143606</v>
      </c>
      <c r="M54" s="341">
        <v>10487620.285714289</v>
      </c>
      <c r="N54" s="338">
        <v>392060.57142857142</v>
      </c>
      <c r="O54" s="338">
        <v>10095559.714285718</v>
      </c>
      <c r="P54" s="799">
        <v>1496891.6236747215</v>
      </c>
      <c r="Q54" s="341">
        <v>19783041.719047636</v>
      </c>
      <c r="R54" s="338">
        <v>744189.65714285709</v>
      </c>
      <c r="S54" s="338">
        <v>19038852.061904781</v>
      </c>
      <c r="T54" s="799">
        <v>2827750.703029979</v>
      </c>
      <c r="U54" s="341">
        <v>14106037.209523812</v>
      </c>
      <c r="V54" s="338">
        <v>530634.62857142859</v>
      </c>
      <c r="W54" s="338">
        <v>13575402.580952384</v>
      </c>
      <c r="X54" s="799">
        <v>2016290.3765093132</v>
      </c>
      <c r="Y54" s="341">
        <v>5440011.0142857144</v>
      </c>
      <c r="Z54" s="338">
        <v>193136.48571428572</v>
      </c>
      <c r="AA54" s="338">
        <v>5246874.5285714287</v>
      </c>
      <c r="AB54" s="799">
        <v>767340.40015423298</v>
      </c>
      <c r="AC54" s="341">
        <v>3942736.6151666665</v>
      </c>
      <c r="AD54" s="338">
        <v>115582.8</v>
      </c>
      <c r="AE54" s="338">
        <v>3827153.8151666666</v>
      </c>
      <c r="AF54" s="799">
        <v>534416.27693294501</v>
      </c>
      <c r="AG54" s="341">
        <v>12204855.173809523</v>
      </c>
      <c r="AH54" s="338">
        <v>376463.14285714284</v>
      </c>
      <c r="AI54" s="338">
        <v>11828392.030952379</v>
      </c>
      <c r="AJ54" s="799">
        <v>1670930.7289826246</v>
      </c>
      <c r="AK54" s="341">
        <v>14647390.042857142</v>
      </c>
      <c r="AL54" s="338">
        <v>424056.51428571431</v>
      </c>
      <c r="AM54" s="338">
        <v>14223333.528571429</v>
      </c>
      <c r="AN54" s="799">
        <v>1980620.0920913997</v>
      </c>
      <c r="AO54" s="338">
        <f>+AQ53</f>
        <v>12628571.428571429</v>
      </c>
      <c r="AP54" s="805">
        <f>+AO$32</f>
        <v>371428.57142857142</v>
      </c>
      <c r="AQ54" s="338">
        <f t="shared" si="43"/>
        <v>12257142.857142858</v>
      </c>
      <c r="AR54" s="799">
        <f t="shared" ref="AR54" si="49">+AO$29*AQ54+AP54</f>
        <v>1420266.1549420266</v>
      </c>
      <c r="AS54" s="338">
        <f t="shared" ref="AS54" si="50">+AU53</f>
        <v>52500</v>
      </c>
      <c r="AT54" s="805">
        <f t="shared" si="37"/>
        <v>2000</v>
      </c>
      <c r="AU54" s="338">
        <f t="shared" si="41"/>
        <v>50500</v>
      </c>
      <c r="AV54" s="799">
        <f t="shared" ref="AV54" si="51">+AS$29*AU54+AT54</f>
        <v>6321.2597409324762</v>
      </c>
      <c r="AW54" s="805"/>
      <c r="AX54" s="338"/>
      <c r="AY54" s="338"/>
      <c r="AZ54" s="799"/>
      <c r="BA54" s="817">
        <v>12713062.648145698</v>
      </c>
      <c r="BB54" s="186"/>
      <c r="BC54" s="339">
        <v>12713062.648145698</v>
      </c>
      <c r="BE54" s="640"/>
      <c r="BF54" s="640"/>
    </row>
    <row r="55" spans="1:58" hidden="1">
      <c r="A55">
        <v>40</v>
      </c>
      <c r="C55" s="293" t="s">
        <v>419</v>
      </c>
      <c r="D55" s="337">
        <v>2017</v>
      </c>
      <c r="E55" s="338">
        <v>3814375.7142857132</v>
      </c>
      <c r="F55" s="338">
        <v>138704.57142857142</v>
      </c>
      <c r="G55" s="338">
        <v>3675671.1428571418</v>
      </c>
      <c r="H55" s="799">
        <v>573924.99717319966</v>
      </c>
      <c r="I55" s="338">
        <v>6189912.9285714254</v>
      </c>
      <c r="J55" s="338">
        <v>225087.74285714285</v>
      </c>
      <c r="K55" s="338">
        <v>5964825.1857142821</v>
      </c>
      <c r="L55" s="799">
        <v>877862.25689143606</v>
      </c>
      <c r="M55" s="341">
        <v>10487620.285714289</v>
      </c>
      <c r="N55" s="338">
        <v>392060.57142857142</v>
      </c>
      <c r="O55" s="338">
        <v>10095559.714285718</v>
      </c>
      <c r="P55" s="799">
        <v>1496891.6236747215</v>
      </c>
      <c r="Q55" s="341">
        <v>19783041.719047636</v>
      </c>
      <c r="R55" s="338">
        <v>744189.65714285709</v>
      </c>
      <c r="S55" s="338">
        <v>19038852.061904781</v>
      </c>
      <c r="T55" s="799">
        <v>2998498.3202487496</v>
      </c>
      <c r="U55" s="341">
        <v>14106037.209523812</v>
      </c>
      <c r="V55" s="338">
        <v>530634.62857142859</v>
      </c>
      <c r="W55" s="338">
        <v>13575402.580952384</v>
      </c>
      <c r="X55" s="799">
        <v>2138039.7149645048</v>
      </c>
      <c r="Y55" s="341">
        <v>5440011.0142857144</v>
      </c>
      <c r="Z55" s="338">
        <v>193136.48571428572</v>
      </c>
      <c r="AA55" s="338">
        <v>5246874.5285714287</v>
      </c>
      <c r="AB55" s="799">
        <v>814396.35293365701</v>
      </c>
      <c r="AC55" s="341">
        <v>3942736.6151666665</v>
      </c>
      <c r="AD55" s="338">
        <v>115582.8</v>
      </c>
      <c r="AE55" s="338">
        <v>3827153.8151666666</v>
      </c>
      <c r="AF55" s="799">
        <v>534416.27693294501</v>
      </c>
      <c r="AG55" s="341">
        <v>12204855.173809523</v>
      </c>
      <c r="AH55" s="338">
        <v>376463.14285714284</v>
      </c>
      <c r="AI55" s="338">
        <v>11828392.030952379</v>
      </c>
      <c r="AJ55" s="799">
        <v>1670930.7289826246</v>
      </c>
      <c r="AK55" s="341">
        <v>14647390.042857142</v>
      </c>
      <c r="AL55" s="338">
        <v>424056.51428571431</v>
      </c>
      <c r="AM55" s="338">
        <v>14223333.528571429</v>
      </c>
      <c r="AN55" s="799">
        <v>1980620.0920913997</v>
      </c>
      <c r="AO55" s="338">
        <f>+AO54</f>
        <v>12628571.428571429</v>
      </c>
      <c r="AP55" s="805">
        <f>+AP54</f>
        <v>371428.57142857142</v>
      </c>
      <c r="AQ55" s="338">
        <f t="shared" si="43"/>
        <v>12257142.857142858</v>
      </c>
      <c r="AR55" s="799">
        <f t="shared" ref="AR55" si="52">+AO$30*AQ55+AP55</f>
        <v>1420266.1549420266</v>
      </c>
      <c r="AS55" s="338">
        <f t="shared" ref="AS55" si="53">+AS54</f>
        <v>52500</v>
      </c>
      <c r="AT55" s="805">
        <f t="shared" ref="AT55" si="54">+AT54</f>
        <v>2000</v>
      </c>
      <c r="AU55" s="338">
        <f t="shared" si="41"/>
        <v>50500</v>
      </c>
      <c r="AV55" s="799">
        <f t="shared" ref="AV55" si="55">+AS$30*AU55+AT55</f>
        <v>6321.2597409324762</v>
      </c>
      <c r="AW55" s="805"/>
      <c r="AX55" s="338"/>
      <c r="AY55" s="338"/>
      <c r="AZ55" s="799"/>
      <c r="BA55" s="817">
        <v>13085580.363893237</v>
      </c>
      <c r="BB55" s="340">
        <v>13085580.363893237</v>
      </c>
      <c r="BC55" s="291"/>
      <c r="BE55" s="640"/>
    </row>
    <row r="56" spans="1:58" hidden="1">
      <c r="A56">
        <f t="shared" si="2"/>
        <v>41</v>
      </c>
      <c r="C56" s="293" t="str">
        <f t="shared" si="4"/>
        <v>Base FCR</v>
      </c>
      <c r="D56" s="337">
        <f t="shared" si="3"/>
        <v>2018</v>
      </c>
      <c r="E56" s="338">
        <v>3675671.1428571418</v>
      </c>
      <c r="F56" s="338">
        <v>138704.57142857142</v>
      </c>
      <c r="G56" s="338">
        <v>3536966.5714285704</v>
      </c>
      <c r="H56" s="799">
        <v>476074.62410992192</v>
      </c>
      <c r="I56" s="338">
        <v>5964825.1857142821</v>
      </c>
      <c r="J56" s="338">
        <v>225087.74285714285</v>
      </c>
      <c r="K56" s="338">
        <v>5739737.4428571388</v>
      </c>
      <c r="L56" s="799">
        <v>772566.91303536715</v>
      </c>
      <c r="M56" s="341">
        <v>10095559.714285718</v>
      </c>
      <c r="N56" s="338">
        <v>392060.57142857142</v>
      </c>
      <c r="O56" s="338">
        <v>9703499.1428571474</v>
      </c>
      <c r="P56" s="799">
        <v>1317619.224841835</v>
      </c>
      <c r="Q56" s="341">
        <v>19038852.061904781</v>
      </c>
      <c r="R56" s="338">
        <v>744189.65714285709</v>
      </c>
      <c r="S56" s="338">
        <v>18294662.404761925</v>
      </c>
      <c r="T56" s="799">
        <v>2489207.9078494711</v>
      </c>
      <c r="U56" s="341">
        <v>13575402.580952384</v>
      </c>
      <c r="V56" s="338">
        <v>530634.62857142859</v>
      </c>
      <c r="W56" s="338">
        <v>13044767.952380955</v>
      </c>
      <c r="X56" s="799">
        <v>1774896.8975058051</v>
      </c>
      <c r="Y56" s="341">
        <v>5246874.5285714287</v>
      </c>
      <c r="Z56" s="338">
        <v>193136.48571428572</v>
      </c>
      <c r="AA56" s="338">
        <v>5053738.0428571431</v>
      </c>
      <c r="AB56" s="799">
        <v>675182.28267747932</v>
      </c>
      <c r="AC56" s="341">
        <v>3827153.8151666666</v>
      </c>
      <c r="AD56" s="338">
        <v>115582.8</v>
      </c>
      <c r="AE56" s="338">
        <v>3711571.0151666668</v>
      </c>
      <c r="AF56" s="799">
        <v>469607.32458339265</v>
      </c>
      <c r="AG56" s="341">
        <v>11828392.030952379</v>
      </c>
      <c r="AH56" s="338">
        <v>376463.14285714284</v>
      </c>
      <c r="AI56" s="338">
        <v>11451928.888095235</v>
      </c>
      <c r="AJ56" s="799">
        <v>1468794.0355178835</v>
      </c>
      <c r="AK56" s="341">
        <v>14223333.528571429</v>
      </c>
      <c r="AL56" s="338">
        <v>424056.51428571431</v>
      </c>
      <c r="AM56" s="338">
        <v>13799277.014285715</v>
      </c>
      <c r="AN56" s="799">
        <v>1740286.8826699406</v>
      </c>
      <c r="AO56" s="338">
        <f t="shared" ref="AO56" si="56">+AQ55</f>
        <v>12257142.857142858</v>
      </c>
      <c r="AP56" s="805">
        <f t="shared" ref="AP56" si="57">+AO$32</f>
        <v>371428.57142857142</v>
      </c>
      <c r="AQ56" s="338">
        <f t="shared" ref="AQ56:AQ75" si="58">+AO56-AP56</f>
        <v>11885714.285714287</v>
      </c>
      <c r="AR56" s="799">
        <f t="shared" ref="AR56" si="59">+AO$29*AQ56+AP56</f>
        <v>1388483.1978658615</v>
      </c>
      <c r="AS56" s="338">
        <f t="shared" ref="AS56" si="60">+AU55</f>
        <v>50500</v>
      </c>
      <c r="AT56" s="805">
        <f t="shared" si="37"/>
        <v>2000</v>
      </c>
      <c r="AU56" s="338">
        <f t="shared" si="41"/>
        <v>48500</v>
      </c>
      <c r="AV56" s="799">
        <f t="shared" ref="AV56" si="61">+AS$29*AU56+AT56</f>
        <v>6150.1207412915855</v>
      </c>
      <c r="AW56" s="805"/>
      <c r="AX56" s="338"/>
      <c r="AY56" s="338"/>
      <c r="AZ56" s="799"/>
      <c r="BA56" s="817">
        <f>H56+L56+P56+T56+X56+AB56+AF56+AJ56+AN56</f>
        <v>11184236.092791095</v>
      </c>
      <c r="BB56" s="186"/>
      <c r="BC56" s="339">
        <f>+BA56</f>
        <v>11184236.092791095</v>
      </c>
      <c r="BE56" s="640"/>
      <c r="BF56" s="640"/>
    </row>
    <row r="57" spans="1:58" hidden="1">
      <c r="A57">
        <f t="shared" si="2"/>
        <v>42</v>
      </c>
      <c r="C57" s="293" t="str">
        <f t="shared" si="4"/>
        <v>W Increased ROE</v>
      </c>
      <c r="D57" s="337">
        <f t="shared" si="3"/>
        <v>2018</v>
      </c>
      <c r="E57" s="338">
        <v>3675671.1428571418</v>
      </c>
      <c r="F57" s="338">
        <v>138704.57142857142</v>
      </c>
      <c r="G57" s="338">
        <v>3536966.5714285704</v>
      </c>
      <c r="H57" s="799">
        <v>501689.62916241743</v>
      </c>
      <c r="I57" s="338">
        <v>5964825.1857142821</v>
      </c>
      <c r="J57" s="338">
        <v>225087.74285714285</v>
      </c>
      <c r="K57" s="338">
        <v>5739737.4428571388</v>
      </c>
      <c r="L57" s="799">
        <v>772566.91303536715</v>
      </c>
      <c r="M57" s="341">
        <v>10095559.714285718</v>
      </c>
      <c r="N57" s="338">
        <v>392060.57142857142</v>
      </c>
      <c r="O57" s="338">
        <v>9703499.1428571474</v>
      </c>
      <c r="P57" s="799">
        <v>1317619.224841835</v>
      </c>
      <c r="Q57" s="341">
        <v>19038852.061904781</v>
      </c>
      <c r="R57" s="338">
        <v>744189.65714285709</v>
      </c>
      <c r="S57" s="338">
        <v>18294662.404761925</v>
      </c>
      <c r="T57" s="799">
        <v>2621699.3692382062</v>
      </c>
      <c r="U57" s="341">
        <v>13575402.580952384</v>
      </c>
      <c r="V57" s="338">
        <v>530634.62857142859</v>
      </c>
      <c r="W57" s="338">
        <v>13044767.952380955</v>
      </c>
      <c r="X57" s="799">
        <v>1869368.18816149</v>
      </c>
      <c r="Y57" s="341">
        <v>5246874.5285714287</v>
      </c>
      <c r="Z57" s="338">
        <v>193136.48571428572</v>
      </c>
      <c r="AA57" s="338">
        <v>5053738.0428571431</v>
      </c>
      <c r="AB57" s="799">
        <v>711781.87243540271</v>
      </c>
      <c r="AC57" s="341">
        <v>3827153.8151666666</v>
      </c>
      <c r="AD57" s="338">
        <v>115582.8</v>
      </c>
      <c r="AE57" s="338">
        <v>3711571.0151666668</v>
      </c>
      <c r="AF57" s="799">
        <v>469607.32458339265</v>
      </c>
      <c r="AG57" s="341">
        <v>11828392.030952379</v>
      </c>
      <c r="AH57" s="338">
        <v>376463.14285714284</v>
      </c>
      <c r="AI57" s="338">
        <v>11451928.888095235</v>
      </c>
      <c r="AJ57" s="799">
        <v>1468794.0355178835</v>
      </c>
      <c r="AK57" s="341">
        <v>14223333.528571429</v>
      </c>
      <c r="AL57" s="338">
        <v>424056.51428571431</v>
      </c>
      <c r="AM57" s="338">
        <v>13799277.014285715</v>
      </c>
      <c r="AN57" s="799">
        <v>1740286.8826699406</v>
      </c>
      <c r="AO57" s="338">
        <f t="shared" ref="AO57" si="62">+AO56</f>
        <v>12257142.857142858</v>
      </c>
      <c r="AP57" s="805">
        <f t="shared" ref="AP57" si="63">+AP56</f>
        <v>371428.57142857142</v>
      </c>
      <c r="AQ57" s="338">
        <f t="shared" si="58"/>
        <v>11885714.285714287</v>
      </c>
      <c r="AR57" s="799">
        <f t="shared" ref="AR57" si="64">+AO$30*AQ57+AP57</f>
        <v>1388483.1978658615</v>
      </c>
      <c r="AS57" s="338">
        <f t="shared" ref="AS57" si="65">+AS56</f>
        <v>50500</v>
      </c>
      <c r="AT57" s="805">
        <f t="shared" ref="AT57" si="66">+AT56</f>
        <v>2000</v>
      </c>
      <c r="AU57" s="338">
        <f t="shared" si="41"/>
        <v>48500</v>
      </c>
      <c r="AV57" s="799">
        <f t="shared" ref="AV57" si="67">+AS$30*AU57+AT57</f>
        <v>6150.1207412915855</v>
      </c>
      <c r="AW57" s="805"/>
      <c r="AX57" s="338"/>
      <c r="AY57" s="338"/>
      <c r="AZ57" s="799"/>
      <c r="BA57" s="817">
        <f>H57+L57+P57+T57+X57+AB57+AF57+AJ57+AN57</f>
        <v>11473413.439645935</v>
      </c>
      <c r="BB57" s="340">
        <f>+BA57</f>
        <v>11473413.439645935</v>
      </c>
      <c r="BC57" s="291"/>
      <c r="BD57" s="640">
        <f>BB57-BC56</f>
        <v>289177.34685483947</v>
      </c>
    </row>
    <row r="58" spans="1:58">
      <c r="A58">
        <f t="shared" si="2"/>
        <v>43</v>
      </c>
      <c r="C58" s="293" t="str">
        <f t="shared" si="4"/>
        <v>Base FCR</v>
      </c>
      <c r="D58" s="337">
        <f t="shared" si="3"/>
        <v>2019</v>
      </c>
      <c r="E58" s="945">
        <v>3536966.5714285704</v>
      </c>
      <c r="F58" s="945">
        <v>138704.57142857142</v>
      </c>
      <c r="G58" s="945">
        <v>3398261.9999999991</v>
      </c>
      <c r="H58" s="799">
        <v>470806.51699530863</v>
      </c>
      <c r="I58" s="945">
        <v>5739737.4428571388</v>
      </c>
      <c r="J58" s="945">
        <v>225087.74285714285</v>
      </c>
      <c r="K58" s="945">
        <v>5514649.6999999955</v>
      </c>
      <c r="L58" s="799">
        <v>764017.90612560848</v>
      </c>
      <c r="M58" s="341">
        <v>9703499.1428571474</v>
      </c>
      <c r="N58" s="945">
        <v>392060.57142857142</v>
      </c>
      <c r="O58" s="945">
        <v>9311438.5714285765</v>
      </c>
      <c r="P58" s="799">
        <v>1302039.5152523823</v>
      </c>
      <c r="Q58" s="341">
        <v>18294662.404761925</v>
      </c>
      <c r="R58" s="945">
        <v>744189.65714285709</v>
      </c>
      <c r="S58" s="945">
        <v>17550472.74761907</v>
      </c>
      <c r="T58" s="799">
        <v>2459344.6820056532</v>
      </c>
      <c r="U58" s="341">
        <v>13044767.952380955</v>
      </c>
      <c r="V58" s="945">
        <v>530634.62857142859</v>
      </c>
      <c r="W58" s="945">
        <v>12514133.323809527</v>
      </c>
      <c r="X58" s="799">
        <v>1753603.3178363191</v>
      </c>
      <c r="Y58" s="341">
        <v>5053738.0428571431</v>
      </c>
      <c r="Z58" s="945">
        <v>193136.48571428572</v>
      </c>
      <c r="AA58" s="945">
        <v>4860601.5571428575</v>
      </c>
      <c r="AB58" s="799">
        <v>668148.48707023053</v>
      </c>
      <c r="AC58" s="341">
        <v>3711571.0151666668</v>
      </c>
      <c r="AD58" s="945">
        <v>115582.8</v>
      </c>
      <c r="AE58" s="945">
        <v>3595988.215166667</v>
      </c>
      <c r="AF58" s="799">
        <v>467007.93511080352</v>
      </c>
      <c r="AG58" s="341">
        <v>11451928.888095235</v>
      </c>
      <c r="AH58" s="945">
        <v>376463.14285714284</v>
      </c>
      <c r="AI58" s="945">
        <v>11075465.745238092</v>
      </c>
      <c r="AJ58" s="799">
        <v>1458835.1677484917</v>
      </c>
      <c r="AK58" s="341">
        <v>13799277.014285715</v>
      </c>
      <c r="AL58" s="945">
        <v>424056.51428571431</v>
      </c>
      <c r="AM58" s="945">
        <v>13375220.500000002</v>
      </c>
      <c r="AN58" s="799">
        <v>1731176.6687747177</v>
      </c>
      <c r="AO58" s="338">
        <f t="shared" ref="AO58" si="68">+AQ57</f>
        <v>11885714.285714287</v>
      </c>
      <c r="AP58" s="805">
        <f t="shared" ref="AP58" si="69">+AO$32</f>
        <v>371428.57142857142</v>
      </c>
      <c r="AQ58" s="338">
        <f t="shared" si="58"/>
        <v>11514285.714285716</v>
      </c>
      <c r="AR58" s="799">
        <f t="shared" ref="AR58" si="70">+AO$29*AQ58+AP58</f>
        <v>1356700.2407896961</v>
      </c>
      <c r="AS58" s="338">
        <f t="shared" ref="AS58" si="71">+AU57</f>
        <v>48500</v>
      </c>
      <c r="AT58" s="805">
        <f t="shared" si="37"/>
        <v>2000</v>
      </c>
      <c r="AU58" s="338">
        <f t="shared" si="41"/>
        <v>46500</v>
      </c>
      <c r="AV58" s="799">
        <f t="shared" ref="AV58" si="72">+AS$29*AU58+AT58</f>
        <v>5978.9817416506958</v>
      </c>
      <c r="AW58" s="805"/>
      <c r="AX58" s="821"/>
      <c r="AY58" s="945"/>
      <c r="AZ58" s="799"/>
      <c r="BA58" s="817">
        <f>H58+L58+P58+T58+X58+AB58+AF58+AJ58+AN58+AZ58</f>
        <v>11074980.196919516</v>
      </c>
      <c r="BB58" s="186"/>
      <c r="BC58" s="339">
        <f>+BA58</f>
        <v>11074980.196919516</v>
      </c>
    </row>
    <row r="59" spans="1:58">
      <c r="A59">
        <f t="shared" si="2"/>
        <v>44</v>
      </c>
      <c r="C59" s="293" t="str">
        <f t="shared" si="4"/>
        <v>W Increased ROE</v>
      </c>
      <c r="D59" s="337">
        <f t="shared" si="3"/>
        <v>2019</v>
      </c>
      <c r="E59" s="945">
        <v>3536966.5714285704</v>
      </c>
      <c r="F59" s="945">
        <v>138704.57142857142</v>
      </c>
      <c r="G59" s="945">
        <v>3398261.9999999991</v>
      </c>
      <c r="H59" s="799">
        <v>497579.92311834148</v>
      </c>
      <c r="I59" s="945">
        <v>5739737.4428571388</v>
      </c>
      <c r="J59" s="945">
        <v>225087.74285714285</v>
      </c>
      <c r="K59" s="945">
        <v>5514649.6999999955</v>
      </c>
      <c r="L59" s="799">
        <v>764017.90612560848</v>
      </c>
      <c r="M59" s="341">
        <v>9703499.1428571474</v>
      </c>
      <c r="N59" s="945">
        <v>392060.57142857142</v>
      </c>
      <c r="O59" s="945">
        <v>9311438.5714285765</v>
      </c>
      <c r="P59" s="799">
        <v>1302039.5152523823</v>
      </c>
      <c r="Q59" s="341">
        <v>18294662.404761925</v>
      </c>
      <c r="R59" s="945">
        <v>744189.65714285709</v>
      </c>
      <c r="S59" s="945">
        <v>17550472.74761907</v>
      </c>
      <c r="T59" s="799">
        <v>2597617.1090649045</v>
      </c>
      <c r="U59" s="341">
        <v>13044767.952380955</v>
      </c>
      <c r="V59" s="945">
        <v>530634.62857142859</v>
      </c>
      <c r="W59" s="945">
        <v>12514133.323809527</v>
      </c>
      <c r="X59" s="799">
        <v>1852196.6498855052</v>
      </c>
      <c r="Y59" s="341">
        <v>5053738.0428571431</v>
      </c>
      <c r="Z59" s="945">
        <v>193136.48571428572</v>
      </c>
      <c r="AA59" s="945">
        <v>4860601.5571428575</v>
      </c>
      <c r="AB59" s="799">
        <v>706443.02100894146</v>
      </c>
      <c r="AC59" s="341">
        <v>3711571.0151666668</v>
      </c>
      <c r="AD59" s="945">
        <v>115582.8</v>
      </c>
      <c r="AE59" s="945">
        <v>3595988.215166667</v>
      </c>
      <c r="AF59" s="799">
        <v>467007.93511080352</v>
      </c>
      <c r="AG59" s="341">
        <v>11451928.888095235</v>
      </c>
      <c r="AH59" s="945">
        <v>376463.14285714284</v>
      </c>
      <c r="AI59" s="945">
        <v>11075465.745238092</v>
      </c>
      <c r="AJ59" s="799">
        <v>1458835.1677484917</v>
      </c>
      <c r="AK59" s="341">
        <v>13799277.014285715</v>
      </c>
      <c r="AL59" s="945">
        <v>424056.51428571431</v>
      </c>
      <c r="AM59" s="945">
        <v>13375220.500000002</v>
      </c>
      <c r="AN59" s="799">
        <v>1731176.6687747177</v>
      </c>
      <c r="AO59" s="338">
        <f t="shared" ref="AO59" si="73">+AO58</f>
        <v>11885714.285714287</v>
      </c>
      <c r="AP59" s="805">
        <f t="shared" ref="AP59" si="74">+AP58</f>
        <v>371428.57142857142</v>
      </c>
      <c r="AQ59" s="338">
        <f t="shared" si="58"/>
        <v>11514285.714285716</v>
      </c>
      <c r="AR59" s="799">
        <f t="shared" ref="AR59" si="75">+AO$30*AQ59+AP59</f>
        <v>1356700.2407896961</v>
      </c>
      <c r="AS59" s="338">
        <f t="shared" ref="AS59" si="76">+AS58</f>
        <v>48500</v>
      </c>
      <c r="AT59" s="805">
        <f t="shared" ref="AT59" si="77">+AT58</f>
        <v>2000</v>
      </c>
      <c r="AU59" s="338">
        <f t="shared" si="41"/>
        <v>46500</v>
      </c>
      <c r="AV59" s="799">
        <f t="shared" ref="AV59" si="78">+AS$30*AU59+AT59</f>
        <v>5978.9817416506958</v>
      </c>
      <c r="AW59" s="805"/>
      <c r="AX59" s="821"/>
      <c r="AY59" s="945"/>
      <c r="AZ59" s="799"/>
      <c r="BA59" s="817">
        <f>H59+L59+P59+T59+X59+AB59+AF59+AJ59+AN59+AZ59</f>
        <v>11376913.896089697</v>
      </c>
      <c r="BB59" s="340">
        <f>+BA59</f>
        <v>11376913.896089697</v>
      </c>
      <c r="BC59" s="291"/>
      <c r="BD59" s="640">
        <f>BB59-BC58</f>
        <v>301933.69917018153</v>
      </c>
      <c r="BE59" s="640"/>
    </row>
    <row r="60" spans="1:58">
      <c r="A60">
        <f t="shared" si="2"/>
        <v>45</v>
      </c>
      <c r="C60" s="293" t="str">
        <f t="shared" si="4"/>
        <v>Base FCR</v>
      </c>
      <c r="D60" s="337">
        <f t="shared" si="3"/>
        <v>2020</v>
      </c>
      <c r="E60" s="338">
        <f>+G59</f>
        <v>3398261.9999999991</v>
      </c>
      <c r="F60" s="338">
        <f>+E$32</f>
        <v>138704.57142857142</v>
      </c>
      <c r="G60" s="338">
        <f t="shared" ref="G60:G75" si="79">+E60-F60</f>
        <v>3259557.4285714277</v>
      </c>
      <c r="H60" s="799">
        <f>+E$29*G60+F60</f>
        <v>417623.27022744459</v>
      </c>
      <c r="I60" s="338">
        <f>+K59</f>
        <v>5514649.6999999955</v>
      </c>
      <c r="J60" s="338">
        <f>+I$32</f>
        <v>225087.74285714285</v>
      </c>
      <c r="K60" s="338">
        <f t="shared" ref="K60:K75" si="80">+I60-J60</f>
        <v>5289561.9571428522</v>
      </c>
      <c r="L60" s="799">
        <f>+I$29*K60+J60</f>
        <v>677712.91379911115</v>
      </c>
      <c r="M60" s="341">
        <f>+O59</f>
        <v>9311438.5714285765</v>
      </c>
      <c r="N60" s="338">
        <f>+M$32</f>
        <v>392060.57142857142</v>
      </c>
      <c r="O60" s="338">
        <f t="shared" ref="O60:O75" si="81">+M60-N60</f>
        <v>8919378.0000000056</v>
      </c>
      <c r="P60" s="799">
        <f>+M$29*O60+N60</f>
        <v>1155287.2855980536</v>
      </c>
      <c r="Q60" s="341">
        <f>+S59</f>
        <v>17550472.74761907</v>
      </c>
      <c r="R60" s="338">
        <f>+Q$32</f>
        <v>744189.65714285709</v>
      </c>
      <c r="S60" s="338">
        <f t="shared" ref="S60:S75" si="82">+Q60-R60</f>
        <v>16806283.090476215</v>
      </c>
      <c r="T60" s="799">
        <f>+Q$29*S60+R60</f>
        <v>2182294.8950357102</v>
      </c>
      <c r="U60" s="341">
        <f>+W59</f>
        <v>12514133.323809527</v>
      </c>
      <c r="V60" s="338">
        <f>+U$32</f>
        <v>530634.62857142859</v>
      </c>
      <c r="W60" s="338">
        <f t="shared" ref="W60:W75" si="83">+U60-V60</f>
        <v>11983498.695238099</v>
      </c>
      <c r="X60" s="799">
        <f>+U$29*W60+V60</f>
        <v>1556056.6180219087</v>
      </c>
      <c r="Y60" s="341">
        <f>+AA59</f>
        <v>4860601.5571428575</v>
      </c>
      <c r="Z60" s="338">
        <f>+Y$32</f>
        <v>193136.48571428572</v>
      </c>
      <c r="AA60" s="338">
        <f t="shared" ref="AA60:AA75" si="84">+Y60-Z60</f>
        <v>4667465.0714285718</v>
      </c>
      <c r="AB60" s="799">
        <f>+Y$29*AA60+Z60</f>
        <v>592529.13730582653</v>
      </c>
      <c r="AC60" s="341">
        <f>+AE59</f>
        <v>3595988.215166667</v>
      </c>
      <c r="AD60" s="338">
        <f>+AC$32</f>
        <v>115582.8</v>
      </c>
      <c r="AE60" s="338">
        <f t="shared" ref="AE60:AE75" si="85">+AC60-AD60</f>
        <v>3480405.4151666672</v>
      </c>
      <c r="AF60" s="799">
        <f>+AC$29*AE60+AD60</f>
        <v>413399.35054818017</v>
      </c>
      <c r="AG60" s="341">
        <f>+AI59</f>
        <v>11075465.745238092</v>
      </c>
      <c r="AH60" s="338">
        <f>+AG$32</f>
        <v>376463.14285714284</v>
      </c>
      <c r="AI60" s="338">
        <f t="shared" ref="AI60:AI75" si="86">+AG60-AH60</f>
        <v>10699002.602380948</v>
      </c>
      <c r="AJ60" s="799">
        <f>+AG$29*AI60+AH60</f>
        <v>1291971.4441205207</v>
      </c>
      <c r="AK60" s="341">
        <f>+AM59</f>
        <v>13375220.500000002</v>
      </c>
      <c r="AL60" s="338">
        <f>+AK$32</f>
        <v>424056.51428571431</v>
      </c>
      <c r="AM60" s="338">
        <f t="shared" ref="AM60:AM75" si="87">+AK60-AL60</f>
        <v>12951163.985714288</v>
      </c>
      <c r="AN60" s="799">
        <f>+AK$29*AM60+AL60</f>
        <v>1532281.1386358477</v>
      </c>
      <c r="AO60" s="338">
        <f t="shared" ref="AO60" si="88">+AQ59</f>
        <v>11514285.714285716</v>
      </c>
      <c r="AP60" s="805">
        <f t="shared" ref="AP60" si="89">+AO$32</f>
        <v>371428.57142857142</v>
      </c>
      <c r="AQ60" s="338">
        <f t="shared" si="58"/>
        <v>11142857.142857146</v>
      </c>
      <c r="AR60" s="799">
        <f t="shared" ref="AR60" si="90">+AO$29*AQ60+AP60</f>
        <v>1324917.283713531</v>
      </c>
      <c r="AS60" s="338">
        <f t="shared" ref="AS60" si="91">+AU59</f>
        <v>46500</v>
      </c>
      <c r="AT60" s="805">
        <f t="shared" si="37"/>
        <v>2000</v>
      </c>
      <c r="AU60" s="338">
        <f t="shared" si="41"/>
        <v>44500</v>
      </c>
      <c r="AV60" s="799">
        <f t="shared" ref="AV60" si="92">+AS$29*AU60+AT60</f>
        <v>5807.8427420098051</v>
      </c>
      <c r="AW60" s="805"/>
      <c r="AX60" s="945"/>
      <c r="AY60" s="945"/>
      <c r="AZ60" s="799"/>
      <c r="BA60" s="817">
        <f>H60+L60+P60+T60+X60+AB60+AF60+AJ60+AN60+AZ60+AR60+AV60</f>
        <v>11149881.179748142</v>
      </c>
      <c r="BB60" s="186"/>
      <c r="BC60" s="339">
        <f>+BA60</f>
        <v>11149881.179748142</v>
      </c>
    </row>
    <row r="61" spans="1:58">
      <c r="A61">
        <f t="shared" si="2"/>
        <v>46</v>
      </c>
      <c r="C61" s="293" t="str">
        <f t="shared" si="4"/>
        <v>W Increased ROE</v>
      </c>
      <c r="D61" s="337">
        <f t="shared" si="3"/>
        <v>2020</v>
      </c>
      <c r="E61" s="338">
        <f>+E60</f>
        <v>3398261.9999999991</v>
      </c>
      <c r="F61" s="338">
        <f>+F60</f>
        <v>138704.57142857142</v>
      </c>
      <c r="G61" s="338">
        <f t="shared" si="79"/>
        <v>3259557.4285714277</v>
      </c>
      <c r="H61" s="799">
        <f>+E$30*G61+F61</f>
        <v>443087.54752587189</v>
      </c>
      <c r="I61" s="338">
        <f>+I60</f>
        <v>5514649.6999999955</v>
      </c>
      <c r="J61" s="338">
        <f>+J60</f>
        <v>225087.74285714285</v>
      </c>
      <c r="K61" s="338">
        <f t="shared" si="80"/>
        <v>5289561.9571428522</v>
      </c>
      <c r="L61" s="799">
        <f>+I$30*K61+J61</f>
        <v>677712.91379911115</v>
      </c>
      <c r="M61" s="341">
        <f>+M60</f>
        <v>9311438.5714285765</v>
      </c>
      <c r="N61" s="338">
        <f>+N60</f>
        <v>392060.57142857142</v>
      </c>
      <c r="O61" s="338">
        <f t="shared" si="81"/>
        <v>8919378.0000000056</v>
      </c>
      <c r="P61" s="799">
        <f>+M$30*O61+N61</f>
        <v>1155287.2855980536</v>
      </c>
      <c r="Q61" s="341">
        <f>+Q60</f>
        <v>17550472.74761907</v>
      </c>
      <c r="R61" s="338">
        <f>+R60</f>
        <v>744189.65714285709</v>
      </c>
      <c r="S61" s="338">
        <f t="shared" si="82"/>
        <v>16806283.090476215</v>
      </c>
      <c r="T61" s="799">
        <f>+Q$30*S61+R61</f>
        <v>2313588.7477595508</v>
      </c>
      <c r="U61" s="341">
        <f>+U60</f>
        <v>12514133.323809527</v>
      </c>
      <c r="V61" s="338">
        <f>+V60</f>
        <v>530634.62857142859</v>
      </c>
      <c r="W61" s="338">
        <f t="shared" si="83"/>
        <v>11983498.695238099</v>
      </c>
      <c r="X61" s="799">
        <f>+U$30*W61+V61</f>
        <v>1649673.9696004095</v>
      </c>
      <c r="Y61" s="341">
        <f>+Y60</f>
        <v>4860601.5571428575</v>
      </c>
      <c r="Z61" s="338">
        <f>+Z60</f>
        <v>193136.48571428572</v>
      </c>
      <c r="AA61" s="338">
        <f t="shared" si="84"/>
        <v>4667465.0714285718</v>
      </c>
      <c r="AB61" s="799">
        <f>+Y$30*AA61+Z61</f>
        <v>628992.25460444437</v>
      </c>
      <c r="AC61" s="341">
        <f>+AC60</f>
        <v>3595988.215166667</v>
      </c>
      <c r="AD61" s="338">
        <f>+AD60</f>
        <v>115582.8</v>
      </c>
      <c r="AE61" s="338">
        <f t="shared" si="85"/>
        <v>3480405.4151666672</v>
      </c>
      <c r="AF61" s="799">
        <f>+AC$30*AE61+AD61</f>
        <v>413399.35054818017</v>
      </c>
      <c r="AG61" s="341">
        <f>+AG60</f>
        <v>11075465.745238092</v>
      </c>
      <c r="AH61" s="338">
        <f>+AH60</f>
        <v>376463.14285714284</v>
      </c>
      <c r="AI61" s="338">
        <f t="shared" si="86"/>
        <v>10699002.602380948</v>
      </c>
      <c r="AJ61" s="799">
        <f>+AG$30*AI61+AH61</f>
        <v>1291971.4441205207</v>
      </c>
      <c r="AK61" s="341">
        <f>+AK60</f>
        <v>13375220.500000002</v>
      </c>
      <c r="AL61" s="338">
        <f>+AL60</f>
        <v>424056.51428571431</v>
      </c>
      <c r="AM61" s="338">
        <f t="shared" si="87"/>
        <v>12951163.985714288</v>
      </c>
      <c r="AN61" s="799">
        <f>+AK$30*AM61+AL61</f>
        <v>1532281.1386358477</v>
      </c>
      <c r="AO61" s="338">
        <f t="shared" ref="AO61" si="93">+AO60</f>
        <v>11514285.714285716</v>
      </c>
      <c r="AP61" s="805">
        <f t="shared" ref="AP61" si="94">+AP60</f>
        <v>371428.57142857142</v>
      </c>
      <c r="AQ61" s="338">
        <f t="shared" si="58"/>
        <v>11142857.142857146</v>
      </c>
      <c r="AR61" s="799">
        <f t="shared" ref="AR61" si="95">+AO$30*AQ61+AP61</f>
        <v>1324917.283713531</v>
      </c>
      <c r="AS61" s="338">
        <f t="shared" ref="AS61" si="96">+AS60</f>
        <v>46500</v>
      </c>
      <c r="AT61" s="805">
        <f t="shared" ref="AT61" si="97">+AT60</f>
        <v>2000</v>
      </c>
      <c r="AU61" s="338">
        <f t="shared" si="41"/>
        <v>44500</v>
      </c>
      <c r="AV61" s="799">
        <f t="shared" ref="AV61" si="98">+AS$30*AU61+AT61</f>
        <v>5807.8427420098051</v>
      </c>
      <c r="AW61" s="805"/>
      <c r="AX61" s="945"/>
      <c r="AY61" s="945"/>
      <c r="AZ61" s="799"/>
      <c r="BA61" s="817">
        <f>H61+L61+P61+T61+X61+AB61+AF61+AJ61+AN61+AZ61+AR61+AV61</f>
        <v>11436719.778647529</v>
      </c>
      <c r="BB61" s="340">
        <f>+BA61</f>
        <v>11436719.778647529</v>
      </c>
      <c r="BC61" s="291"/>
      <c r="BD61" s="640">
        <f>BB61-BC60</f>
        <v>286838.59889938682</v>
      </c>
    </row>
    <row r="62" spans="1:58">
      <c r="A62">
        <f t="shared" si="2"/>
        <v>47</v>
      </c>
      <c r="C62" s="293" t="str">
        <f t="shared" si="4"/>
        <v>Base FCR</v>
      </c>
      <c r="D62" s="337">
        <f t="shared" si="3"/>
        <v>2021</v>
      </c>
      <c r="E62" s="338">
        <f>+G61</f>
        <v>3259557.4285714277</v>
      </c>
      <c r="F62" s="338">
        <f>+E$32</f>
        <v>138704.57142857142</v>
      </c>
      <c r="G62" s="338">
        <f t="shared" si="79"/>
        <v>3120852.8571428563</v>
      </c>
      <c r="H62" s="799">
        <f>+E$29*G62+F62</f>
        <v>405754.38942749251</v>
      </c>
      <c r="I62" s="338">
        <f>+K61</f>
        <v>5289561.9571428522</v>
      </c>
      <c r="J62" s="338">
        <f>+I$32</f>
        <v>225087.74285714285</v>
      </c>
      <c r="K62" s="338">
        <f t="shared" si="80"/>
        <v>5064474.214285709</v>
      </c>
      <c r="L62" s="799">
        <f>+I$29*K62+J62</f>
        <v>658452.26822711248</v>
      </c>
      <c r="M62" s="341">
        <f>+O61</f>
        <v>8919378.0000000056</v>
      </c>
      <c r="N62" s="338">
        <f>+M$32</f>
        <v>392060.57142857142</v>
      </c>
      <c r="O62" s="338">
        <f t="shared" si="81"/>
        <v>8527317.4285714347</v>
      </c>
      <c r="P62" s="799">
        <f>+M$29*O62+N62</f>
        <v>1121738.8586015929</v>
      </c>
      <c r="Q62" s="341">
        <f>+S61</f>
        <v>16806283.090476215</v>
      </c>
      <c r="R62" s="338">
        <f>+Q$32</f>
        <v>744189.65714285709</v>
      </c>
      <c r="S62" s="338">
        <f t="shared" si="82"/>
        <v>16062093.433333358</v>
      </c>
      <c r="T62" s="799">
        <f>+Q$29*S62+R62</f>
        <v>2118614.9583024476</v>
      </c>
      <c r="U62" s="341">
        <f>+W61</f>
        <v>11983498.695238099</v>
      </c>
      <c r="V62" s="338">
        <f>+U$32</f>
        <v>530634.62857142859</v>
      </c>
      <c r="W62" s="338">
        <f t="shared" si="83"/>
        <v>11452864.06666667</v>
      </c>
      <c r="X62" s="799">
        <f>+U$29*W62+V62</f>
        <v>1510650.4782676441</v>
      </c>
      <c r="Y62" s="341">
        <f>+AA61</f>
        <v>4667465.0714285718</v>
      </c>
      <c r="Z62" s="338">
        <f>+Y$32</f>
        <v>193136.48571428572</v>
      </c>
      <c r="AA62" s="338">
        <f t="shared" si="84"/>
        <v>4474328.5857142862</v>
      </c>
      <c r="AB62" s="799">
        <f>+Y$29*AA62+Z62</f>
        <v>576002.5448261766</v>
      </c>
      <c r="AC62" s="341">
        <f>+AE61</f>
        <v>3480405.4151666672</v>
      </c>
      <c r="AD62" s="338">
        <f>+AC$32</f>
        <v>115582.8</v>
      </c>
      <c r="AE62" s="338">
        <f t="shared" si="85"/>
        <v>3364822.6151666674</v>
      </c>
      <c r="AF62" s="799">
        <f>+AC$29*AE62+AD62</f>
        <v>403508.98816433363</v>
      </c>
      <c r="AG62" s="341">
        <f>+AI61</f>
        <v>10699002.602380948</v>
      </c>
      <c r="AH62" s="338">
        <f>+AG$32</f>
        <v>376463.14285714284</v>
      </c>
      <c r="AI62" s="338">
        <f t="shared" si="86"/>
        <v>10322539.459523804</v>
      </c>
      <c r="AJ62" s="799">
        <f>+AG$29*AI62+AH62</f>
        <v>1259757.6812854023</v>
      </c>
      <c r="AK62" s="341">
        <f>+AM61</f>
        <v>12951163.985714288</v>
      </c>
      <c r="AL62" s="338">
        <f>+AK$32</f>
        <v>424056.51428571431</v>
      </c>
      <c r="AM62" s="338">
        <f t="shared" si="87"/>
        <v>12527107.471428575</v>
      </c>
      <c r="AN62" s="799">
        <f>+AK$29*AM62+AL62</f>
        <v>1495994.8348128179</v>
      </c>
      <c r="AO62" s="338">
        <f t="shared" ref="AO62" si="99">+AQ61</f>
        <v>11142857.142857146</v>
      </c>
      <c r="AP62" s="805">
        <f t="shared" ref="AP62" si="100">+AO$32</f>
        <v>371428.57142857142</v>
      </c>
      <c r="AQ62" s="338">
        <f t="shared" si="58"/>
        <v>10771428.571428575</v>
      </c>
      <c r="AR62" s="799">
        <f t="shared" ref="AR62" si="101">+AO$29*AQ62+AP62</f>
        <v>1293134.3266373656</v>
      </c>
      <c r="AS62" s="338">
        <f t="shared" ref="AS62" si="102">+AU61</f>
        <v>44500</v>
      </c>
      <c r="AT62" s="805">
        <f t="shared" si="37"/>
        <v>2000</v>
      </c>
      <c r="AU62" s="338">
        <f t="shared" si="41"/>
        <v>42500</v>
      </c>
      <c r="AV62" s="799">
        <f t="shared" ref="AV62" si="103">+AS$29*AU62+AT62</f>
        <v>5636.7037423689153</v>
      </c>
      <c r="AW62" s="805"/>
      <c r="AX62" s="945"/>
      <c r="AY62" s="945"/>
      <c r="AZ62" s="799"/>
      <c r="BA62" s="817">
        <f t="shared" ref="BA62:BA75" si="104">H62+L62+P62+T62+X62+AB62+AF62+AJ62+AN62+AZ62+AR62+AV62</f>
        <v>10849246.032294754</v>
      </c>
      <c r="BB62" s="186"/>
      <c r="BC62" s="339">
        <f>+BA62</f>
        <v>10849246.032294754</v>
      </c>
    </row>
    <row r="63" spans="1:58">
      <c r="A63">
        <f t="shared" si="2"/>
        <v>48</v>
      </c>
      <c r="C63" s="293" t="str">
        <f t="shared" si="4"/>
        <v>W Increased ROE</v>
      </c>
      <c r="D63" s="337">
        <f t="shared" si="3"/>
        <v>2021</v>
      </c>
      <c r="E63" s="338">
        <f>+E62</f>
        <v>3259557.4285714277</v>
      </c>
      <c r="F63" s="338">
        <f>+F62</f>
        <v>138704.57142857142</v>
      </c>
      <c r="G63" s="338">
        <f t="shared" si="79"/>
        <v>3120852.8571428563</v>
      </c>
      <c r="H63" s="799">
        <f>+E$30*G63+F63</f>
        <v>430135.08045790164</v>
      </c>
      <c r="I63" s="338">
        <f>+I62</f>
        <v>5289561.9571428522</v>
      </c>
      <c r="J63" s="338">
        <f>+J62</f>
        <v>225087.74285714285</v>
      </c>
      <c r="K63" s="338">
        <f t="shared" si="80"/>
        <v>5064474.214285709</v>
      </c>
      <c r="L63" s="799">
        <f>+I$30*K63+J63</f>
        <v>658452.26822711248</v>
      </c>
      <c r="M63" s="341">
        <f>+M62</f>
        <v>8919378.0000000056</v>
      </c>
      <c r="N63" s="338">
        <f>+N62</f>
        <v>392060.57142857142</v>
      </c>
      <c r="O63" s="338">
        <f t="shared" si="81"/>
        <v>8527317.4285714347</v>
      </c>
      <c r="P63" s="799">
        <f>+M$30*O63+N63</f>
        <v>1121738.8586015929</v>
      </c>
      <c r="Q63" s="341">
        <f>+Q62</f>
        <v>16806283.090476215</v>
      </c>
      <c r="R63" s="338">
        <f>+R62</f>
        <v>744189.65714285709</v>
      </c>
      <c r="S63" s="338">
        <f t="shared" si="82"/>
        <v>16062093.433333358</v>
      </c>
      <c r="T63" s="799">
        <f>+Q$30*S63+R63</f>
        <v>2244095.0610901769</v>
      </c>
      <c r="U63" s="341">
        <f>+U62</f>
        <v>11983498.695238099</v>
      </c>
      <c r="V63" s="338">
        <f>+V62</f>
        <v>530634.62857142859</v>
      </c>
      <c r="W63" s="338">
        <f t="shared" si="83"/>
        <v>11452864.06666667</v>
      </c>
      <c r="X63" s="799">
        <f>+U$30*W63+V63</f>
        <v>1600122.4120640708</v>
      </c>
      <c r="Y63" s="341">
        <f>+Y62</f>
        <v>4667465.0714285718</v>
      </c>
      <c r="Z63" s="338">
        <f>+Z62</f>
        <v>193136.48571428572</v>
      </c>
      <c r="AA63" s="338">
        <f t="shared" si="84"/>
        <v>4474328.5857142862</v>
      </c>
      <c r="AB63" s="799">
        <f>+Y$30*AA63+Z63</f>
        <v>610956.84347795497</v>
      </c>
      <c r="AC63" s="341">
        <f>+AC62</f>
        <v>3480405.4151666672</v>
      </c>
      <c r="AD63" s="338">
        <f>+AD62</f>
        <v>115582.8</v>
      </c>
      <c r="AE63" s="338">
        <f t="shared" si="85"/>
        <v>3364822.6151666674</v>
      </c>
      <c r="AF63" s="799">
        <f>+AC$30*AE63+AD63</f>
        <v>403508.98816433363</v>
      </c>
      <c r="AG63" s="341">
        <f>+AG62</f>
        <v>10699002.602380948</v>
      </c>
      <c r="AH63" s="338">
        <f>+AH62</f>
        <v>376463.14285714284</v>
      </c>
      <c r="AI63" s="338">
        <f t="shared" si="86"/>
        <v>10322539.459523804</v>
      </c>
      <c r="AJ63" s="799">
        <f>+AG$30*AI63+AH63</f>
        <v>1259757.6812854023</v>
      </c>
      <c r="AK63" s="341">
        <f>+AK62</f>
        <v>12951163.985714288</v>
      </c>
      <c r="AL63" s="338">
        <f>+AL62</f>
        <v>424056.51428571431</v>
      </c>
      <c r="AM63" s="338">
        <f t="shared" si="87"/>
        <v>12527107.471428575</v>
      </c>
      <c r="AN63" s="799">
        <f>+AK$30*AM63+AL63</f>
        <v>1495994.8348128179</v>
      </c>
      <c r="AO63" s="338">
        <f t="shared" ref="AO63" si="105">+AO62</f>
        <v>11142857.142857146</v>
      </c>
      <c r="AP63" s="805">
        <f t="shared" ref="AP63" si="106">+AP62</f>
        <v>371428.57142857142</v>
      </c>
      <c r="AQ63" s="338">
        <f t="shared" si="58"/>
        <v>10771428.571428575</v>
      </c>
      <c r="AR63" s="799">
        <f t="shared" ref="AR63" si="107">+AO$30*AQ63+AP63</f>
        <v>1293134.3266373656</v>
      </c>
      <c r="AS63" s="338">
        <f t="shared" ref="AS63" si="108">+AS62</f>
        <v>44500</v>
      </c>
      <c r="AT63" s="805">
        <f t="shared" ref="AT63" si="109">+AT62</f>
        <v>2000</v>
      </c>
      <c r="AU63" s="338">
        <f t="shared" si="41"/>
        <v>42500</v>
      </c>
      <c r="AV63" s="799">
        <f t="shared" ref="AV63" si="110">+AS$30*AU63+AT63</f>
        <v>5636.7037423689153</v>
      </c>
      <c r="AW63" s="805"/>
      <c r="AX63" s="945"/>
      <c r="AY63" s="945"/>
      <c r="AZ63" s="799"/>
      <c r="BA63" s="817">
        <f t="shared" si="104"/>
        <v>11123533.058561098</v>
      </c>
      <c r="BB63" s="340">
        <f>+BA63</f>
        <v>11123533.058561098</v>
      </c>
      <c r="BC63" s="291"/>
      <c r="BD63" s="640">
        <f>BB63-BC62</f>
        <v>274287.02626634389</v>
      </c>
    </row>
    <row r="64" spans="1:58">
      <c r="A64">
        <f t="shared" si="2"/>
        <v>49</v>
      </c>
      <c r="C64" s="293" t="str">
        <f t="shared" si="4"/>
        <v>Base FCR</v>
      </c>
      <c r="D64" s="337">
        <f t="shared" si="3"/>
        <v>2022</v>
      </c>
      <c r="E64" s="338">
        <f>+G63</f>
        <v>3120852.8571428563</v>
      </c>
      <c r="F64" s="338">
        <f>+E$32</f>
        <v>138704.57142857142</v>
      </c>
      <c r="G64" s="338">
        <f t="shared" si="79"/>
        <v>2982148.285714285</v>
      </c>
      <c r="H64" s="799">
        <f>+E$29*G64+F64</f>
        <v>393885.50862754049</v>
      </c>
      <c r="I64" s="338">
        <f>+K63</f>
        <v>5064474.214285709</v>
      </c>
      <c r="J64" s="338">
        <f>+I$32</f>
        <v>225087.74285714285</v>
      </c>
      <c r="K64" s="338">
        <f t="shared" si="80"/>
        <v>4839386.4714285657</v>
      </c>
      <c r="L64" s="799">
        <f>+I$29*K64+J64</f>
        <v>639191.62265511381</v>
      </c>
      <c r="M64" s="341">
        <f>+O63</f>
        <v>8527317.4285714347</v>
      </c>
      <c r="N64" s="338">
        <f>+M$32</f>
        <v>392060.57142857142</v>
      </c>
      <c r="O64" s="338">
        <f t="shared" si="81"/>
        <v>8135256.8571428629</v>
      </c>
      <c r="P64" s="799">
        <f>+M$29*O64+N64</f>
        <v>1088190.4316051321</v>
      </c>
      <c r="Q64" s="341">
        <f>+S63</f>
        <v>16062093.433333358</v>
      </c>
      <c r="R64" s="338">
        <f>+Q$32</f>
        <v>744189.65714285709</v>
      </c>
      <c r="S64" s="338">
        <f t="shared" si="82"/>
        <v>15317903.776190501</v>
      </c>
      <c r="T64" s="799">
        <f>+Q$29*S64+R64</f>
        <v>2054935.021569185</v>
      </c>
      <c r="U64" s="341">
        <f>+W63</f>
        <v>11452864.06666667</v>
      </c>
      <c r="V64" s="338">
        <f>+U$32</f>
        <v>530634.62857142859</v>
      </c>
      <c r="W64" s="338">
        <f t="shared" si="83"/>
        <v>10922229.438095242</v>
      </c>
      <c r="X64" s="799">
        <f>+U$29*W64+V64</f>
        <v>1465244.3385133792</v>
      </c>
      <c r="Y64" s="341">
        <f>+AA63</f>
        <v>4474328.5857142862</v>
      </c>
      <c r="Z64" s="338">
        <f>+Y$32</f>
        <v>193136.48571428572</v>
      </c>
      <c r="AA64" s="338">
        <f t="shared" si="84"/>
        <v>4281192.1000000006</v>
      </c>
      <c r="AB64" s="799">
        <f>+Y$29*AA64+Z64</f>
        <v>559475.95234652655</v>
      </c>
      <c r="AC64" s="341">
        <f>+AE63</f>
        <v>3364822.6151666674</v>
      </c>
      <c r="AD64" s="338">
        <f>+AC$32</f>
        <v>115582.8</v>
      </c>
      <c r="AE64" s="338">
        <f t="shared" si="85"/>
        <v>3249239.8151666676</v>
      </c>
      <c r="AF64" s="799">
        <f>+AC$29*AE64+AD64</f>
        <v>393618.62578048708</v>
      </c>
      <c r="AG64" s="341">
        <f>+AI63</f>
        <v>10322539.459523804</v>
      </c>
      <c r="AH64" s="338">
        <f>+AG$32</f>
        <v>376463.14285714284</v>
      </c>
      <c r="AI64" s="338">
        <f t="shared" si="86"/>
        <v>9946076.3166666608</v>
      </c>
      <c r="AJ64" s="799">
        <f>+AG$29*AI64+AH64</f>
        <v>1227543.9184502836</v>
      </c>
      <c r="AK64" s="341">
        <f>+AM63</f>
        <v>12527107.471428575</v>
      </c>
      <c r="AL64" s="338">
        <f>+AK$32</f>
        <v>424056.51428571431</v>
      </c>
      <c r="AM64" s="338">
        <f t="shared" si="87"/>
        <v>12103050.957142862</v>
      </c>
      <c r="AN64" s="799">
        <f>+AK$29*AM64+AL64</f>
        <v>1459708.5309897878</v>
      </c>
      <c r="AO64" s="338">
        <f t="shared" ref="AO64" si="111">+AQ63</f>
        <v>10771428.571428575</v>
      </c>
      <c r="AP64" s="805">
        <f t="shared" ref="AP64" si="112">+AO$32</f>
        <v>371428.57142857142</v>
      </c>
      <c r="AQ64" s="338">
        <f t="shared" si="58"/>
        <v>10400000.000000004</v>
      </c>
      <c r="AR64" s="799">
        <f t="shared" ref="AR64" si="113">+AO$29*AQ64+AP64</f>
        <v>1261351.3695612005</v>
      </c>
      <c r="AS64" s="338">
        <f t="shared" ref="AS64" si="114">+AU63</f>
        <v>42500</v>
      </c>
      <c r="AT64" s="805">
        <f t="shared" si="37"/>
        <v>2000</v>
      </c>
      <c r="AU64" s="338">
        <f t="shared" si="41"/>
        <v>40500</v>
      </c>
      <c r="AV64" s="799">
        <f t="shared" ref="AV64" si="115">+AS$29*AU64+AT64</f>
        <v>5465.5647427280255</v>
      </c>
      <c r="AW64" s="805"/>
      <c r="AX64" s="945"/>
      <c r="AY64" s="945"/>
      <c r="AZ64" s="799"/>
      <c r="BA64" s="817">
        <f t="shared" si="104"/>
        <v>10548610.884841364</v>
      </c>
      <c r="BB64" s="186"/>
      <c r="BC64" s="339">
        <f>+BA64</f>
        <v>10548610.884841364</v>
      </c>
    </row>
    <row r="65" spans="1:56">
      <c r="A65">
        <f t="shared" si="2"/>
        <v>50</v>
      </c>
      <c r="C65" s="293" t="str">
        <f t="shared" si="4"/>
        <v>W Increased ROE</v>
      </c>
      <c r="D65" s="337">
        <f t="shared" si="3"/>
        <v>2022</v>
      </c>
      <c r="E65" s="338">
        <f>+E64</f>
        <v>3120852.8571428563</v>
      </c>
      <c r="F65" s="338">
        <f>+F64</f>
        <v>138704.57142857142</v>
      </c>
      <c r="G65" s="338">
        <f t="shared" si="79"/>
        <v>2982148.285714285</v>
      </c>
      <c r="H65" s="799">
        <f>+E$30*G65+F65</f>
        <v>417182.61338993144</v>
      </c>
      <c r="I65" s="338">
        <f>+I64</f>
        <v>5064474.214285709</v>
      </c>
      <c r="J65" s="338">
        <f>+J64</f>
        <v>225087.74285714285</v>
      </c>
      <c r="K65" s="338">
        <f t="shared" si="80"/>
        <v>4839386.4714285657</v>
      </c>
      <c r="L65" s="799">
        <f>+I$30*K65+J65</f>
        <v>639191.62265511381</v>
      </c>
      <c r="M65" s="341">
        <f>+M64</f>
        <v>8527317.4285714347</v>
      </c>
      <c r="N65" s="338">
        <f>+N64</f>
        <v>392060.57142857142</v>
      </c>
      <c r="O65" s="338">
        <f t="shared" si="81"/>
        <v>8135256.8571428629</v>
      </c>
      <c r="P65" s="799">
        <f>+M$30*O65+N65</f>
        <v>1088190.4316051321</v>
      </c>
      <c r="Q65" s="341">
        <f>+Q64</f>
        <v>16062093.433333358</v>
      </c>
      <c r="R65" s="338">
        <f>+R64</f>
        <v>744189.65714285709</v>
      </c>
      <c r="S65" s="338">
        <f t="shared" si="82"/>
        <v>15317903.776190501</v>
      </c>
      <c r="T65" s="799">
        <f>+Q$30*S65+R65</f>
        <v>2174601.374420803</v>
      </c>
      <c r="U65" s="341">
        <f>+U64</f>
        <v>11452864.06666667</v>
      </c>
      <c r="V65" s="338">
        <f>+V64</f>
        <v>530634.62857142859</v>
      </c>
      <c r="W65" s="338">
        <f t="shared" si="83"/>
        <v>10922229.438095242</v>
      </c>
      <c r="X65" s="799">
        <f>+U$30*W65+V65</f>
        <v>1550570.8545277324</v>
      </c>
      <c r="Y65" s="341">
        <f>+Y64</f>
        <v>4474328.5857142862</v>
      </c>
      <c r="Z65" s="338">
        <f>+Z64</f>
        <v>193136.48571428572</v>
      </c>
      <c r="AA65" s="338">
        <f t="shared" si="84"/>
        <v>4281192.1000000006</v>
      </c>
      <c r="AB65" s="799">
        <f>+Y$30*AA65+Z65</f>
        <v>592921.43235146569</v>
      </c>
      <c r="AC65" s="341">
        <f>+AC64</f>
        <v>3364822.6151666674</v>
      </c>
      <c r="AD65" s="338">
        <f>+AD64</f>
        <v>115582.8</v>
      </c>
      <c r="AE65" s="338">
        <f t="shared" si="85"/>
        <v>3249239.8151666676</v>
      </c>
      <c r="AF65" s="799">
        <f>+AC$30*AE65+AD65</f>
        <v>393618.62578048708</v>
      </c>
      <c r="AG65" s="341">
        <f>+AG64</f>
        <v>10322539.459523804</v>
      </c>
      <c r="AH65" s="338">
        <f>+AH64</f>
        <v>376463.14285714284</v>
      </c>
      <c r="AI65" s="338">
        <f t="shared" si="86"/>
        <v>9946076.3166666608</v>
      </c>
      <c r="AJ65" s="799">
        <f>+AG$30*AI65+AH65</f>
        <v>1227543.9184502836</v>
      </c>
      <c r="AK65" s="341">
        <f>+AK64</f>
        <v>12527107.471428575</v>
      </c>
      <c r="AL65" s="338">
        <f>+AL64</f>
        <v>424056.51428571431</v>
      </c>
      <c r="AM65" s="338">
        <f t="shared" si="87"/>
        <v>12103050.957142862</v>
      </c>
      <c r="AN65" s="799">
        <f>+AK$30*AM65+AL65</f>
        <v>1459708.5309897878</v>
      </c>
      <c r="AO65" s="338">
        <f t="shared" ref="AO65" si="116">+AO64</f>
        <v>10771428.571428575</v>
      </c>
      <c r="AP65" s="805">
        <f t="shared" ref="AP65" si="117">+AP64</f>
        <v>371428.57142857142</v>
      </c>
      <c r="AQ65" s="338">
        <f t="shared" si="58"/>
        <v>10400000.000000004</v>
      </c>
      <c r="AR65" s="799">
        <f t="shared" ref="AR65" si="118">+AO$30*AQ65+AP65</f>
        <v>1261351.3695612005</v>
      </c>
      <c r="AS65" s="338">
        <f t="shared" ref="AS65" si="119">+AS64</f>
        <v>42500</v>
      </c>
      <c r="AT65" s="805">
        <f t="shared" ref="AT65" si="120">+AT64</f>
        <v>2000</v>
      </c>
      <c r="AU65" s="338">
        <f t="shared" si="41"/>
        <v>40500</v>
      </c>
      <c r="AV65" s="799">
        <f t="shared" ref="AV65" si="121">+AS$30*AU65+AT65</f>
        <v>5465.5647427280255</v>
      </c>
      <c r="AW65" s="805"/>
      <c r="AX65" s="945"/>
      <c r="AY65" s="945"/>
      <c r="AZ65" s="799"/>
      <c r="BA65" s="817">
        <f t="shared" si="104"/>
        <v>10810346.338474665</v>
      </c>
      <c r="BB65" s="340">
        <f>+BA65</f>
        <v>10810346.338474665</v>
      </c>
      <c r="BC65" s="291"/>
      <c r="BD65" s="640">
        <f>BB65-BC64</f>
        <v>261735.45363330096</v>
      </c>
    </row>
    <row r="66" spans="1:56">
      <c r="A66">
        <f t="shared" si="2"/>
        <v>51</v>
      </c>
      <c r="C66" s="293" t="str">
        <f t="shared" si="4"/>
        <v>Base FCR</v>
      </c>
      <c r="D66" s="337">
        <f t="shared" si="3"/>
        <v>2023</v>
      </c>
      <c r="E66" s="338">
        <f>+G65</f>
        <v>2982148.285714285</v>
      </c>
      <c r="F66" s="338">
        <f>+E$32</f>
        <v>138704.57142857142</v>
      </c>
      <c r="G66" s="338">
        <f t="shared" si="79"/>
        <v>2843443.7142857136</v>
      </c>
      <c r="H66" s="799">
        <f>+E$29*G66+F66</f>
        <v>382016.62782758847</v>
      </c>
      <c r="I66" s="338">
        <f>+K65</f>
        <v>4839386.4714285657</v>
      </c>
      <c r="J66" s="338">
        <f>+I$32</f>
        <v>225087.74285714285</v>
      </c>
      <c r="K66" s="338">
        <f t="shared" si="80"/>
        <v>4614298.7285714224</v>
      </c>
      <c r="L66" s="799">
        <f>+I$29*K66+J66</f>
        <v>619930.97708311502</v>
      </c>
      <c r="M66" s="341">
        <f>+O65</f>
        <v>8135256.8571428629</v>
      </c>
      <c r="N66" s="338">
        <f>+M$32</f>
        <v>392060.57142857142</v>
      </c>
      <c r="O66" s="338">
        <f t="shared" si="81"/>
        <v>7743196.285714291</v>
      </c>
      <c r="P66" s="799">
        <f>+M$29*O66+N66</f>
        <v>1054642.0046086714</v>
      </c>
      <c r="Q66" s="341">
        <f>+S65</f>
        <v>15317903.776190501</v>
      </c>
      <c r="R66" s="338">
        <f>+Q$32</f>
        <v>744189.65714285709</v>
      </c>
      <c r="S66" s="338">
        <f t="shared" si="82"/>
        <v>14573714.119047644</v>
      </c>
      <c r="T66" s="799">
        <f>+Q$29*S66+R66</f>
        <v>1991255.0848359221</v>
      </c>
      <c r="U66" s="341">
        <f>+W65</f>
        <v>10922229.438095242</v>
      </c>
      <c r="V66" s="338">
        <f>+U$32</f>
        <v>530634.62857142859</v>
      </c>
      <c r="W66" s="338">
        <f t="shared" si="83"/>
        <v>10391594.809523813</v>
      </c>
      <c r="X66" s="799">
        <f>+U$29*W66+V66</f>
        <v>1419838.1987591144</v>
      </c>
      <c r="Y66" s="341">
        <f>+AA65</f>
        <v>4281192.1000000006</v>
      </c>
      <c r="Z66" s="338">
        <f>+Y$32</f>
        <v>193136.48571428572</v>
      </c>
      <c r="AA66" s="338">
        <f t="shared" si="84"/>
        <v>4088055.6142857149</v>
      </c>
      <c r="AB66" s="799">
        <f>+Y$29*AA66+Z66</f>
        <v>542949.35986687662</v>
      </c>
      <c r="AC66" s="341">
        <f>+AE65</f>
        <v>3249239.8151666676</v>
      </c>
      <c r="AD66" s="338">
        <f>+AC$32</f>
        <v>115582.8</v>
      </c>
      <c r="AE66" s="338">
        <f t="shared" si="85"/>
        <v>3133657.0151666678</v>
      </c>
      <c r="AF66" s="799">
        <f>+AC$29*AE66+AD66</f>
        <v>383728.2633966406</v>
      </c>
      <c r="AG66" s="341">
        <f>+AI65</f>
        <v>9946076.3166666608</v>
      </c>
      <c r="AH66" s="338">
        <f>+AG$32</f>
        <v>376463.14285714284</v>
      </c>
      <c r="AI66" s="338">
        <f t="shared" si="86"/>
        <v>9569613.1738095172</v>
      </c>
      <c r="AJ66" s="799">
        <f>+AG$29*AI66+AH66</f>
        <v>1195330.1556151649</v>
      </c>
      <c r="AK66" s="341">
        <f>+AM65</f>
        <v>12103050.957142862</v>
      </c>
      <c r="AL66" s="338">
        <f>+AK$32</f>
        <v>424056.51428571431</v>
      </c>
      <c r="AM66" s="338">
        <f t="shared" si="87"/>
        <v>11678994.442857148</v>
      </c>
      <c r="AN66" s="799">
        <f>+AK$29*AM66+AL66</f>
        <v>1423422.2271667579</v>
      </c>
      <c r="AO66" s="338">
        <f t="shared" ref="AO66" si="122">+AQ65</f>
        <v>10400000.000000004</v>
      </c>
      <c r="AP66" s="805">
        <f t="shared" ref="AP66" si="123">+AO$32</f>
        <v>371428.57142857142</v>
      </c>
      <c r="AQ66" s="338">
        <f t="shared" si="58"/>
        <v>10028571.428571433</v>
      </c>
      <c r="AR66" s="799">
        <f t="shared" ref="AR66" si="124">+AO$29*AQ66+AP66</f>
        <v>1229568.4124850351</v>
      </c>
      <c r="AS66" s="338">
        <f t="shared" ref="AS66" si="125">+AU65</f>
        <v>40500</v>
      </c>
      <c r="AT66" s="805">
        <f t="shared" si="37"/>
        <v>2000</v>
      </c>
      <c r="AU66" s="338">
        <f t="shared" si="41"/>
        <v>38500</v>
      </c>
      <c r="AV66" s="799">
        <f t="shared" ref="AV66" si="126">+AS$29*AU66+AT66</f>
        <v>5294.4257430871348</v>
      </c>
      <c r="AW66" s="805"/>
      <c r="AX66" s="945"/>
      <c r="AY66" s="945"/>
      <c r="AZ66" s="799"/>
      <c r="BA66" s="817">
        <f t="shared" si="104"/>
        <v>10247975.737387974</v>
      </c>
      <c r="BB66" s="186"/>
      <c r="BC66" s="339">
        <f>+BA66</f>
        <v>10247975.737387974</v>
      </c>
    </row>
    <row r="67" spans="1:56">
      <c r="A67">
        <f t="shared" si="2"/>
        <v>52</v>
      </c>
      <c r="C67" s="293" t="str">
        <f t="shared" si="4"/>
        <v>W Increased ROE</v>
      </c>
      <c r="D67" s="337">
        <f t="shared" si="3"/>
        <v>2023</v>
      </c>
      <c r="E67" s="338">
        <f>+E66</f>
        <v>2982148.285714285</v>
      </c>
      <c r="F67" s="338">
        <f>+F66</f>
        <v>138704.57142857142</v>
      </c>
      <c r="G67" s="338">
        <f t="shared" si="79"/>
        <v>2843443.7142857136</v>
      </c>
      <c r="H67" s="799">
        <f>+E$30*G67+F67</f>
        <v>404230.14632196119</v>
      </c>
      <c r="I67" s="338">
        <f>+I66</f>
        <v>4839386.4714285657</v>
      </c>
      <c r="J67" s="338">
        <f>+J66</f>
        <v>225087.74285714285</v>
      </c>
      <c r="K67" s="338">
        <f t="shared" si="80"/>
        <v>4614298.7285714224</v>
      </c>
      <c r="L67" s="799">
        <f>+I$30*K67+J67</f>
        <v>619930.97708311502</v>
      </c>
      <c r="M67" s="341">
        <f>+M66</f>
        <v>8135256.8571428629</v>
      </c>
      <c r="N67" s="338">
        <f>+N66</f>
        <v>392060.57142857142</v>
      </c>
      <c r="O67" s="338">
        <f t="shared" si="81"/>
        <v>7743196.285714291</v>
      </c>
      <c r="P67" s="799">
        <f>+M$30*O67+N67</f>
        <v>1054642.0046086714</v>
      </c>
      <c r="Q67" s="341">
        <f>+Q66</f>
        <v>15317903.776190501</v>
      </c>
      <c r="R67" s="338">
        <f>+R66</f>
        <v>744189.65714285709</v>
      </c>
      <c r="S67" s="338">
        <f t="shared" si="82"/>
        <v>14573714.119047644</v>
      </c>
      <c r="T67" s="799">
        <f>+Q$30*S67+R67</f>
        <v>2105107.6877514292</v>
      </c>
      <c r="U67" s="341">
        <f>+U66</f>
        <v>10922229.438095242</v>
      </c>
      <c r="V67" s="338">
        <f>+V66</f>
        <v>530634.62857142859</v>
      </c>
      <c r="W67" s="338">
        <f t="shared" si="83"/>
        <v>10391594.809523813</v>
      </c>
      <c r="X67" s="799">
        <f>+U$30*W67+V67</f>
        <v>1501019.2969913934</v>
      </c>
      <c r="Y67" s="341">
        <f>+Y66</f>
        <v>4281192.1000000006</v>
      </c>
      <c r="Z67" s="338">
        <f>+Z66</f>
        <v>193136.48571428572</v>
      </c>
      <c r="AA67" s="338">
        <f t="shared" si="84"/>
        <v>4088055.6142857149</v>
      </c>
      <c r="AB67" s="799">
        <f>+Y$30*AA67+Z67</f>
        <v>574886.0212249764</v>
      </c>
      <c r="AC67" s="341">
        <f>+AC66</f>
        <v>3249239.8151666676</v>
      </c>
      <c r="AD67" s="338">
        <f>+AD66</f>
        <v>115582.8</v>
      </c>
      <c r="AE67" s="338">
        <f t="shared" si="85"/>
        <v>3133657.0151666678</v>
      </c>
      <c r="AF67" s="799">
        <f>+AC$30*AE67+AD67</f>
        <v>383728.2633966406</v>
      </c>
      <c r="AG67" s="341">
        <f>+AG66</f>
        <v>9946076.3166666608</v>
      </c>
      <c r="AH67" s="338">
        <f>+AH66</f>
        <v>376463.14285714284</v>
      </c>
      <c r="AI67" s="338">
        <f t="shared" si="86"/>
        <v>9569613.1738095172</v>
      </c>
      <c r="AJ67" s="799">
        <f>+AG$30*AI67+AH67</f>
        <v>1195330.1556151649</v>
      </c>
      <c r="AK67" s="341">
        <f>+AK66</f>
        <v>12103050.957142862</v>
      </c>
      <c r="AL67" s="338">
        <f>+AL66</f>
        <v>424056.51428571431</v>
      </c>
      <c r="AM67" s="338">
        <f t="shared" si="87"/>
        <v>11678994.442857148</v>
      </c>
      <c r="AN67" s="799">
        <f>+AK$30*AM67+AL67</f>
        <v>1423422.2271667579</v>
      </c>
      <c r="AO67" s="338">
        <f t="shared" ref="AO67" si="127">+AO66</f>
        <v>10400000.000000004</v>
      </c>
      <c r="AP67" s="805">
        <f t="shared" ref="AP67" si="128">+AP66</f>
        <v>371428.57142857142</v>
      </c>
      <c r="AQ67" s="338">
        <f t="shared" si="58"/>
        <v>10028571.428571433</v>
      </c>
      <c r="AR67" s="799">
        <f t="shared" ref="AR67" si="129">+AO$30*AQ67+AP67</f>
        <v>1229568.4124850351</v>
      </c>
      <c r="AS67" s="338">
        <f t="shared" ref="AS67" si="130">+AS66</f>
        <v>40500</v>
      </c>
      <c r="AT67" s="805">
        <f t="shared" ref="AT67" si="131">+AT66</f>
        <v>2000</v>
      </c>
      <c r="AU67" s="338">
        <f t="shared" si="41"/>
        <v>38500</v>
      </c>
      <c r="AV67" s="799">
        <f t="shared" ref="AV67" si="132">+AS$30*AU67+AT67</f>
        <v>5294.4257430871348</v>
      </c>
      <c r="AW67" s="805"/>
      <c r="AX67" s="945"/>
      <c r="AY67" s="945"/>
      <c r="AZ67" s="799"/>
      <c r="BA67" s="817">
        <f t="shared" si="104"/>
        <v>10497159.618388232</v>
      </c>
      <c r="BB67" s="340">
        <f>+BA67</f>
        <v>10497159.618388232</v>
      </c>
      <c r="BC67" s="291"/>
      <c r="BD67" s="640">
        <f>BB67-BC66</f>
        <v>249183.88100025803</v>
      </c>
    </row>
    <row r="68" spans="1:56">
      <c r="A68">
        <f t="shared" si="2"/>
        <v>53</v>
      </c>
      <c r="C68" s="293" t="str">
        <f t="shared" si="4"/>
        <v>Base FCR</v>
      </c>
      <c r="D68" s="337">
        <f t="shared" si="3"/>
        <v>2024</v>
      </c>
      <c r="E68" s="338">
        <f>+G67</f>
        <v>2843443.7142857136</v>
      </c>
      <c r="F68" s="338">
        <f>+E$32</f>
        <v>138704.57142857142</v>
      </c>
      <c r="G68" s="338">
        <f t="shared" si="79"/>
        <v>2704739.1428571423</v>
      </c>
      <c r="H68" s="799">
        <f>+E$29*G68+F68</f>
        <v>370147.74702763639</v>
      </c>
      <c r="I68" s="338">
        <f>+K67</f>
        <v>4614298.7285714224</v>
      </c>
      <c r="J68" s="338">
        <f>+I$32</f>
        <v>225087.74285714285</v>
      </c>
      <c r="K68" s="338">
        <f t="shared" si="80"/>
        <v>4389210.9857142791</v>
      </c>
      <c r="L68" s="799">
        <f>+I$29*K68+J68</f>
        <v>600670.33151111635</v>
      </c>
      <c r="M68" s="341">
        <f>+O67</f>
        <v>7743196.285714291</v>
      </c>
      <c r="N68" s="338">
        <f>+M$32</f>
        <v>392060.57142857142</v>
      </c>
      <c r="O68" s="338">
        <f t="shared" si="81"/>
        <v>7351135.7142857192</v>
      </c>
      <c r="P68" s="799">
        <f>+M$29*O68+N68</f>
        <v>1021093.5776122105</v>
      </c>
      <c r="Q68" s="341">
        <f>+S67</f>
        <v>14573714.119047644</v>
      </c>
      <c r="R68" s="338">
        <f>+Q$32</f>
        <v>744189.65714285709</v>
      </c>
      <c r="S68" s="338">
        <f t="shared" si="82"/>
        <v>13829524.461904787</v>
      </c>
      <c r="T68" s="799">
        <f>+Q$29*S68+R68</f>
        <v>1927575.1481026593</v>
      </c>
      <c r="U68" s="341">
        <f>+W67</f>
        <v>10391594.809523813</v>
      </c>
      <c r="V68" s="338">
        <f>+U$32</f>
        <v>530634.62857142859</v>
      </c>
      <c r="W68" s="338">
        <f t="shared" si="83"/>
        <v>9860960.1809523851</v>
      </c>
      <c r="X68" s="799">
        <f>+U$29*W68+V68</f>
        <v>1374432.0590048498</v>
      </c>
      <c r="Y68" s="341">
        <f>+AA67</f>
        <v>4088055.6142857149</v>
      </c>
      <c r="Z68" s="338">
        <f>+Y$32</f>
        <v>193136.48571428572</v>
      </c>
      <c r="AA68" s="338">
        <f t="shared" si="84"/>
        <v>3894919.1285714293</v>
      </c>
      <c r="AB68" s="799">
        <f>+Y$29*AA68+Z68</f>
        <v>526422.76738722669</v>
      </c>
      <c r="AC68" s="341">
        <f>+AE67</f>
        <v>3133657.0151666678</v>
      </c>
      <c r="AD68" s="338">
        <f>+AC$32</f>
        <v>115582.8</v>
      </c>
      <c r="AE68" s="338">
        <f t="shared" si="85"/>
        <v>3018074.2151666679</v>
      </c>
      <c r="AF68" s="799">
        <f>+AC$29*AE68+AD68</f>
        <v>373837.90101279406</v>
      </c>
      <c r="AG68" s="341">
        <f>+AI67</f>
        <v>9569613.1738095172</v>
      </c>
      <c r="AH68" s="338">
        <f>+AG$32</f>
        <v>376463.14285714284</v>
      </c>
      <c r="AI68" s="338">
        <f t="shared" si="86"/>
        <v>9193150.0309523735</v>
      </c>
      <c r="AJ68" s="799">
        <f>+AG$29*AI68+AH68</f>
        <v>1163116.3927800464</v>
      </c>
      <c r="AK68" s="341">
        <f>+AM67</f>
        <v>11678994.442857148</v>
      </c>
      <c r="AL68" s="338">
        <f>+AK$32</f>
        <v>424056.51428571431</v>
      </c>
      <c r="AM68" s="338">
        <f t="shared" si="87"/>
        <v>11254937.928571435</v>
      </c>
      <c r="AN68" s="799">
        <f>+AK$29*AM68+AL68</f>
        <v>1387135.9233437281</v>
      </c>
      <c r="AO68" s="338">
        <f t="shared" ref="AO68" si="133">+AQ67</f>
        <v>10028571.428571433</v>
      </c>
      <c r="AP68" s="805">
        <f t="shared" ref="AP68" si="134">+AO$32</f>
        <v>371428.57142857142</v>
      </c>
      <c r="AQ68" s="338">
        <f t="shared" si="58"/>
        <v>9657142.8571428619</v>
      </c>
      <c r="AR68" s="799">
        <f t="shared" ref="AR68" si="135">+AO$29*AQ68+AP68</f>
        <v>1197785.45540887</v>
      </c>
      <c r="AS68" s="338">
        <f t="shared" ref="AS68" si="136">+AU67</f>
        <v>38500</v>
      </c>
      <c r="AT68" s="805">
        <f t="shared" si="37"/>
        <v>2000</v>
      </c>
      <c r="AU68" s="338">
        <f t="shared" si="41"/>
        <v>36500</v>
      </c>
      <c r="AV68" s="799">
        <f t="shared" ref="AV68" si="137">+AS$29*AU68+AT68</f>
        <v>5123.2867434462451</v>
      </c>
      <c r="AW68" s="805"/>
      <c r="AX68" s="945"/>
      <c r="AY68" s="945"/>
      <c r="AZ68" s="799"/>
      <c r="BA68" s="817">
        <f t="shared" si="104"/>
        <v>9947340.58993458</v>
      </c>
      <c r="BB68" s="186"/>
      <c r="BC68" s="339">
        <f>+BA68</f>
        <v>9947340.58993458</v>
      </c>
    </row>
    <row r="69" spans="1:56">
      <c r="A69">
        <f t="shared" si="2"/>
        <v>54</v>
      </c>
      <c r="C69" s="293" t="str">
        <f t="shared" si="4"/>
        <v>W Increased ROE</v>
      </c>
      <c r="D69" s="337">
        <f t="shared" si="3"/>
        <v>2024</v>
      </c>
      <c r="E69" s="338">
        <f>+E68</f>
        <v>2843443.7142857136</v>
      </c>
      <c r="F69" s="338">
        <f>+F68</f>
        <v>138704.57142857142</v>
      </c>
      <c r="G69" s="338">
        <f t="shared" si="79"/>
        <v>2704739.1428571423</v>
      </c>
      <c r="H69" s="799">
        <f>+E$30*G69+F69</f>
        <v>391277.67925399099</v>
      </c>
      <c r="I69" s="338">
        <f>+I68</f>
        <v>4614298.7285714224</v>
      </c>
      <c r="J69" s="338">
        <f>+J68</f>
        <v>225087.74285714285</v>
      </c>
      <c r="K69" s="338">
        <f t="shared" si="80"/>
        <v>4389210.9857142791</v>
      </c>
      <c r="L69" s="799">
        <f>+I$30*K69+J69</f>
        <v>600670.33151111635</v>
      </c>
      <c r="M69" s="341">
        <f>+M68</f>
        <v>7743196.285714291</v>
      </c>
      <c r="N69" s="338">
        <f>+N68</f>
        <v>392060.57142857142</v>
      </c>
      <c r="O69" s="338">
        <f t="shared" si="81"/>
        <v>7351135.7142857192</v>
      </c>
      <c r="P69" s="799">
        <f>+M$30*O69+N69</f>
        <v>1021093.5776122105</v>
      </c>
      <c r="Q69" s="341">
        <f>+Q68</f>
        <v>14573714.119047644</v>
      </c>
      <c r="R69" s="338">
        <f>+R68</f>
        <v>744189.65714285709</v>
      </c>
      <c r="S69" s="338">
        <f t="shared" si="82"/>
        <v>13829524.461904787</v>
      </c>
      <c r="T69" s="799">
        <f>+Q$30*S69+R69</f>
        <v>2035614.0010820555</v>
      </c>
      <c r="U69" s="341">
        <f>+U68</f>
        <v>10391594.809523813</v>
      </c>
      <c r="V69" s="338">
        <f>+V68</f>
        <v>530634.62857142859</v>
      </c>
      <c r="W69" s="338">
        <f t="shared" si="83"/>
        <v>9860960.1809523851</v>
      </c>
      <c r="X69" s="799">
        <f>+U$30*W69+V69</f>
        <v>1451467.739455055</v>
      </c>
      <c r="Y69" s="341">
        <f>+Y68</f>
        <v>4088055.6142857149</v>
      </c>
      <c r="Z69" s="338">
        <f>+Z68</f>
        <v>193136.48571428572</v>
      </c>
      <c r="AA69" s="338">
        <f t="shared" si="84"/>
        <v>3894919.1285714293</v>
      </c>
      <c r="AB69" s="799">
        <f>+Y$30*AA69+Z69</f>
        <v>556850.61009848712</v>
      </c>
      <c r="AC69" s="341">
        <f>+AC68</f>
        <v>3133657.0151666678</v>
      </c>
      <c r="AD69" s="338">
        <f>+AD68</f>
        <v>115582.8</v>
      </c>
      <c r="AE69" s="338">
        <f t="shared" si="85"/>
        <v>3018074.2151666679</v>
      </c>
      <c r="AF69" s="799">
        <f>+AC$30*AE69+AD69</f>
        <v>373837.90101279406</v>
      </c>
      <c r="AG69" s="341">
        <f>+AG68</f>
        <v>9569613.1738095172</v>
      </c>
      <c r="AH69" s="338">
        <f>+AH68</f>
        <v>376463.14285714284</v>
      </c>
      <c r="AI69" s="338">
        <f t="shared" si="86"/>
        <v>9193150.0309523735</v>
      </c>
      <c r="AJ69" s="799">
        <f>+AG$30*AI69+AH69</f>
        <v>1163116.3927800464</v>
      </c>
      <c r="AK69" s="341">
        <f>+AK68</f>
        <v>11678994.442857148</v>
      </c>
      <c r="AL69" s="338">
        <f>+AL68</f>
        <v>424056.51428571431</v>
      </c>
      <c r="AM69" s="338">
        <f t="shared" si="87"/>
        <v>11254937.928571435</v>
      </c>
      <c r="AN69" s="799">
        <f>+AK$30*AM69+AL69</f>
        <v>1387135.9233437281</v>
      </c>
      <c r="AO69" s="338">
        <f t="shared" ref="AO69" si="138">+AO68</f>
        <v>10028571.428571433</v>
      </c>
      <c r="AP69" s="805">
        <f t="shared" ref="AP69" si="139">+AP68</f>
        <v>371428.57142857142</v>
      </c>
      <c r="AQ69" s="338">
        <f t="shared" si="58"/>
        <v>9657142.8571428619</v>
      </c>
      <c r="AR69" s="799">
        <f t="shared" ref="AR69" si="140">+AO$30*AQ69+AP69</f>
        <v>1197785.45540887</v>
      </c>
      <c r="AS69" s="338">
        <f t="shared" ref="AS69" si="141">+AS68</f>
        <v>38500</v>
      </c>
      <c r="AT69" s="805">
        <f t="shared" ref="AT69" si="142">+AT68</f>
        <v>2000</v>
      </c>
      <c r="AU69" s="338">
        <f t="shared" si="41"/>
        <v>36500</v>
      </c>
      <c r="AV69" s="799">
        <f t="shared" ref="AV69" si="143">+AS$30*AU69+AT69</f>
        <v>5123.2867434462451</v>
      </c>
      <c r="AW69" s="805"/>
      <c r="AX69" s="945"/>
      <c r="AY69" s="945"/>
      <c r="AZ69" s="799"/>
      <c r="BA69" s="817">
        <f t="shared" si="104"/>
        <v>10183972.898301797</v>
      </c>
      <c r="BB69" s="340">
        <f>+BA69</f>
        <v>10183972.898301797</v>
      </c>
      <c r="BC69" s="291"/>
      <c r="BD69" s="640">
        <f>BB69-BC68</f>
        <v>236632.30836721696</v>
      </c>
    </row>
    <row r="70" spans="1:56">
      <c r="A70">
        <f t="shared" si="2"/>
        <v>55</v>
      </c>
      <c r="C70" s="293" t="str">
        <f t="shared" si="4"/>
        <v>Base FCR</v>
      </c>
      <c r="D70" s="337">
        <f t="shared" si="3"/>
        <v>2025</v>
      </c>
      <c r="E70" s="338">
        <f>+G69</f>
        <v>2704739.1428571423</v>
      </c>
      <c r="F70" s="338">
        <f>+E$32</f>
        <v>138704.57142857142</v>
      </c>
      <c r="G70" s="338">
        <f t="shared" si="79"/>
        <v>2566034.5714285709</v>
      </c>
      <c r="H70" s="799">
        <f>+E$29*G70+F70</f>
        <v>358278.86622768431</v>
      </c>
      <c r="I70" s="338">
        <f>+K69</f>
        <v>4389210.9857142791</v>
      </c>
      <c r="J70" s="338">
        <f>+I$32</f>
        <v>225087.74285714285</v>
      </c>
      <c r="K70" s="338">
        <f t="shared" si="80"/>
        <v>4164123.2428571363</v>
      </c>
      <c r="L70" s="799">
        <f>+I$29*K70+J70</f>
        <v>581409.68593911768</v>
      </c>
      <c r="M70" s="341">
        <f>+O69</f>
        <v>7351135.7142857192</v>
      </c>
      <c r="N70" s="338">
        <f>+M$32</f>
        <v>392060.57142857142</v>
      </c>
      <c r="O70" s="338">
        <f t="shared" si="81"/>
        <v>6959075.1428571474</v>
      </c>
      <c r="P70" s="799">
        <f>+M$29*O70+N70</f>
        <v>987545.15061574988</v>
      </c>
      <c r="Q70" s="341">
        <f>+S69</f>
        <v>13829524.461904787</v>
      </c>
      <c r="R70" s="338">
        <f>+Q$32</f>
        <v>744189.65714285709</v>
      </c>
      <c r="S70" s="338">
        <f t="shared" si="82"/>
        <v>13085334.804761929</v>
      </c>
      <c r="T70" s="799">
        <f>+Q$29*S70+R70</f>
        <v>1863895.2113693967</v>
      </c>
      <c r="U70" s="341">
        <f>+W69</f>
        <v>9860960.1809523851</v>
      </c>
      <c r="V70" s="338">
        <f>+U$32</f>
        <v>530634.62857142859</v>
      </c>
      <c r="W70" s="338">
        <f t="shared" si="83"/>
        <v>9330325.5523809567</v>
      </c>
      <c r="X70" s="799">
        <f>+U$29*W70+V70</f>
        <v>1329025.9192505849</v>
      </c>
      <c r="Y70" s="341">
        <f>+AA69</f>
        <v>3894919.1285714293</v>
      </c>
      <c r="Z70" s="338">
        <f>+Y$32</f>
        <v>193136.48571428572</v>
      </c>
      <c r="AA70" s="338">
        <f t="shared" si="84"/>
        <v>3701782.6428571437</v>
      </c>
      <c r="AB70" s="799">
        <f>+Y$29*AA70+Z70</f>
        <v>509896.17490757676</v>
      </c>
      <c r="AC70" s="341">
        <f>+AE69</f>
        <v>3018074.2151666679</v>
      </c>
      <c r="AD70" s="338">
        <f>+AC$32</f>
        <v>115582.8</v>
      </c>
      <c r="AE70" s="338">
        <f t="shared" si="85"/>
        <v>2902491.4151666681</v>
      </c>
      <c r="AF70" s="799">
        <f>+AC$29*AE70+AD70</f>
        <v>363947.53862894757</v>
      </c>
      <c r="AG70" s="341">
        <f>+AI69</f>
        <v>9193150.0309523735</v>
      </c>
      <c r="AH70" s="338">
        <f>+AG$32</f>
        <v>376463.14285714284</v>
      </c>
      <c r="AI70" s="338">
        <f t="shared" si="86"/>
        <v>8816686.8880952299</v>
      </c>
      <c r="AJ70" s="799">
        <f>+AG$29*AI70+AH70</f>
        <v>1130902.629944928</v>
      </c>
      <c r="AK70" s="341">
        <f>+AM69</f>
        <v>11254937.928571435</v>
      </c>
      <c r="AL70" s="338">
        <f>+AK$32</f>
        <v>424056.51428571431</v>
      </c>
      <c r="AM70" s="338">
        <f t="shared" si="87"/>
        <v>10830881.414285721</v>
      </c>
      <c r="AN70" s="799">
        <f>+AK$29*AM70+AL70</f>
        <v>1350849.6195206982</v>
      </c>
      <c r="AO70" s="338">
        <f t="shared" ref="AO70" si="144">+AQ69</f>
        <v>9657142.8571428619</v>
      </c>
      <c r="AP70" s="805">
        <f t="shared" ref="AP70" si="145">+AO$32</f>
        <v>371428.57142857142</v>
      </c>
      <c r="AQ70" s="338">
        <f t="shared" si="58"/>
        <v>9285714.285714291</v>
      </c>
      <c r="AR70" s="799">
        <f t="shared" ref="AR70" si="146">+AO$29*AQ70+AP70</f>
        <v>1166002.4983327047</v>
      </c>
      <c r="AS70" s="338">
        <f t="shared" ref="AS70" si="147">+AU69</f>
        <v>36500</v>
      </c>
      <c r="AT70" s="805">
        <f t="shared" si="37"/>
        <v>2000</v>
      </c>
      <c r="AU70" s="338">
        <f t="shared" si="41"/>
        <v>34500</v>
      </c>
      <c r="AV70" s="799">
        <f t="shared" ref="AV70" si="148">+AS$29*AU70+AT70</f>
        <v>4952.1477438053553</v>
      </c>
      <c r="AW70" s="805"/>
      <c r="AX70" s="945"/>
      <c r="AY70" s="945"/>
      <c r="AZ70" s="799"/>
      <c r="BA70" s="817">
        <f t="shared" si="104"/>
        <v>9646705.4424811956</v>
      </c>
      <c r="BB70" s="186"/>
      <c r="BC70" s="339">
        <f>+BA70</f>
        <v>9646705.4424811956</v>
      </c>
    </row>
    <row r="71" spans="1:56">
      <c r="A71">
        <f t="shared" si="2"/>
        <v>56</v>
      </c>
      <c r="C71" s="293" t="str">
        <f t="shared" si="4"/>
        <v>W Increased ROE</v>
      </c>
      <c r="D71" s="337">
        <f t="shared" si="3"/>
        <v>2025</v>
      </c>
      <c r="E71" s="338">
        <f>+E70</f>
        <v>2704739.1428571423</v>
      </c>
      <c r="F71" s="338">
        <f>+F70</f>
        <v>138704.57142857142</v>
      </c>
      <c r="G71" s="338">
        <f t="shared" si="79"/>
        <v>2566034.5714285709</v>
      </c>
      <c r="H71" s="799">
        <f>+E$30*G71+F71</f>
        <v>378325.21218602074</v>
      </c>
      <c r="I71" s="338">
        <f>+I70</f>
        <v>4389210.9857142791</v>
      </c>
      <c r="J71" s="338">
        <f>+J70</f>
        <v>225087.74285714285</v>
      </c>
      <c r="K71" s="338">
        <f t="shared" si="80"/>
        <v>4164123.2428571363</v>
      </c>
      <c r="L71" s="799">
        <f>+I$30*K71+J71</f>
        <v>581409.68593911768</v>
      </c>
      <c r="M71" s="341">
        <f>+M70</f>
        <v>7351135.7142857192</v>
      </c>
      <c r="N71" s="338">
        <f>+N70</f>
        <v>392060.57142857142</v>
      </c>
      <c r="O71" s="338">
        <f t="shared" si="81"/>
        <v>6959075.1428571474</v>
      </c>
      <c r="P71" s="799">
        <f>+M$30*O71+N71</f>
        <v>987545.15061574988</v>
      </c>
      <c r="Q71" s="341">
        <f>+Q70</f>
        <v>13829524.461904787</v>
      </c>
      <c r="R71" s="338">
        <f>+R70</f>
        <v>744189.65714285709</v>
      </c>
      <c r="S71" s="338">
        <f t="shared" si="82"/>
        <v>13085334.804761929</v>
      </c>
      <c r="T71" s="799">
        <f>+Q$30*S71+R71</f>
        <v>1966120.3144126819</v>
      </c>
      <c r="U71" s="341">
        <f>+U70</f>
        <v>9860960.1809523851</v>
      </c>
      <c r="V71" s="338">
        <f>+V70</f>
        <v>530634.62857142859</v>
      </c>
      <c r="W71" s="338">
        <f t="shared" si="83"/>
        <v>9330325.5523809567</v>
      </c>
      <c r="X71" s="799">
        <f>+U$30*W71+V71</f>
        <v>1401916.1819187165</v>
      </c>
      <c r="Y71" s="341">
        <f>+Y70</f>
        <v>3894919.1285714293</v>
      </c>
      <c r="Z71" s="338">
        <f>+Z70</f>
        <v>193136.48571428572</v>
      </c>
      <c r="AA71" s="338">
        <f t="shared" si="84"/>
        <v>3701782.6428571437</v>
      </c>
      <c r="AB71" s="799">
        <f>+Y$30*AA71+Z71</f>
        <v>538815.19897199771</v>
      </c>
      <c r="AC71" s="341">
        <f>+AC70</f>
        <v>3018074.2151666679</v>
      </c>
      <c r="AD71" s="338">
        <f>+AD70</f>
        <v>115582.8</v>
      </c>
      <c r="AE71" s="338">
        <f t="shared" si="85"/>
        <v>2902491.4151666681</v>
      </c>
      <c r="AF71" s="799">
        <f>+AC$30*AE71+AD71</f>
        <v>363947.53862894757</v>
      </c>
      <c r="AG71" s="341">
        <f>+AG70</f>
        <v>9193150.0309523735</v>
      </c>
      <c r="AH71" s="338">
        <f>+AH70</f>
        <v>376463.14285714284</v>
      </c>
      <c r="AI71" s="338">
        <f t="shared" si="86"/>
        <v>8816686.8880952299</v>
      </c>
      <c r="AJ71" s="799">
        <f>+AG$30*AI71+AH71</f>
        <v>1130902.629944928</v>
      </c>
      <c r="AK71" s="341">
        <f>+AK70</f>
        <v>11254937.928571435</v>
      </c>
      <c r="AL71" s="338">
        <f>+AL70</f>
        <v>424056.51428571431</v>
      </c>
      <c r="AM71" s="338">
        <f t="shared" si="87"/>
        <v>10830881.414285721</v>
      </c>
      <c r="AN71" s="799">
        <f>+AK$30*AM71+AL71</f>
        <v>1350849.6195206982</v>
      </c>
      <c r="AO71" s="338">
        <f t="shared" ref="AO71" si="149">+AO70</f>
        <v>9657142.8571428619</v>
      </c>
      <c r="AP71" s="805">
        <f t="shared" ref="AP71" si="150">+AP70</f>
        <v>371428.57142857142</v>
      </c>
      <c r="AQ71" s="338">
        <f t="shared" si="58"/>
        <v>9285714.285714291</v>
      </c>
      <c r="AR71" s="799">
        <f t="shared" ref="AR71" si="151">+AO$30*AQ71+AP71</f>
        <v>1166002.4983327047</v>
      </c>
      <c r="AS71" s="338">
        <f t="shared" ref="AS71" si="152">+AS70</f>
        <v>36500</v>
      </c>
      <c r="AT71" s="805">
        <f t="shared" ref="AT71" si="153">+AT70</f>
        <v>2000</v>
      </c>
      <c r="AU71" s="338">
        <f t="shared" si="41"/>
        <v>34500</v>
      </c>
      <c r="AV71" s="799">
        <f t="shared" ref="AV71" si="154">+AS$30*AU71+AT71</f>
        <v>4952.1477438053553</v>
      </c>
      <c r="AW71" s="805"/>
      <c r="AX71" s="945"/>
      <c r="AY71" s="945"/>
      <c r="AZ71" s="799"/>
      <c r="BA71" s="817">
        <f t="shared" si="104"/>
        <v>9870786.1782153714</v>
      </c>
      <c r="BB71" s="340">
        <f>+BA71</f>
        <v>9870786.1782153714</v>
      </c>
      <c r="BC71" s="291"/>
      <c r="BD71" s="640">
        <f>BB71-BC70</f>
        <v>224080.73573417589</v>
      </c>
    </row>
    <row r="72" spans="1:56">
      <c r="A72">
        <f t="shared" si="2"/>
        <v>57</v>
      </c>
      <c r="C72" s="293" t="str">
        <f t="shared" si="4"/>
        <v>Base FCR</v>
      </c>
      <c r="D72" s="337">
        <f t="shared" si="3"/>
        <v>2026</v>
      </c>
      <c r="E72" s="338">
        <f>+G71</f>
        <v>2566034.5714285709</v>
      </c>
      <c r="F72" s="338">
        <f>+E$32</f>
        <v>138704.57142857142</v>
      </c>
      <c r="G72" s="338">
        <f t="shared" si="79"/>
        <v>2427329.9999999995</v>
      </c>
      <c r="H72" s="799">
        <f>+E$29*G72+F72</f>
        <v>346409.98542773235</v>
      </c>
      <c r="I72" s="338">
        <f>+K71</f>
        <v>4164123.2428571363</v>
      </c>
      <c r="J72" s="338">
        <f>+I$32</f>
        <v>225087.74285714285</v>
      </c>
      <c r="K72" s="338">
        <f t="shared" si="80"/>
        <v>3939035.4999999935</v>
      </c>
      <c r="L72" s="799">
        <f>+I$29*K72+J72</f>
        <v>562149.04036711901</v>
      </c>
      <c r="M72" s="341">
        <f>+O71</f>
        <v>6959075.1428571474</v>
      </c>
      <c r="N72" s="338">
        <f>+M$32</f>
        <v>392060.57142857142</v>
      </c>
      <c r="O72" s="338">
        <f t="shared" si="81"/>
        <v>6567014.5714285756</v>
      </c>
      <c r="P72" s="799">
        <f>+M$29*O72+N72</f>
        <v>953996.723619289</v>
      </c>
      <c r="Q72" s="341">
        <f>+S71</f>
        <v>13085334.804761929</v>
      </c>
      <c r="R72" s="338">
        <f>+Q$32</f>
        <v>744189.65714285709</v>
      </c>
      <c r="S72" s="338">
        <f t="shared" si="82"/>
        <v>12341145.147619072</v>
      </c>
      <c r="T72" s="799">
        <f>+Q$29*S72+R72</f>
        <v>1800215.2746361338</v>
      </c>
      <c r="U72" s="341">
        <f>+W71</f>
        <v>9330325.5523809567</v>
      </c>
      <c r="V72" s="338">
        <f>+U$32</f>
        <v>530634.62857142859</v>
      </c>
      <c r="W72" s="338">
        <f t="shared" si="83"/>
        <v>8799690.9238095284</v>
      </c>
      <c r="X72" s="799">
        <f>+U$29*W72+V72</f>
        <v>1283619.7794963201</v>
      </c>
      <c r="Y72" s="341">
        <f>+AA71</f>
        <v>3701782.6428571437</v>
      </c>
      <c r="Z72" s="338">
        <f>+Y$32</f>
        <v>193136.48571428572</v>
      </c>
      <c r="AA72" s="338">
        <f t="shared" si="84"/>
        <v>3508646.157142858</v>
      </c>
      <c r="AB72" s="799">
        <f>+Y$29*AA72+Z72</f>
        <v>493369.58242792683</v>
      </c>
      <c r="AC72" s="341">
        <f>+AE71</f>
        <v>2902491.4151666681</v>
      </c>
      <c r="AD72" s="338">
        <f>+AC$32</f>
        <v>115582.8</v>
      </c>
      <c r="AE72" s="338">
        <f t="shared" si="85"/>
        <v>2786908.6151666683</v>
      </c>
      <c r="AF72" s="799">
        <f>+AC$29*AE72+AD72</f>
        <v>354057.17624510103</v>
      </c>
      <c r="AG72" s="341">
        <f>+AI71</f>
        <v>8816686.8880952299</v>
      </c>
      <c r="AH72" s="338">
        <f>+AG$32</f>
        <v>376463.14285714284</v>
      </c>
      <c r="AI72" s="338">
        <f t="shared" si="86"/>
        <v>8440223.7452380862</v>
      </c>
      <c r="AJ72" s="799">
        <f>+AG$29*AI72+AH72</f>
        <v>1098688.8671098095</v>
      </c>
      <c r="AK72" s="341">
        <f>+AM71</f>
        <v>10830881.414285721</v>
      </c>
      <c r="AL72" s="338">
        <f>+AK$32</f>
        <v>424056.51428571431</v>
      </c>
      <c r="AM72" s="338">
        <f t="shared" si="87"/>
        <v>10406824.900000008</v>
      </c>
      <c r="AN72" s="799">
        <f>+AK$29*AM72+AL72</f>
        <v>1314563.3156976681</v>
      </c>
      <c r="AO72" s="338">
        <f t="shared" ref="AO72" si="155">+AQ71</f>
        <v>9285714.285714291</v>
      </c>
      <c r="AP72" s="805">
        <f t="shared" ref="AP72" si="156">+AO$32</f>
        <v>371428.57142857142</v>
      </c>
      <c r="AQ72" s="338">
        <f t="shared" si="58"/>
        <v>8914285.7142857201</v>
      </c>
      <c r="AR72" s="799">
        <f t="shared" ref="AR72" si="157">+AO$29*AQ72+AP72</f>
        <v>1134219.5412565393</v>
      </c>
      <c r="AS72" s="338">
        <f t="shared" ref="AS72" si="158">+AU71</f>
        <v>34500</v>
      </c>
      <c r="AT72" s="805">
        <f t="shared" si="37"/>
        <v>2000</v>
      </c>
      <c r="AU72" s="338">
        <f t="shared" si="41"/>
        <v>32500</v>
      </c>
      <c r="AV72" s="799">
        <f t="shared" ref="AV72" si="159">+AS$29*AU72+AT72</f>
        <v>4781.0087441644646</v>
      </c>
      <c r="AW72" s="805"/>
      <c r="AX72" s="945"/>
      <c r="AY72" s="945"/>
      <c r="AZ72" s="799"/>
      <c r="BA72" s="817">
        <f t="shared" si="104"/>
        <v>9346070.2950278036</v>
      </c>
      <c r="BB72" s="186"/>
      <c r="BC72" s="339">
        <f>+BA72</f>
        <v>9346070.2950278036</v>
      </c>
    </row>
    <row r="73" spans="1:56">
      <c r="A73">
        <f t="shared" si="2"/>
        <v>58</v>
      </c>
      <c r="C73" s="293" t="str">
        <f t="shared" si="4"/>
        <v>W Increased ROE</v>
      </c>
      <c r="D73" s="337">
        <f t="shared" si="3"/>
        <v>2026</v>
      </c>
      <c r="E73" s="338">
        <f>+E72</f>
        <v>2566034.5714285709</v>
      </c>
      <c r="F73" s="338">
        <f>+F72</f>
        <v>138704.57142857142</v>
      </c>
      <c r="G73" s="338">
        <f t="shared" si="79"/>
        <v>2427329.9999999995</v>
      </c>
      <c r="H73" s="799">
        <f>+E$30*G73+F73</f>
        <v>365372.74511805049</v>
      </c>
      <c r="I73" s="338">
        <f>+I72</f>
        <v>4164123.2428571363</v>
      </c>
      <c r="J73" s="338">
        <f>+J72</f>
        <v>225087.74285714285</v>
      </c>
      <c r="K73" s="338">
        <f t="shared" si="80"/>
        <v>3939035.4999999935</v>
      </c>
      <c r="L73" s="799">
        <f>+I$30*K73+J73</f>
        <v>562149.04036711901</v>
      </c>
      <c r="M73" s="341">
        <f>+M72</f>
        <v>6959075.1428571474</v>
      </c>
      <c r="N73" s="338">
        <f>+N72</f>
        <v>392060.57142857142</v>
      </c>
      <c r="O73" s="338">
        <f t="shared" si="81"/>
        <v>6567014.5714285756</v>
      </c>
      <c r="P73" s="799">
        <f>+M$30*O73+N73</f>
        <v>953996.723619289</v>
      </c>
      <c r="Q73" s="341">
        <f>+Q72</f>
        <v>13085334.804761929</v>
      </c>
      <c r="R73" s="338">
        <f>+R72</f>
        <v>744189.65714285709</v>
      </c>
      <c r="S73" s="338">
        <f t="shared" si="82"/>
        <v>12341145.147619072</v>
      </c>
      <c r="T73" s="799">
        <f>+Q$30*S73+R73</f>
        <v>1896626.627743308</v>
      </c>
      <c r="U73" s="341">
        <f>+U72</f>
        <v>9330325.5523809567</v>
      </c>
      <c r="V73" s="338">
        <f>+V72</f>
        <v>530634.62857142859</v>
      </c>
      <c r="W73" s="338">
        <f t="shared" si="83"/>
        <v>8799690.9238095284</v>
      </c>
      <c r="X73" s="799">
        <f>+U$30*W73+V73</f>
        <v>1352364.6243823778</v>
      </c>
      <c r="Y73" s="341">
        <f>+Y72</f>
        <v>3701782.6428571437</v>
      </c>
      <c r="Z73" s="338">
        <f>+Z72</f>
        <v>193136.48571428572</v>
      </c>
      <c r="AA73" s="338">
        <f t="shared" si="84"/>
        <v>3508646.157142858</v>
      </c>
      <c r="AB73" s="799">
        <f>+Y$30*AA73+Z73</f>
        <v>520779.78784550843</v>
      </c>
      <c r="AC73" s="341">
        <f>+AC72</f>
        <v>2902491.4151666681</v>
      </c>
      <c r="AD73" s="338">
        <f>+AD72</f>
        <v>115582.8</v>
      </c>
      <c r="AE73" s="338">
        <f t="shared" si="85"/>
        <v>2786908.6151666683</v>
      </c>
      <c r="AF73" s="799">
        <f>+AC$30*AE73+AD73</f>
        <v>354057.17624510103</v>
      </c>
      <c r="AG73" s="341">
        <f>+AG72</f>
        <v>8816686.8880952299</v>
      </c>
      <c r="AH73" s="338">
        <f>+AH72</f>
        <v>376463.14285714284</v>
      </c>
      <c r="AI73" s="338">
        <f t="shared" si="86"/>
        <v>8440223.7452380862</v>
      </c>
      <c r="AJ73" s="799">
        <f>+AG$30*AI73+AH73</f>
        <v>1098688.8671098095</v>
      </c>
      <c r="AK73" s="341">
        <f>+AK72</f>
        <v>10830881.414285721</v>
      </c>
      <c r="AL73" s="338">
        <f>+AL72</f>
        <v>424056.51428571431</v>
      </c>
      <c r="AM73" s="338">
        <f t="shared" si="87"/>
        <v>10406824.900000008</v>
      </c>
      <c r="AN73" s="799">
        <f>+AK$30*AM73+AL73</f>
        <v>1314563.3156976681</v>
      </c>
      <c r="AO73" s="338">
        <f t="shared" ref="AO73" si="160">+AO72</f>
        <v>9285714.285714291</v>
      </c>
      <c r="AP73" s="805">
        <f t="shared" ref="AP73" si="161">+AP72</f>
        <v>371428.57142857142</v>
      </c>
      <c r="AQ73" s="338">
        <f t="shared" si="58"/>
        <v>8914285.7142857201</v>
      </c>
      <c r="AR73" s="799">
        <f t="shared" ref="AR73" si="162">+AO$30*AQ73+AP73</f>
        <v>1134219.5412565393</v>
      </c>
      <c r="AS73" s="338">
        <f t="shared" ref="AS73" si="163">+AS72</f>
        <v>34500</v>
      </c>
      <c r="AT73" s="805">
        <f t="shared" ref="AT73" si="164">+AT72</f>
        <v>2000</v>
      </c>
      <c r="AU73" s="338">
        <f t="shared" si="41"/>
        <v>32500</v>
      </c>
      <c r="AV73" s="799">
        <f t="shared" ref="AV73" si="165">+AS$30*AU73+AT73</f>
        <v>4781.0087441644646</v>
      </c>
      <c r="AW73" s="805"/>
      <c r="AX73" s="945"/>
      <c r="AY73" s="945"/>
      <c r="AZ73" s="799"/>
      <c r="BA73" s="817">
        <f t="shared" si="104"/>
        <v>9557599.4581289366</v>
      </c>
      <c r="BB73" s="340">
        <f>+BA73</f>
        <v>9557599.4581289366</v>
      </c>
      <c r="BC73" s="291"/>
      <c r="BD73" s="640">
        <f>BB73-BC72</f>
        <v>211529.16310113296</v>
      </c>
    </row>
    <row r="74" spans="1:56">
      <c r="A74">
        <f t="shared" si="2"/>
        <v>59</v>
      </c>
      <c r="C74" s="293" t="str">
        <f t="shared" si="4"/>
        <v>Base FCR</v>
      </c>
      <c r="D74" s="337">
        <f t="shared" si="3"/>
        <v>2027</v>
      </c>
      <c r="E74" s="338">
        <f>+G73</f>
        <v>2427329.9999999995</v>
      </c>
      <c r="F74" s="338">
        <f>+E$32</f>
        <v>138704.57142857142</v>
      </c>
      <c r="G74" s="338">
        <f t="shared" si="79"/>
        <v>2288625.4285714282</v>
      </c>
      <c r="H74" s="799">
        <f>+E$29*G74+F74</f>
        <v>334541.10462778027</v>
      </c>
      <c r="I74" s="338">
        <f>+K73</f>
        <v>3939035.4999999935</v>
      </c>
      <c r="J74" s="338">
        <f>+I$32</f>
        <v>225087.74285714285</v>
      </c>
      <c r="K74" s="338">
        <f t="shared" si="80"/>
        <v>3713947.7571428507</v>
      </c>
      <c r="L74" s="799">
        <f>+I$29*K74+J74</f>
        <v>542888.39479512034</v>
      </c>
      <c r="M74" s="341">
        <f>+O73</f>
        <v>6567014.5714285756</v>
      </c>
      <c r="N74" s="338">
        <f>+M$32</f>
        <v>392060.57142857142</v>
      </c>
      <c r="O74" s="338">
        <f t="shared" si="81"/>
        <v>6174954.0000000037</v>
      </c>
      <c r="P74" s="799">
        <f>+M$29*O74+N74</f>
        <v>920448.29662282835</v>
      </c>
      <c r="Q74" s="341">
        <f>+S73</f>
        <v>12341145.147619072</v>
      </c>
      <c r="R74" s="338">
        <f>+Q$32</f>
        <v>744189.65714285709</v>
      </c>
      <c r="S74" s="338">
        <f t="shared" si="82"/>
        <v>11596955.490476215</v>
      </c>
      <c r="T74" s="799">
        <f>+Q$29*S74+R74</f>
        <v>1736535.337902871</v>
      </c>
      <c r="U74" s="341">
        <f>+W73</f>
        <v>8799690.9238095284</v>
      </c>
      <c r="V74" s="338">
        <f>+U$32</f>
        <v>530634.62857142859</v>
      </c>
      <c r="W74" s="338">
        <f t="shared" si="83"/>
        <v>8269056.2952381</v>
      </c>
      <c r="X74" s="799">
        <f>+U$29*W74+V74</f>
        <v>1238213.6397420554</v>
      </c>
      <c r="Y74" s="341">
        <f>+AA73</f>
        <v>3508646.157142858</v>
      </c>
      <c r="Z74" s="338">
        <f>+Y$32</f>
        <v>193136.48571428572</v>
      </c>
      <c r="AA74" s="338">
        <f t="shared" si="84"/>
        <v>3315509.6714285724</v>
      </c>
      <c r="AB74" s="799">
        <f>+Y$29*AA74+Z74</f>
        <v>476842.98994827678</v>
      </c>
      <c r="AC74" s="341">
        <f>+AE73</f>
        <v>2786908.6151666683</v>
      </c>
      <c r="AD74" s="338">
        <f>+AC$32</f>
        <v>115582.8</v>
      </c>
      <c r="AE74" s="338">
        <f t="shared" si="85"/>
        <v>2671325.8151666685</v>
      </c>
      <c r="AF74" s="799">
        <f>+AC$29*AE74+AD74</f>
        <v>344166.81386125449</v>
      </c>
      <c r="AG74" s="341">
        <f>+AI73</f>
        <v>8440223.7452380862</v>
      </c>
      <c r="AH74" s="338">
        <f>+AG$32</f>
        <v>376463.14285714284</v>
      </c>
      <c r="AI74" s="338">
        <f t="shared" si="86"/>
        <v>8063760.6023809435</v>
      </c>
      <c r="AJ74" s="799">
        <f>+AG$29*AI74+AH74</f>
        <v>1066475.1042746911</v>
      </c>
      <c r="AK74" s="341">
        <f>+AM73</f>
        <v>10406824.900000008</v>
      </c>
      <c r="AL74" s="338">
        <f>+AK$32</f>
        <v>424056.51428571431</v>
      </c>
      <c r="AM74" s="338">
        <f t="shared" si="87"/>
        <v>9982768.3857142944</v>
      </c>
      <c r="AN74" s="799">
        <f>+AK$29*AM74+AL74</f>
        <v>1278277.0118746383</v>
      </c>
      <c r="AO74" s="338">
        <f t="shared" ref="AO74" si="166">+AQ73</f>
        <v>8914285.7142857201</v>
      </c>
      <c r="AP74" s="805">
        <f t="shared" ref="AP74" si="167">+AO$32</f>
        <v>371428.57142857142</v>
      </c>
      <c r="AQ74" s="338">
        <f t="shared" si="58"/>
        <v>8542857.1428571492</v>
      </c>
      <c r="AR74" s="799">
        <f t="shared" ref="AR74" si="168">+AO$29*AQ74+AP74</f>
        <v>1102436.5841803742</v>
      </c>
      <c r="AS74" s="338">
        <f t="shared" ref="AS74" si="169">+AU73</f>
        <v>32500</v>
      </c>
      <c r="AT74" s="805">
        <f t="shared" si="37"/>
        <v>2000</v>
      </c>
      <c r="AU74" s="338">
        <f t="shared" si="41"/>
        <v>30500</v>
      </c>
      <c r="AV74" s="799">
        <f t="shared" ref="AV74" si="170">+AS$29*AU74+AT74</f>
        <v>4609.8697445235739</v>
      </c>
      <c r="AW74" s="805"/>
      <c r="AX74" s="945"/>
      <c r="AY74" s="945"/>
      <c r="AZ74" s="799"/>
      <c r="BA74" s="817">
        <f t="shared" si="104"/>
        <v>9045435.1475744154</v>
      </c>
      <c r="BB74" s="186"/>
      <c r="BC74" s="339">
        <f>+BA74</f>
        <v>9045435.1475744154</v>
      </c>
    </row>
    <row r="75" spans="1:56">
      <c r="A75">
        <f t="shared" si="2"/>
        <v>60</v>
      </c>
      <c r="C75" s="293" t="str">
        <f t="shared" si="4"/>
        <v>W Increased ROE</v>
      </c>
      <c r="D75" s="337">
        <f t="shared" si="3"/>
        <v>2027</v>
      </c>
      <c r="E75" s="338"/>
      <c r="F75" s="338">
        <f>+F74</f>
        <v>138704.57142857142</v>
      </c>
      <c r="G75" s="338">
        <f t="shared" si="79"/>
        <v>-138704.57142857142</v>
      </c>
      <c r="H75" s="799">
        <f>+E$30*G75+F75</f>
        <v>125752.10436060118</v>
      </c>
      <c r="I75" s="338">
        <f>+I74</f>
        <v>3939035.4999999935</v>
      </c>
      <c r="J75" s="338">
        <f>+J74</f>
        <v>225087.74285714285</v>
      </c>
      <c r="K75" s="338">
        <f t="shared" si="80"/>
        <v>3713947.7571428507</v>
      </c>
      <c r="L75" s="799">
        <f>+I$30*K75+J75</f>
        <v>542888.39479512034</v>
      </c>
      <c r="M75" s="341">
        <f>+M74</f>
        <v>6567014.5714285756</v>
      </c>
      <c r="N75" s="338">
        <f>+N74</f>
        <v>392060.57142857142</v>
      </c>
      <c r="O75" s="338">
        <f t="shared" si="81"/>
        <v>6174954.0000000037</v>
      </c>
      <c r="P75" s="799">
        <f>+M$30*O75+N75</f>
        <v>920448.29662282835</v>
      </c>
      <c r="Q75" s="341">
        <f>+Q74</f>
        <v>12341145.147619072</v>
      </c>
      <c r="R75" s="338">
        <f>+R74</f>
        <v>744189.65714285709</v>
      </c>
      <c r="S75" s="338">
        <f t="shared" si="82"/>
        <v>11596955.490476215</v>
      </c>
      <c r="T75" s="799">
        <f>+Q$30*S75+R75</f>
        <v>1827132.9410739343</v>
      </c>
      <c r="U75" s="341">
        <f>+U74</f>
        <v>8799690.9238095284</v>
      </c>
      <c r="V75" s="338">
        <f>+V74</f>
        <v>530634.62857142859</v>
      </c>
      <c r="W75" s="338">
        <f t="shared" si="83"/>
        <v>8269056.2952381</v>
      </c>
      <c r="X75" s="799">
        <f>+U$30*W75+V75</f>
        <v>1302813.0668460391</v>
      </c>
      <c r="Y75" s="341">
        <f>+Y74</f>
        <v>3508646.157142858</v>
      </c>
      <c r="Z75" s="338">
        <f>+Z74</f>
        <v>193136.48571428572</v>
      </c>
      <c r="AA75" s="338">
        <f t="shared" si="84"/>
        <v>3315509.6714285724</v>
      </c>
      <c r="AB75" s="799">
        <f>+Y$30*AA75+Z75</f>
        <v>502744.37671901914</v>
      </c>
      <c r="AC75" s="341">
        <f>+AC74</f>
        <v>2786908.6151666683</v>
      </c>
      <c r="AD75" s="338">
        <f>+AD74</f>
        <v>115582.8</v>
      </c>
      <c r="AE75" s="338">
        <f t="shared" si="85"/>
        <v>2671325.8151666685</v>
      </c>
      <c r="AF75" s="799">
        <f>+AC$30*AE75+AD75</f>
        <v>344166.81386125449</v>
      </c>
      <c r="AG75" s="341">
        <f>+AG74</f>
        <v>8440223.7452380862</v>
      </c>
      <c r="AH75" s="338">
        <f>+AH74</f>
        <v>376463.14285714284</v>
      </c>
      <c r="AI75" s="338">
        <f t="shared" si="86"/>
        <v>8063760.6023809435</v>
      </c>
      <c r="AJ75" s="799">
        <f>+AG$30*AI75+AH75</f>
        <v>1066475.1042746911</v>
      </c>
      <c r="AK75" s="341">
        <f>+AK74</f>
        <v>10406824.900000008</v>
      </c>
      <c r="AL75" s="338">
        <f>+AL74</f>
        <v>424056.51428571431</v>
      </c>
      <c r="AM75" s="338">
        <f t="shared" si="87"/>
        <v>9982768.3857142944</v>
      </c>
      <c r="AN75" s="799">
        <f>+AK$30*AM75+AL75</f>
        <v>1278277.0118746383</v>
      </c>
      <c r="AO75" s="338">
        <f t="shared" ref="AO75:AP75" si="171">+AO74</f>
        <v>8914285.7142857201</v>
      </c>
      <c r="AP75" s="805">
        <f t="shared" si="171"/>
        <v>371428.57142857142</v>
      </c>
      <c r="AQ75" s="338">
        <f t="shared" si="58"/>
        <v>8542857.1428571492</v>
      </c>
      <c r="AR75" s="799">
        <f t="shared" ref="AR75" si="172">+AO$30*AQ75+AP75</f>
        <v>1102436.5841803742</v>
      </c>
      <c r="AS75" s="338">
        <f t="shared" ref="AS75" si="173">+AS74</f>
        <v>32500</v>
      </c>
      <c r="AT75" s="805">
        <f t="shared" ref="AT75" si="174">+AT74</f>
        <v>2000</v>
      </c>
      <c r="AU75" s="338">
        <f t="shared" si="41"/>
        <v>30500</v>
      </c>
      <c r="AV75" s="799">
        <f t="shared" ref="AV75" si="175">+AS$30*AU75+AT75</f>
        <v>4609.8697445235739</v>
      </c>
      <c r="AW75" s="805"/>
      <c r="AX75" s="945"/>
      <c r="AY75" s="945"/>
      <c r="AZ75" s="799"/>
      <c r="BA75" s="817">
        <f t="shared" si="104"/>
        <v>9017744.5643530246</v>
      </c>
      <c r="BB75" s="340">
        <f>+BA75</f>
        <v>9017744.5643530246</v>
      </c>
      <c r="BC75" s="291"/>
    </row>
    <row r="76" spans="1:56">
      <c r="A76">
        <f t="shared" si="2"/>
        <v>61</v>
      </c>
      <c r="C76" s="293"/>
      <c r="D76" s="342" t="s">
        <v>174</v>
      </c>
      <c r="E76" s="343"/>
      <c r="F76" s="343" t="s">
        <v>174</v>
      </c>
      <c r="G76" s="343" t="s">
        <v>175</v>
      </c>
      <c r="H76" s="818" t="s">
        <v>174</v>
      </c>
      <c r="I76" s="343" t="s">
        <v>174</v>
      </c>
      <c r="J76" s="343" t="s">
        <v>174</v>
      </c>
      <c r="K76" s="343" t="s">
        <v>175</v>
      </c>
      <c r="L76" s="818" t="s">
        <v>174</v>
      </c>
      <c r="M76" s="343" t="s">
        <v>174</v>
      </c>
      <c r="N76" s="343" t="s">
        <v>174</v>
      </c>
      <c r="O76" s="343" t="s">
        <v>175</v>
      </c>
      <c r="P76" s="818" t="s">
        <v>174</v>
      </c>
      <c r="Q76" s="343" t="s">
        <v>174</v>
      </c>
      <c r="R76" s="343" t="s">
        <v>174</v>
      </c>
      <c r="S76" s="343" t="s">
        <v>175</v>
      </c>
      <c r="T76" s="818" t="s">
        <v>174</v>
      </c>
      <c r="U76" s="343" t="s">
        <v>174</v>
      </c>
      <c r="V76" s="343" t="s">
        <v>174</v>
      </c>
      <c r="W76" s="343" t="s">
        <v>175</v>
      </c>
      <c r="X76" s="818" t="s">
        <v>174</v>
      </c>
      <c r="Y76" s="343" t="s">
        <v>174</v>
      </c>
      <c r="Z76" s="343" t="s">
        <v>174</v>
      </c>
      <c r="AA76" s="343" t="s">
        <v>175</v>
      </c>
      <c r="AB76" s="818" t="s">
        <v>174</v>
      </c>
      <c r="AC76" s="343" t="s">
        <v>174</v>
      </c>
      <c r="AD76" s="343" t="s">
        <v>174</v>
      </c>
      <c r="AE76" s="343" t="s">
        <v>175</v>
      </c>
      <c r="AF76" s="818" t="s">
        <v>174</v>
      </c>
      <c r="AG76" s="343" t="s">
        <v>174</v>
      </c>
      <c r="AH76" s="343" t="s">
        <v>174</v>
      </c>
      <c r="AI76" s="343" t="s">
        <v>175</v>
      </c>
      <c r="AJ76" s="818" t="s">
        <v>174</v>
      </c>
      <c r="AK76" s="343" t="s">
        <v>174</v>
      </c>
      <c r="AL76" s="343" t="s">
        <v>174</v>
      </c>
      <c r="AM76" s="343" t="s">
        <v>175</v>
      </c>
      <c r="AN76" s="818" t="s">
        <v>174</v>
      </c>
      <c r="AO76" s="343" t="s">
        <v>174</v>
      </c>
      <c r="AP76" s="343" t="s">
        <v>174</v>
      </c>
      <c r="AQ76" s="343" t="s">
        <v>175</v>
      </c>
      <c r="AR76" s="818" t="s">
        <v>174</v>
      </c>
      <c r="AS76" s="343" t="s">
        <v>174</v>
      </c>
      <c r="AT76" s="343" t="s">
        <v>174</v>
      </c>
      <c r="AU76" s="343" t="s">
        <v>175</v>
      </c>
      <c r="AV76" s="818" t="s">
        <v>174</v>
      </c>
      <c r="AW76" s="343"/>
      <c r="AX76" s="343"/>
      <c r="AY76" s="343"/>
      <c r="AZ76" s="818"/>
      <c r="BA76" s="817"/>
      <c r="BB76" s="186"/>
      <c r="BC76" s="339">
        <f>+BA76</f>
        <v>0</v>
      </c>
    </row>
    <row r="77" spans="1:56" ht="13.5" thickBot="1">
      <c r="A77">
        <f t="shared" si="2"/>
        <v>62</v>
      </c>
      <c r="C77" s="293"/>
      <c r="D77" s="344" t="s">
        <v>174</v>
      </c>
      <c r="E77" s="345" t="s">
        <v>174</v>
      </c>
      <c r="F77" s="345" t="s">
        <v>175</v>
      </c>
      <c r="G77" s="345" t="s">
        <v>175</v>
      </c>
      <c r="H77" s="819" t="s">
        <v>174</v>
      </c>
      <c r="I77" s="345" t="s">
        <v>174</v>
      </c>
      <c r="J77" s="345" t="s">
        <v>175</v>
      </c>
      <c r="K77" s="345" t="s">
        <v>175</v>
      </c>
      <c r="L77" s="819" t="s">
        <v>174</v>
      </c>
      <c r="M77" s="345" t="s">
        <v>174</v>
      </c>
      <c r="N77" s="345" t="s">
        <v>175</v>
      </c>
      <c r="O77" s="345" t="s">
        <v>175</v>
      </c>
      <c r="P77" s="819" t="s">
        <v>174</v>
      </c>
      <c r="Q77" s="345" t="s">
        <v>174</v>
      </c>
      <c r="R77" s="345" t="s">
        <v>175</v>
      </c>
      <c r="S77" s="345" t="s">
        <v>175</v>
      </c>
      <c r="T77" s="819" t="s">
        <v>174</v>
      </c>
      <c r="U77" s="345" t="s">
        <v>174</v>
      </c>
      <c r="V77" s="345" t="s">
        <v>175</v>
      </c>
      <c r="W77" s="345" t="s">
        <v>175</v>
      </c>
      <c r="X77" s="819" t="s">
        <v>174</v>
      </c>
      <c r="Y77" s="345" t="s">
        <v>174</v>
      </c>
      <c r="Z77" s="345" t="s">
        <v>175</v>
      </c>
      <c r="AA77" s="345" t="s">
        <v>175</v>
      </c>
      <c r="AB77" s="819" t="s">
        <v>174</v>
      </c>
      <c r="AC77" s="345" t="s">
        <v>174</v>
      </c>
      <c r="AD77" s="345" t="s">
        <v>175</v>
      </c>
      <c r="AE77" s="345" t="s">
        <v>175</v>
      </c>
      <c r="AF77" s="819" t="s">
        <v>174</v>
      </c>
      <c r="AG77" s="345" t="s">
        <v>174</v>
      </c>
      <c r="AH77" s="345" t="s">
        <v>175</v>
      </c>
      <c r="AI77" s="345" t="s">
        <v>175</v>
      </c>
      <c r="AJ77" s="819" t="s">
        <v>174</v>
      </c>
      <c r="AK77" s="345" t="s">
        <v>174</v>
      </c>
      <c r="AL77" s="345" t="s">
        <v>175</v>
      </c>
      <c r="AM77" s="345" t="s">
        <v>175</v>
      </c>
      <c r="AN77" s="819" t="s">
        <v>174</v>
      </c>
      <c r="AO77" s="345" t="s">
        <v>174</v>
      </c>
      <c r="AP77" s="345" t="s">
        <v>175</v>
      </c>
      <c r="AQ77" s="345" t="s">
        <v>175</v>
      </c>
      <c r="AR77" s="819" t="s">
        <v>174</v>
      </c>
      <c r="AS77" s="345" t="s">
        <v>174</v>
      </c>
      <c r="AT77" s="345" t="s">
        <v>175</v>
      </c>
      <c r="AU77" s="345" t="s">
        <v>175</v>
      </c>
      <c r="AV77" s="819" t="s">
        <v>174</v>
      </c>
      <c r="AW77" s="345"/>
      <c r="AX77" s="345"/>
      <c r="AY77" s="345"/>
      <c r="AZ77" s="819"/>
      <c r="BA77" s="820"/>
      <c r="BB77" s="346">
        <f>+BA77</f>
        <v>0</v>
      </c>
      <c r="BC77" s="297"/>
    </row>
    <row r="78" spans="1:56">
      <c r="A78">
        <f>A77+1</f>
        <v>63</v>
      </c>
      <c r="C78" s="185"/>
      <c r="D78" s="347"/>
      <c r="E78" s="185"/>
      <c r="F78" s="185"/>
      <c r="G78" s="185"/>
      <c r="H78" s="821"/>
      <c r="I78" s="185"/>
      <c r="J78" s="185"/>
      <c r="K78" s="185"/>
      <c r="L78" s="821"/>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822">
        <f>SUM(BB36:BB75)</f>
        <v>212323651.63080627</v>
      </c>
      <c r="AU78" s="822">
        <f>SUM(BC36:BC75)</f>
        <v>205723471.01603162</v>
      </c>
    </row>
    <row r="80" spans="1:56">
      <c r="AT80" s="210"/>
    </row>
    <row r="310" spans="3:12">
      <c r="C310" s="354"/>
      <c r="D310" s="353"/>
      <c r="E310" s="354"/>
      <c r="F310" s="354"/>
      <c r="G310" s="354"/>
      <c r="H310" s="823"/>
      <c r="L310"/>
    </row>
    <row r="311" spans="3:12">
      <c r="C311" s="354"/>
      <c r="D311" s="353"/>
      <c r="E311" s="354"/>
      <c r="F311" s="354"/>
      <c r="G311" s="354"/>
      <c r="H311" s="823"/>
      <c r="L311"/>
    </row>
    <row r="312" spans="3:12">
      <c r="C312" s="354"/>
      <c r="D312" s="353"/>
      <c r="E312" s="354"/>
      <c r="F312" s="354"/>
      <c r="G312" s="354"/>
      <c r="H312" s="823"/>
      <c r="L312"/>
    </row>
    <row r="313" spans="3:12">
      <c r="C313" s="354"/>
      <c r="D313" s="353"/>
      <c r="E313" s="354"/>
      <c r="F313" s="354"/>
      <c r="G313" s="354"/>
      <c r="H313" s="823"/>
      <c r="L313"/>
    </row>
    <row r="314" spans="3:12">
      <c r="C314" s="354"/>
      <c r="D314" s="353"/>
      <c r="E314" s="354"/>
      <c r="F314" s="354"/>
      <c r="G314" s="354"/>
      <c r="H314" s="823"/>
      <c r="L314"/>
    </row>
    <row r="315" spans="3:12">
      <c r="C315" s="354"/>
      <c r="D315" s="353"/>
      <c r="E315" s="354"/>
      <c r="F315" s="354"/>
      <c r="G315" s="354"/>
      <c r="H315" s="823"/>
      <c r="L315"/>
    </row>
    <row r="316" spans="3:12">
      <c r="C316" s="354"/>
      <c r="D316" s="353"/>
      <c r="E316" s="354"/>
      <c r="F316" s="354"/>
      <c r="G316" s="354"/>
      <c r="H316" s="823"/>
      <c r="L316"/>
    </row>
    <row r="317" spans="3:12">
      <c r="C317" s="354"/>
      <c r="D317" s="353"/>
      <c r="E317" s="354"/>
      <c r="F317" s="354"/>
      <c r="G317" s="354"/>
      <c r="H317" s="823"/>
      <c r="L317"/>
    </row>
    <row r="318" spans="3:12">
      <c r="C318" s="354"/>
      <c r="D318" s="353"/>
      <c r="E318" s="354"/>
      <c r="F318" s="354"/>
      <c r="G318" s="354"/>
      <c r="H318" s="823"/>
      <c r="L318"/>
    </row>
  </sheetData>
  <mergeCells count="9">
    <mergeCell ref="C23:AS23"/>
    <mergeCell ref="C33:D33"/>
    <mergeCell ref="E24:H24"/>
    <mergeCell ref="I24:L24"/>
    <mergeCell ref="Q24:T24"/>
    <mergeCell ref="M24:P24"/>
    <mergeCell ref="AK24:AN24"/>
    <mergeCell ref="AO24:AR24"/>
    <mergeCell ref="AS24:AV24"/>
  </mergeCells>
  <phoneticPr fontId="0" type="noConversion"/>
  <pageMargins left="0.25" right="0.25" top="0.25" bottom="0.25" header="0.5" footer="0.5"/>
  <pageSetup scale="64" fitToWidth="0" orientation="landscape" r:id="rId1"/>
  <headerFooter alignWithMargins="0"/>
  <colBreaks count="1" manualBreakCount="1">
    <brk id="16" max="1048575" man="1"/>
  </colBreaks>
  <ignoredErrors>
    <ignoredError sqref="BA76:BD77 BB47:BC47 E60:X239 BB48:BD48 BB50:BD50 BB49:BC49 Y60:AF78 AG60:AJ80 BB58:BD58 BB51:BC53 AK60:AN76 BB56:BC57 AS78:AV239 BB60:BD60 BB59:BC59 BB62:BD62 BB61:BC61 BB64:BD64 BB63:BC63 BB66:BD66 BB65:BC65 BB68:BD68 BB67:BC67 BB70:BD70 BB69:BC69 BB72:BD72 BB71:BC71 BB74:BD75 BB73:BC73"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45"/>
  <sheetViews>
    <sheetView zoomScaleNormal="100" zoomScaleSheetLayoutView="100" workbookViewId="0">
      <selection sqref="A1:F1"/>
    </sheetView>
  </sheetViews>
  <sheetFormatPr defaultRowHeight="12.75"/>
  <cols>
    <col min="2" max="2" width="1.42578125" customWidth="1"/>
    <col min="3" max="3" width="2.28515625" customWidth="1"/>
    <col min="4" max="4" width="43.42578125" customWidth="1"/>
    <col min="5" max="5" width="19.7109375" customWidth="1"/>
    <col min="6" max="6" width="19.42578125" customWidth="1"/>
    <col min="7" max="7" width="20.5703125" customWidth="1"/>
  </cols>
  <sheetData>
    <row r="1" spans="1:8" ht="18">
      <c r="A1" s="1434" t="str">
        <f>+'ATT H-1A'!A4</f>
        <v>Atlantic City Electric Company</v>
      </c>
      <c r="B1" s="1434"/>
      <c r="C1" s="1434"/>
      <c r="D1" s="1434"/>
      <c r="E1" s="1434"/>
      <c r="F1" s="1434"/>
    </row>
    <row r="2" spans="1:8">
      <c r="A2" s="192"/>
    </row>
    <row r="3" spans="1:8" ht="15">
      <c r="A3" s="1435" t="s">
        <v>336</v>
      </c>
      <c r="B3" s="1520"/>
      <c r="C3" s="1520"/>
      <c r="D3" s="1520"/>
      <c r="E3" s="1520"/>
      <c r="F3" s="1520"/>
    </row>
    <row r="4" spans="1:8">
      <c r="B4" s="127"/>
      <c r="C4" s="178"/>
      <c r="D4" s="178"/>
    </row>
    <row r="5" spans="1:8">
      <c r="A5" s="127"/>
    </row>
    <row r="6" spans="1:8">
      <c r="E6" s="195"/>
    </row>
    <row r="8" spans="1:8">
      <c r="B8" s="2"/>
      <c r="C8" s="2"/>
      <c r="D8" s="2"/>
      <c r="E8" s="2"/>
      <c r="F8" s="2"/>
      <c r="G8" s="2"/>
      <c r="H8" s="2"/>
    </row>
    <row r="9" spans="1:8">
      <c r="B9" s="196"/>
      <c r="C9" s="196"/>
      <c r="D9" s="196"/>
      <c r="E9" s="196"/>
      <c r="F9" s="196"/>
      <c r="G9" s="196"/>
      <c r="H9" s="2"/>
    </row>
    <row r="10" spans="1:8">
      <c r="B10" s="2"/>
      <c r="C10" s="2"/>
      <c r="D10" s="2"/>
      <c r="E10" s="2"/>
      <c r="F10" s="2"/>
      <c r="G10" s="2"/>
      <c r="H10" s="2"/>
    </row>
    <row r="12" spans="1:8">
      <c r="A12" t="s">
        <v>158</v>
      </c>
    </row>
    <row r="13" spans="1:8">
      <c r="C13" t="s">
        <v>575</v>
      </c>
    </row>
    <row r="14" spans="1:8">
      <c r="A14" s="192">
        <f>+'ATT H-1A'!A185</f>
        <v>101</v>
      </c>
      <c r="B14" s="192">
        <f>+'ATT H-1A'!B185</f>
        <v>0</v>
      </c>
      <c r="C14" s="192" t="str">
        <f>+'ATT H-1A'!C185</f>
        <v xml:space="preserve">    Less LTD Interest on Securitization Bonds</v>
      </c>
      <c r="D14" s="192"/>
      <c r="E14" s="434">
        <v>2579701</v>
      </c>
      <c r="F14" s="192"/>
    </row>
    <row r="15" spans="1:8">
      <c r="E15" s="435"/>
    </row>
    <row r="16" spans="1:8">
      <c r="E16" s="435"/>
    </row>
    <row r="17" spans="1:6">
      <c r="C17" t="s">
        <v>18</v>
      </c>
      <c r="E17" s="435"/>
    </row>
    <row r="18" spans="1:6">
      <c r="A18" s="192">
        <f>+'ATT H-1A'!A201</f>
        <v>112</v>
      </c>
      <c r="C18" s="192" t="str">
        <f>+'ATT H-1A'!C201</f>
        <v xml:space="preserve">      Less LTD on Securitization Bonds</v>
      </c>
      <c r="D18" s="192"/>
      <c r="E18" s="434">
        <v>26383829</v>
      </c>
      <c r="F18" s="192"/>
    </row>
    <row r="21" spans="1:6">
      <c r="C21" s="2" t="s">
        <v>325</v>
      </c>
      <c r="D21" s="2"/>
      <c r="E21" s="2"/>
    </row>
    <row r="22" spans="1:6">
      <c r="D22" s="176" t="s">
        <v>691</v>
      </c>
      <c r="E22" s="176"/>
      <c r="F22" s="176"/>
    </row>
    <row r="23" spans="1:6">
      <c r="D23" s="176" t="s">
        <v>229</v>
      </c>
      <c r="E23" s="176"/>
      <c r="F23" s="176"/>
    </row>
    <row r="24" spans="1:6">
      <c r="D24" s="900" t="s">
        <v>684</v>
      </c>
      <c r="E24" s="498"/>
      <c r="F24" s="176"/>
    </row>
    <row r="25" spans="1:6">
      <c r="D25" s="176" t="s">
        <v>360</v>
      </c>
      <c r="E25" s="498"/>
      <c r="F25" s="176"/>
    </row>
    <row r="26" spans="1:6">
      <c r="D26" s="176" t="s">
        <v>361</v>
      </c>
      <c r="E26" s="498"/>
      <c r="F26" s="176"/>
    </row>
    <row r="27" spans="1:6">
      <c r="D27" s="176"/>
      <c r="E27" s="498"/>
      <c r="F27" s="176"/>
    </row>
    <row r="28" spans="1:6">
      <c r="D28" s="176"/>
      <c r="E28" s="176"/>
      <c r="F28" s="176"/>
    </row>
    <row r="29" spans="1:6">
      <c r="D29" s="176"/>
      <c r="E29" s="176"/>
      <c r="F29" s="176"/>
    </row>
    <row r="30" spans="1:6">
      <c r="D30" s="176"/>
      <c r="E30" s="176"/>
      <c r="F30" s="176"/>
    </row>
    <row r="31" spans="1:6">
      <c r="D31" s="176"/>
      <c r="E31" s="176"/>
      <c r="F31" s="176"/>
    </row>
    <row r="32" spans="1:6">
      <c r="D32" s="176"/>
      <c r="E32" s="176"/>
      <c r="F32" s="176"/>
    </row>
    <row r="33" spans="4:6">
      <c r="D33" s="176"/>
      <c r="E33" s="176"/>
      <c r="F33" s="176"/>
    </row>
    <row r="34" spans="4:6">
      <c r="D34" s="176"/>
      <c r="E34" s="176"/>
      <c r="F34" s="176"/>
    </row>
    <row r="35" spans="4:6">
      <c r="D35" s="176"/>
      <c r="E35" s="176"/>
      <c r="F35" s="176"/>
    </row>
    <row r="36" spans="4:6">
      <c r="D36" s="176"/>
      <c r="E36" s="176"/>
      <c r="F36" s="176"/>
    </row>
    <row r="37" spans="4:6">
      <c r="D37" s="176"/>
      <c r="E37" s="176"/>
      <c r="F37" s="176"/>
    </row>
    <row r="38" spans="4:6">
      <c r="D38" s="176"/>
      <c r="E38" s="176"/>
      <c r="F38" s="176"/>
    </row>
    <row r="39" spans="4:6">
      <c r="D39" s="176"/>
      <c r="E39" s="176"/>
      <c r="F39" s="176"/>
    </row>
    <row r="40" spans="4:6">
      <c r="D40" s="176"/>
      <c r="E40" s="176"/>
      <c r="F40" s="176"/>
    </row>
    <row r="41" spans="4:6">
      <c r="D41" s="176"/>
      <c r="E41" s="176"/>
      <c r="F41" s="176"/>
    </row>
    <row r="42" spans="4:6">
      <c r="D42" s="176"/>
      <c r="E42" s="176"/>
      <c r="F42" s="176"/>
    </row>
    <row r="43" spans="4:6">
      <c r="D43" s="176"/>
      <c r="E43" s="176"/>
      <c r="F43" s="176"/>
    </row>
    <row r="44" spans="4:6">
      <c r="D44" s="176"/>
      <c r="E44" s="176"/>
      <c r="F44" s="176"/>
    </row>
    <row r="45" spans="4:6">
      <c r="D45" s="176"/>
      <c r="E45" s="176"/>
      <c r="F45" s="176"/>
    </row>
  </sheetData>
  <mergeCells count="2">
    <mergeCell ref="A3:F3"/>
    <mergeCell ref="A1:F1"/>
  </mergeCells>
  <phoneticPr fontId="0" type="noConversion"/>
  <pageMargins left="0.75" right="0.75" top="1" bottom="1" header="0.5" footer="0.5"/>
  <pageSetup scale="1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F270"/>
  <sheetViews>
    <sheetView showRuler="0" view="pageBreakPreview" zoomScale="75" zoomScaleNormal="70" zoomScaleSheetLayoutView="75" workbookViewId="0">
      <selection sqref="A1:J1"/>
    </sheetView>
  </sheetViews>
  <sheetFormatPr defaultRowHeight="12.75"/>
  <cols>
    <col min="1" max="1" width="5.7109375" style="897" customWidth="1"/>
    <col min="2" max="2" width="5" style="1051" customWidth="1"/>
    <col min="3" max="3" width="67.85546875" style="1048" customWidth="1"/>
    <col min="4" max="4" width="1.7109375" style="1048" customWidth="1"/>
    <col min="5" max="5" width="20.7109375" style="1048" customWidth="1"/>
    <col min="6" max="6" width="26.42578125" style="1048" bestFit="1" customWidth="1"/>
    <col min="7" max="9" width="20.7109375" style="1048" customWidth="1"/>
    <col min="10" max="10" width="75" style="1048" customWidth="1"/>
    <col min="11" max="16384" width="9.140625" style="897"/>
  </cols>
  <sheetData>
    <row r="1" spans="1:10" s="988" customFormat="1">
      <c r="A1" s="1402" t="s">
        <v>783</v>
      </c>
      <c r="B1" s="1402"/>
      <c r="C1" s="1402"/>
      <c r="D1" s="1402"/>
      <c r="E1" s="1402"/>
      <c r="F1" s="1402"/>
      <c r="G1" s="1402"/>
      <c r="H1" s="1402"/>
      <c r="I1" s="1402"/>
      <c r="J1" s="1402"/>
    </row>
    <row r="2" spans="1:10" s="988" customFormat="1">
      <c r="A2" s="1403" t="s">
        <v>743</v>
      </c>
      <c r="B2" s="1403"/>
      <c r="C2" s="1403"/>
      <c r="D2" s="1403"/>
      <c r="E2" s="1403"/>
      <c r="F2" s="1403"/>
      <c r="G2" s="1403"/>
      <c r="H2" s="1403"/>
      <c r="I2" s="1403"/>
      <c r="J2" s="1403"/>
    </row>
    <row r="3" spans="1:10" s="988" customFormat="1">
      <c r="A3" s="1404" t="s">
        <v>1014</v>
      </c>
      <c r="B3" s="1404"/>
      <c r="C3" s="1404"/>
      <c r="D3" s="1404"/>
      <c r="E3" s="1404"/>
      <c r="F3" s="1404"/>
      <c r="G3" s="1404"/>
      <c r="H3" s="1404"/>
      <c r="I3" s="1404"/>
      <c r="J3" s="1404"/>
    </row>
    <row r="4" spans="1:10" s="988" customFormat="1">
      <c r="B4" s="989"/>
      <c r="C4" s="990"/>
      <c r="D4" s="990"/>
      <c r="E4" s="990"/>
      <c r="F4" s="990"/>
      <c r="G4" s="990"/>
      <c r="H4" s="990"/>
      <c r="I4" s="990"/>
      <c r="J4" s="1052"/>
    </row>
    <row r="5" spans="1:10" s="988" customFormat="1">
      <c r="B5" s="992"/>
      <c r="C5" s="993"/>
      <c r="D5" s="993"/>
      <c r="E5" s="993"/>
      <c r="F5" s="993"/>
      <c r="G5" s="993"/>
      <c r="H5" s="993"/>
      <c r="I5" s="994"/>
      <c r="J5" s="1052"/>
    </row>
    <row r="6" spans="1:10" s="988" customFormat="1">
      <c r="B6" s="992"/>
      <c r="C6" s="993"/>
      <c r="D6" s="993"/>
      <c r="E6" s="993"/>
      <c r="F6" s="1354" t="s">
        <v>1058</v>
      </c>
      <c r="G6" s="1354" t="s">
        <v>141</v>
      </c>
      <c r="H6" s="1354"/>
      <c r="I6" s="1354"/>
      <c r="J6" s="993"/>
    </row>
    <row r="7" spans="1:10" s="988" customFormat="1">
      <c r="B7" s="992"/>
      <c r="C7" s="993"/>
      <c r="D7" s="993"/>
      <c r="E7" s="993"/>
      <c r="F7" s="1354" t="s">
        <v>1059</v>
      </c>
      <c r="G7" s="1354" t="s">
        <v>128</v>
      </c>
      <c r="H7" s="1354" t="s">
        <v>138</v>
      </c>
      <c r="I7" s="1354" t="s">
        <v>140</v>
      </c>
    </row>
    <row r="8" spans="1:10" s="988" customFormat="1">
      <c r="B8" s="995" t="s">
        <v>775</v>
      </c>
      <c r="C8" s="996" t="s">
        <v>776</v>
      </c>
      <c r="D8" s="993"/>
      <c r="E8" s="997" t="s">
        <v>69</v>
      </c>
      <c r="F8" s="1008" t="s">
        <v>1060</v>
      </c>
      <c r="G8" s="1008" t="s">
        <v>139</v>
      </c>
      <c r="H8" s="1008" t="s">
        <v>139</v>
      </c>
      <c r="I8" s="1008" t="s">
        <v>139</v>
      </c>
    </row>
    <row r="9" spans="1:10" s="988" customFormat="1" ht="5.0999999999999996" customHeight="1">
      <c r="B9" s="992"/>
      <c r="C9" s="993"/>
      <c r="D9" s="993"/>
      <c r="E9" s="993"/>
      <c r="F9" s="993"/>
      <c r="G9" s="993"/>
      <c r="H9" s="993"/>
      <c r="I9" s="993"/>
    </row>
    <row r="10" spans="1:10" s="988" customFormat="1">
      <c r="B10" s="998">
        <v>1</v>
      </c>
      <c r="C10" s="1259" t="s">
        <v>129</v>
      </c>
      <c r="D10" s="993"/>
      <c r="E10" s="999">
        <f>F10+G10+H10+I10</f>
        <v>9378605.7947436087</v>
      </c>
      <c r="F10" s="999">
        <f>F71</f>
        <v>0</v>
      </c>
      <c r="G10" s="999">
        <f>G71</f>
        <v>0</v>
      </c>
      <c r="H10" s="999">
        <f>H71</f>
        <v>8740681.3373282067</v>
      </c>
      <c r="I10" s="999">
        <f>I71</f>
        <v>637924.45741540124</v>
      </c>
      <c r="J10" s="988" t="s">
        <v>1031</v>
      </c>
    </row>
    <row r="11" spans="1:10" s="988" customFormat="1">
      <c r="B11" s="998">
        <f>B10+1</f>
        <v>2</v>
      </c>
      <c r="C11" s="1259" t="s">
        <v>777</v>
      </c>
      <c r="D11" s="993"/>
      <c r="E11" s="999">
        <f>F11+G11+H11+I11</f>
        <v>0</v>
      </c>
      <c r="F11" s="999">
        <v>0</v>
      </c>
      <c r="G11" s="999">
        <v>0</v>
      </c>
      <c r="H11" s="999">
        <v>0</v>
      </c>
      <c r="I11" s="999">
        <v>0</v>
      </c>
      <c r="J11" s="988" t="s">
        <v>1032</v>
      </c>
    </row>
    <row r="12" spans="1:10" s="988" customFormat="1">
      <c r="B12" s="998">
        <f>B11+1</f>
        <v>3</v>
      </c>
      <c r="C12" s="1259" t="s">
        <v>682</v>
      </c>
      <c r="D12" s="993"/>
      <c r="E12" s="999">
        <f>F12+G12+H12+I12</f>
        <v>-260815850.58085474</v>
      </c>
      <c r="F12" s="999">
        <f>F105</f>
        <v>0</v>
      </c>
      <c r="G12" s="999">
        <f>G105</f>
        <v>0</v>
      </c>
      <c r="H12" s="999">
        <f>H105</f>
        <v>-260815850.58085474</v>
      </c>
      <c r="I12" s="999">
        <f>I105</f>
        <v>0</v>
      </c>
      <c r="J12" s="988" t="s">
        <v>1033</v>
      </c>
    </row>
    <row r="13" spans="1:10" s="988" customFormat="1">
      <c r="B13" s="998">
        <f>B12+1</f>
        <v>4</v>
      </c>
      <c r="C13" s="1259" t="s">
        <v>131</v>
      </c>
      <c r="D13" s="993"/>
      <c r="E13" s="999">
        <f>F13+G13+H13+I13</f>
        <v>-3545388.2838099319</v>
      </c>
      <c r="F13" s="999">
        <f>F144</f>
        <v>0</v>
      </c>
      <c r="G13" s="999">
        <f>G144</f>
        <v>-1973303.1663000002</v>
      </c>
      <c r="H13" s="999">
        <f>H144</f>
        <v>78512.981722171651</v>
      </c>
      <c r="I13" s="999">
        <f>I144</f>
        <v>-1650598.0992321032</v>
      </c>
      <c r="J13" s="988" t="s">
        <v>1034</v>
      </c>
    </row>
    <row r="14" spans="1:10" s="988" customFormat="1" ht="5.0999999999999996" customHeight="1">
      <c r="B14" s="992"/>
      <c r="C14" s="993"/>
      <c r="D14" s="993"/>
      <c r="E14" s="1000"/>
      <c r="F14" s="1001"/>
      <c r="G14" s="1001"/>
      <c r="H14" s="1001"/>
      <c r="I14" s="1001"/>
    </row>
    <row r="15" spans="1:10" s="988" customFormat="1">
      <c r="B15" s="998">
        <f>B13+1</f>
        <v>5</v>
      </c>
      <c r="C15" s="1260" t="s">
        <v>778</v>
      </c>
      <c r="D15" s="993"/>
      <c r="E15" s="999">
        <f>SUM(E9:E14)</f>
        <v>-254982633.06992108</v>
      </c>
      <c r="F15" s="999">
        <f>SUM(F9:F14)</f>
        <v>0</v>
      </c>
      <c r="G15" s="999">
        <f>SUM(G9:G14)</f>
        <v>-1973303.1663000002</v>
      </c>
      <c r="H15" s="999">
        <f>SUM(H9:H14)</f>
        <v>-251996656.26180437</v>
      </c>
      <c r="I15" s="999">
        <f>SUM(I9:I14)</f>
        <v>-1012673.641816702</v>
      </c>
    </row>
    <row r="16" spans="1:10" s="988" customFormat="1">
      <c r="B16" s="992"/>
      <c r="C16" s="992"/>
      <c r="D16" s="993"/>
      <c r="F16" s="1002"/>
      <c r="G16" s="1002"/>
      <c r="H16" s="1002"/>
      <c r="I16" s="1003"/>
    </row>
    <row r="17" spans="2:10" s="988" customFormat="1">
      <c r="B17" s="992"/>
      <c r="C17" s="993"/>
      <c r="D17" s="993"/>
      <c r="E17" s="993"/>
      <c r="F17" s="1002"/>
      <c r="G17" s="1002"/>
      <c r="H17" s="1002"/>
      <c r="I17" s="1004"/>
    </row>
    <row r="18" spans="2:10" s="988" customFormat="1">
      <c r="B18" s="1007" t="s">
        <v>779</v>
      </c>
      <c r="C18" s="1007" t="s">
        <v>780</v>
      </c>
      <c r="D18" s="1005"/>
      <c r="E18" s="1008" t="s">
        <v>69</v>
      </c>
      <c r="F18" s="1005"/>
      <c r="G18" s="1005"/>
      <c r="H18" s="1005"/>
      <c r="I18" s="1006"/>
      <c r="J18" s="993"/>
    </row>
    <row r="19" spans="2:10" s="988" customFormat="1">
      <c r="B19" s="1005"/>
      <c r="C19" s="1005"/>
      <c r="D19" s="1005"/>
      <c r="E19" s="1005"/>
      <c r="F19" s="1005"/>
      <c r="G19" s="1005"/>
      <c r="H19" s="1005"/>
      <c r="I19" s="1006"/>
      <c r="J19" s="993"/>
    </row>
    <row r="20" spans="2:10" s="988" customFormat="1">
      <c r="B20" s="998">
        <f>B15+1</f>
        <v>6</v>
      </c>
      <c r="C20" s="993" t="s">
        <v>781</v>
      </c>
      <c r="E20" s="1009">
        <f>E130</f>
        <v>-1083738.5364359999</v>
      </c>
      <c r="F20" s="993"/>
      <c r="G20" s="993"/>
      <c r="H20" s="993"/>
      <c r="I20" s="1004"/>
      <c r="J20" s="993"/>
    </row>
    <row r="21" spans="2:10" s="988" customFormat="1">
      <c r="B21" s="993"/>
      <c r="C21" s="993"/>
      <c r="D21" s="993"/>
      <c r="E21" s="993"/>
      <c r="F21" s="993"/>
      <c r="G21" s="993"/>
      <c r="H21" s="993"/>
      <c r="I21" s="993"/>
      <c r="J21" s="993"/>
    </row>
    <row r="22" spans="2:10" s="988" customFormat="1" ht="12.75" customHeight="1">
      <c r="B22" s="1405" t="s">
        <v>1015</v>
      </c>
      <c r="C22" s="1405"/>
      <c r="D22" s="1405"/>
      <c r="E22" s="1405"/>
      <c r="F22" s="1405"/>
      <c r="G22" s="1405"/>
      <c r="H22" s="1405"/>
      <c r="I22" s="1405"/>
    </row>
    <row r="23" spans="2:10" s="988" customFormat="1">
      <c r="B23" s="1405"/>
      <c r="C23" s="1405"/>
      <c r="D23" s="1405"/>
      <c r="E23" s="1405"/>
      <c r="F23" s="1405"/>
      <c r="G23" s="1405"/>
      <c r="H23" s="1405"/>
      <c r="I23" s="1405"/>
    </row>
    <row r="24" spans="2:10" s="988" customFormat="1">
      <c r="B24" s="1405"/>
      <c r="C24" s="1405"/>
      <c r="D24" s="1405"/>
      <c r="E24" s="1405"/>
      <c r="F24" s="1405"/>
      <c r="G24" s="1405"/>
      <c r="H24" s="1405"/>
      <c r="I24" s="1405"/>
      <c r="J24" s="993"/>
    </row>
    <row r="25" spans="2:10" s="988" customFormat="1">
      <c r="B25" s="1005"/>
      <c r="C25" s="1005"/>
      <c r="D25" s="1005"/>
      <c r="E25" s="1005"/>
      <c r="F25" s="1005"/>
      <c r="G25" s="1005"/>
      <c r="H25" s="1005"/>
      <c r="I25" s="1006"/>
      <c r="J25" s="993"/>
    </row>
    <row r="26" spans="2:10" s="988" customFormat="1">
      <c r="B26" s="992"/>
      <c r="C26" s="993"/>
      <c r="D26" s="993"/>
      <c r="E26" s="993"/>
      <c r="F26" s="993"/>
      <c r="G26" s="993"/>
      <c r="H26" s="993"/>
      <c r="I26" s="993"/>
      <c r="J26" s="993"/>
    </row>
    <row r="27" spans="2:10" s="988" customFormat="1" ht="15" customHeight="1">
      <c r="B27" s="1405" t="s">
        <v>1035</v>
      </c>
      <c r="C27" s="1405"/>
      <c r="D27" s="1405"/>
      <c r="E27" s="1405"/>
      <c r="F27" s="1405"/>
      <c r="G27" s="1405"/>
      <c r="H27" s="1405"/>
      <c r="I27" s="1405"/>
      <c r="J27" s="1010"/>
    </row>
    <row r="28" spans="2:10" s="988" customFormat="1">
      <c r="B28" s="1405"/>
      <c r="C28" s="1405"/>
      <c r="D28" s="1405"/>
      <c r="E28" s="1405"/>
      <c r="F28" s="1405"/>
      <c r="G28" s="1405"/>
      <c r="H28" s="1405"/>
      <c r="I28" s="1405"/>
      <c r="J28" s="1010"/>
    </row>
    <row r="29" spans="2:10" s="988" customFormat="1">
      <c r="B29" s="1405"/>
      <c r="C29" s="1405"/>
      <c r="D29" s="1405"/>
      <c r="E29" s="1405"/>
      <c r="F29" s="1405"/>
      <c r="G29" s="1405"/>
      <c r="H29" s="1405"/>
      <c r="I29" s="1405"/>
      <c r="J29" s="1010"/>
    </row>
    <row r="30" spans="2:10" s="988" customFormat="1">
      <c r="B30" s="992"/>
      <c r="C30" s="993"/>
      <c r="D30" s="993"/>
      <c r="E30" s="993"/>
      <c r="F30" s="993"/>
      <c r="G30" s="993"/>
      <c r="H30" s="993"/>
      <c r="I30" s="994"/>
      <c r="J30" s="993"/>
    </row>
    <row r="31" spans="2:10" s="1011" customFormat="1">
      <c r="B31" s="1012" t="s">
        <v>485</v>
      </c>
      <c r="C31" s="1012"/>
      <c r="D31" s="1012"/>
      <c r="E31" s="1012" t="s">
        <v>486</v>
      </c>
      <c r="F31" s="1012" t="s">
        <v>1036</v>
      </c>
      <c r="G31" s="1013" t="s">
        <v>488</v>
      </c>
      <c r="H31" s="1012" t="s">
        <v>1037</v>
      </c>
      <c r="I31" s="1012" t="s">
        <v>490</v>
      </c>
      <c r="J31" s="1013" t="s">
        <v>491</v>
      </c>
    </row>
    <row r="32" spans="2:10" s="1011" customFormat="1">
      <c r="B32" s="1260" t="s">
        <v>129</v>
      </c>
      <c r="C32" s="1260"/>
      <c r="D32" s="1260"/>
      <c r="E32" s="1012" t="s">
        <v>69</v>
      </c>
      <c r="F32" s="1354" t="s">
        <v>1058</v>
      </c>
      <c r="G32" s="1012" t="s">
        <v>141</v>
      </c>
      <c r="H32" s="1012"/>
      <c r="I32" s="1012"/>
      <c r="J32" s="1005"/>
    </row>
    <row r="33" spans="2:10" s="1011" customFormat="1">
      <c r="B33" s="1005"/>
      <c r="C33" s="1005"/>
      <c r="D33" s="1005"/>
      <c r="E33" s="1012"/>
      <c r="F33" s="1354" t="s">
        <v>1059</v>
      </c>
      <c r="G33" s="1012" t="s">
        <v>128</v>
      </c>
      <c r="H33" s="1012" t="s">
        <v>138</v>
      </c>
      <c r="I33" s="1012" t="s">
        <v>140</v>
      </c>
      <c r="J33" s="1005"/>
    </row>
    <row r="34" spans="2:10" s="1011" customFormat="1">
      <c r="B34" s="1005"/>
      <c r="C34" s="1005"/>
      <c r="D34" s="1005"/>
      <c r="E34" s="1012"/>
      <c r="F34" s="1008" t="s">
        <v>1060</v>
      </c>
      <c r="G34" s="1012" t="s">
        <v>139</v>
      </c>
      <c r="H34" s="1012" t="s">
        <v>139</v>
      </c>
      <c r="I34" s="1012" t="s">
        <v>139</v>
      </c>
      <c r="J34" s="1354" t="s">
        <v>782</v>
      </c>
    </row>
    <row r="35" spans="2:10" ht="25.5">
      <c r="B35" s="1014" t="s">
        <v>1101</v>
      </c>
      <c r="C35" s="1015"/>
      <c r="D35" s="1015"/>
      <c r="E35" s="1103">
        <f>SUM(F35:I35)</f>
        <v>683891.27366700012</v>
      </c>
      <c r="F35" s="1103">
        <v>0</v>
      </c>
      <c r="G35" s="1103">
        <v>0</v>
      </c>
      <c r="H35" s="1103">
        <v>0</v>
      </c>
      <c r="I35" s="1103">
        <v>683891.27366700012</v>
      </c>
      <c r="J35" s="1393" t="s">
        <v>1138</v>
      </c>
    </row>
    <row r="36" spans="2:10" ht="25.5">
      <c r="B36" s="1014" t="s">
        <v>1102</v>
      </c>
      <c r="C36" s="1015"/>
      <c r="D36" s="1017"/>
      <c r="E36" s="1103">
        <f t="shared" ref="E36:E57" si="0">SUM(F36:I36)</f>
        <v>1996214.3061300002</v>
      </c>
      <c r="F36" s="1103">
        <v>0</v>
      </c>
      <c r="G36" s="1103">
        <v>0</v>
      </c>
      <c r="H36" s="1103">
        <v>0</v>
      </c>
      <c r="I36" s="1103">
        <v>1996214.3061300002</v>
      </c>
      <c r="J36" s="1393" t="s">
        <v>1138</v>
      </c>
    </row>
    <row r="37" spans="2:10" ht="25.5">
      <c r="B37" s="1014" t="s">
        <v>1103</v>
      </c>
      <c r="C37" s="1015"/>
      <c r="D37" s="1017"/>
      <c r="E37" s="1103">
        <f t="shared" si="0"/>
        <v>385895.16504599998</v>
      </c>
      <c r="F37" s="1103">
        <v>385895.16504599998</v>
      </c>
      <c r="G37" s="1103">
        <v>0</v>
      </c>
      <c r="H37" s="1103">
        <v>0</v>
      </c>
      <c r="I37" s="1103">
        <v>0</v>
      </c>
      <c r="J37" s="1393" t="s">
        <v>1139</v>
      </c>
    </row>
    <row r="38" spans="2:10" ht="38.25">
      <c r="B38" s="1014" t="s">
        <v>1104</v>
      </c>
      <c r="C38" s="1015"/>
      <c r="D38" s="1017"/>
      <c r="E38" s="1103">
        <f t="shared" si="0"/>
        <v>4937139.3417390008</v>
      </c>
      <c r="F38" s="1103">
        <v>0</v>
      </c>
      <c r="G38" s="1103">
        <v>0</v>
      </c>
      <c r="H38" s="1103">
        <v>0</v>
      </c>
      <c r="I38" s="1103">
        <v>4937139.3417390008</v>
      </c>
      <c r="J38" s="1394" t="s">
        <v>1140</v>
      </c>
    </row>
    <row r="39" spans="2:10" ht="25.5">
      <c r="B39" s="1014" t="s">
        <v>1105</v>
      </c>
      <c r="C39" s="1015"/>
      <c r="D39" s="1017"/>
      <c r="E39" s="1103">
        <f t="shared" si="0"/>
        <v>2059852.1106689996</v>
      </c>
      <c r="F39" s="1103">
        <v>2059852.1106689996</v>
      </c>
      <c r="G39" s="1103">
        <v>0</v>
      </c>
      <c r="H39" s="1103">
        <v>0</v>
      </c>
      <c r="I39" s="1103">
        <v>0</v>
      </c>
      <c r="J39" s="1393" t="s">
        <v>1139</v>
      </c>
    </row>
    <row r="40" spans="2:10" ht="25.5">
      <c r="B40" s="1014" t="s">
        <v>1106</v>
      </c>
      <c r="C40" s="1015"/>
      <c r="D40" s="1017"/>
      <c r="E40" s="1103">
        <f t="shared" si="0"/>
        <v>124711.572294</v>
      </c>
      <c r="F40" s="1103">
        <v>0</v>
      </c>
      <c r="G40" s="1103">
        <v>0</v>
      </c>
      <c r="H40" s="1103">
        <v>0</v>
      </c>
      <c r="I40" s="1103">
        <v>124711.572294</v>
      </c>
      <c r="J40" s="1393" t="s">
        <v>1138</v>
      </c>
    </row>
    <row r="41" spans="2:10" ht="25.5">
      <c r="B41" s="1014" t="s">
        <v>1107</v>
      </c>
      <c r="C41" s="1015"/>
      <c r="D41" s="1017"/>
      <c r="E41" s="1103">
        <f t="shared" si="0"/>
        <v>23018.981034</v>
      </c>
      <c r="F41" s="1103">
        <v>0</v>
      </c>
      <c r="G41" s="1103">
        <v>0</v>
      </c>
      <c r="H41" s="1103">
        <v>0</v>
      </c>
      <c r="I41" s="1103">
        <v>23018.981034</v>
      </c>
      <c r="J41" s="1393" t="s">
        <v>1138</v>
      </c>
    </row>
    <row r="42" spans="2:10" ht="25.5">
      <c r="B42" s="1014" t="s">
        <v>941</v>
      </c>
      <c r="C42" s="1015"/>
      <c r="D42" s="1017"/>
      <c r="E42" s="1103">
        <f t="shared" si="0"/>
        <v>133244.64108299999</v>
      </c>
      <c r="F42" s="1103">
        <v>0</v>
      </c>
      <c r="G42" s="1103">
        <v>0</v>
      </c>
      <c r="H42" s="1103">
        <v>0</v>
      </c>
      <c r="I42" s="1103">
        <v>133244.64108299999</v>
      </c>
      <c r="J42" s="1393" t="s">
        <v>1138</v>
      </c>
    </row>
    <row r="43" spans="2:10" ht="25.5">
      <c r="B43" s="1014" t="s">
        <v>1108</v>
      </c>
      <c r="C43" s="1015"/>
      <c r="D43" s="1017"/>
      <c r="E43" s="1103">
        <f t="shared" si="0"/>
        <v>711216.54928500007</v>
      </c>
      <c r="F43" s="1103">
        <v>711216.54928500007</v>
      </c>
      <c r="G43" s="1103">
        <v>0</v>
      </c>
      <c r="H43" s="1103">
        <v>0</v>
      </c>
      <c r="I43" s="1103">
        <v>0</v>
      </c>
      <c r="J43" s="1393" t="s">
        <v>1139</v>
      </c>
    </row>
    <row r="44" spans="2:10" ht="25.5">
      <c r="B44" s="1014" t="s">
        <v>1109</v>
      </c>
      <c r="C44" s="1015"/>
      <c r="D44" s="1017"/>
      <c r="E44" s="1103">
        <f t="shared" si="0"/>
        <v>2983637.6577630006</v>
      </c>
      <c r="F44" s="1103">
        <v>0</v>
      </c>
      <c r="G44" s="1103">
        <v>0</v>
      </c>
      <c r="H44" s="1103">
        <v>0</v>
      </c>
      <c r="I44" s="1103">
        <v>2983637.6577630006</v>
      </c>
      <c r="J44" s="1393" t="s">
        <v>1138</v>
      </c>
    </row>
    <row r="45" spans="2:10" ht="25.5">
      <c r="B45" s="1014" t="s">
        <v>1110</v>
      </c>
      <c r="C45" s="1015"/>
      <c r="D45" s="1017"/>
      <c r="E45" s="1103">
        <f t="shared" si="0"/>
        <v>5077467.331770001</v>
      </c>
      <c r="F45" s="1103">
        <v>5077467.331770001</v>
      </c>
      <c r="G45" s="1103">
        <v>0</v>
      </c>
      <c r="H45" s="1103">
        <v>0</v>
      </c>
      <c r="I45" s="1103">
        <v>0</v>
      </c>
      <c r="J45" s="1393" t="s">
        <v>1139</v>
      </c>
    </row>
    <row r="46" spans="2:10" ht="25.5">
      <c r="B46" s="1014" t="s">
        <v>1111</v>
      </c>
      <c r="C46" s="1015"/>
      <c r="D46" s="1017"/>
      <c r="E46" s="1103">
        <f t="shared" si="0"/>
        <v>1153381.2638280001</v>
      </c>
      <c r="F46" s="1103">
        <v>1153381.2638280001</v>
      </c>
      <c r="G46" s="1103">
        <v>0</v>
      </c>
      <c r="H46" s="1103">
        <v>0</v>
      </c>
      <c r="I46" s="1103">
        <v>0</v>
      </c>
      <c r="J46" s="1393" t="s">
        <v>1139</v>
      </c>
    </row>
    <row r="47" spans="2:10" ht="25.5">
      <c r="B47" s="1014" t="s">
        <v>1112</v>
      </c>
      <c r="C47" s="1015"/>
      <c r="D47" s="1017"/>
      <c r="E47" s="1103">
        <f t="shared" si="0"/>
        <v>10872.011936999999</v>
      </c>
      <c r="F47" s="1103">
        <v>10872.011936999999</v>
      </c>
      <c r="G47" s="1103">
        <v>0</v>
      </c>
      <c r="H47" s="1103">
        <v>0</v>
      </c>
      <c r="I47" s="1103">
        <v>0</v>
      </c>
      <c r="J47" s="1393" t="s">
        <v>1139</v>
      </c>
    </row>
    <row r="48" spans="2:10" ht="25.5">
      <c r="B48" s="1014" t="s">
        <v>1113</v>
      </c>
      <c r="C48" s="1015"/>
      <c r="D48" s="1017"/>
      <c r="E48" s="1103">
        <f t="shared" si="0"/>
        <v>5954.656551</v>
      </c>
      <c r="F48" s="1103">
        <v>0</v>
      </c>
      <c r="G48" s="1103">
        <v>0</v>
      </c>
      <c r="H48" s="1103">
        <v>0</v>
      </c>
      <c r="I48" s="1103">
        <v>5954.656551</v>
      </c>
      <c r="J48" s="1393" t="s">
        <v>1138</v>
      </c>
    </row>
    <row r="49" spans="2:11" ht="25.5">
      <c r="B49" s="1014" t="s">
        <v>887</v>
      </c>
      <c r="C49" s="1015"/>
      <c r="D49" s="1017"/>
      <c r="E49" s="1103">
        <f t="shared" si="0"/>
        <v>48959.158889999977</v>
      </c>
      <c r="F49" s="1103">
        <v>48959.158889999977</v>
      </c>
      <c r="G49" s="1103">
        <v>0</v>
      </c>
      <c r="H49" s="1103">
        <v>0</v>
      </c>
      <c r="I49" s="1103">
        <v>0</v>
      </c>
      <c r="J49" s="1393" t="s">
        <v>1139</v>
      </c>
    </row>
    <row r="50" spans="2:11" ht="25.5">
      <c r="B50" s="1014" t="s">
        <v>1114</v>
      </c>
      <c r="C50" s="1015"/>
      <c r="D50" s="1017"/>
      <c r="E50" s="1103">
        <f t="shared" si="0"/>
        <v>443467.26999999996</v>
      </c>
      <c r="F50" s="1103">
        <v>0</v>
      </c>
      <c r="G50" s="1103">
        <v>0</v>
      </c>
      <c r="H50" s="1103">
        <v>443467.26999999996</v>
      </c>
      <c r="I50" s="1103">
        <v>0</v>
      </c>
      <c r="J50" s="1393" t="s">
        <v>1141</v>
      </c>
    </row>
    <row r="51" spans="2:11" ht="25.5">
      <c r="B51" s="1014" t="s">
        <v>1115</v>
      </c>
      <c r="C51" s="1015"/>
      <c r="D51" s="1017"/>
      <c r="E51" s="1103">
        <f t="shared" si="0"/>
        <v>1536311.80999301</v>
      </c>
      <c r="F51" s="1103">
        <v>1536311.80999301</v>
      </c>
      <c r="G51" s="1103">
        <v>0</v>
      </c>
      <c r="H51" s="1103">
        <v>0</v>
      </c>
      <c r="I51" s="1103">
        <v>0</v>
      </c>
      <c r="J51" s="1393" t="s">
        <v>1139</v>
      </c>
    </row>
    <row r="52" spans="2:11" ht="25.5">
      <c r="B52" s="1014" t="s">
        <v>1116</v>
      </c>
      <c r="C52" s="1015"/>
      <c r="D52" s="1017"/>
      <c r="E52" s="1103">
        <f t="shared" si="0"/>
        <v>534556.54724443052</v>
      </c>
      <c r="F52" s="1103">
        <v>534556.54724443052</v>
      </c>
      <c r="G52" s="1103">
        <v>0</v>
      </c>
      <c r="H52" s="1103">
        <v>0</v>
      </c>
      <c r="I52" s="1103">
        <v>0</v>
      </c>
      <c r="J52" s="1393" t="s">
        <v>1139</v>
      </c>
    </row>
    <row r="53" spans="2:11" ht="25.5">
      <c r="B53" s="1014" t="s">
        <v>1117</v>
      </c>
      <c r="C53" s="1015"/>
      <c r="D53" s="1017"/>
      <c r="E53" s="1103">
        <f t="shared" si="0"/>
        <v>173731.57</v>
      </c>
      <c r="F53" s="1103">
        <v>173731.57</v>
      </c>
      <c r="G53" s="1103">
        <v>0</v>
      </c>
      <c r="H53" s="1103">
        <v>0</v>
      </c>
      <c r="I53" s="1103">
        <v>0</v>
      </c>
      <c r="J53" s="1393" t="s">
        <v>1139</v>
      </c>
    </row>
    <row r="54" spans="2:11" ht="25.5">
      <c r="B54" s="1014" t="s">
        <v>1118</v>
      </c>
      <c r="C54" s="1015"/>
      <c r="D54" s="1017"/>
      <c r="E54" s="1103">
        <f t="shared" si="0"/>
        <v>31107204.379999999</v>
      </c>
      <c r="F54" s="1103">
        <v>7839060.7000347907</v>
      </c>
      <c r="G54" s="1103">
        <v>0</v>
      </c>
      <c r="H54" s="1103">
        <v>23268143.679965209</v>
      </c>
      <c r="I54" s="1103">
        <v>0</v>
      </c>
      <c r="J54" s="1393" t="s">
        <v>1142</v>
      </c>
    </row>
    <row r="55" spans="2:11" ht="38.25">
      <c r="B55" s="1014" t="s">
        <v>1119</v>
      </c>
      <c r="C55" s="1015"/>
      <c r="D55" s="1017"/>
      <c r="E55" s="1103">
        <f t="shared" si="0"/>
        <v>852848.10862468462</v>
      </c>
      <c r="F55" s="1103">
        <v>0</v>
      </c>
      <c r="G55" s="1103">
        <v>0</v>
      </c>
      <c r="H55" s="1103">
        <v>852848.10862468462</v>
      </c>
      <c r="I55" s="1103">
        <v>0</v>
      </c>
      <c r="J55" s="1395" t="s">
        <v>1143</v>
      </c>
    </row>
    <row r="56" spans="2:11" ht="25.5">
      <c r="B56" s="1014" t="s">
        <v>1120</v>
      </c>
      <c r="C56" s="1015"/>
      <c r="D56" s="1017"/>
      <c r="E56" s="1103">
        <f t="shared" si="0"/>
        <v>-8364.6926999999996</v>
      </c>
      <c r="F56" s="1103">
        <v>-8364.6926999999996</v>
      </c>
      <c r="G56" s="1103">
        <v>0</v>
      </c>
      <c r="H56" s="1103">
        <v>0</v>
      </c>
      <c r="I56" s="1103">
        <v>0</v>
      </c>
      <c r="J56" s="1393" t="s">
        <v>1139</v>
      </c>
    </row>
    <row r="57" spans="2:11" ht="38.25">
      <c r="B57" s="1014" t="s">
        <v>1121</v>
      </c>
      <c r="C57" s="1015"/>
      <c r="D57" s="1017"/>
      <c r="E57" s="1103">
        <f t="shared" si="0"/>
        <v>99972543.985151887</v>
      </c>
      <c r="F57" s="1103">
        <v>0</v>
      </c>
      <c r="G57" s="1103">
        <v>0</v>
      </c>
      <c r="H57" s="1103">
        <v>99972543.985151887</v>
      </c>
      <c r="I57" s="1103">
        <v>0</v>
      </c>
      <c r="J57" s="1393" t="s">
        <v>1144</v>
      </c>
    </row>
    <row r="58" spans="2:11" s="988" customFormat="1">
      <c r="B58" s="1053" t="s">
        <v>784</v>
      </c>
      <c r="C58" s="1054"/>
      <c r="D58" s="1055"/>
      <c r="E58" s="1056">
        <f>SUM(E35:E57)</f>
        <v>154947755</v>
      </c>
      <c r="F58" s="1056">
        <f>SUM(F35:F57)</f>
        <v>19522939.525997233</v>
      </c>
      <c r="G58" s="1056">
        <f>SUM(G35:G57)</f>
        <v>0</v>
      </c>
      <c r="H58" s="1056">
        <f>SUM(H35:H57)</f>
        <v>124537003.04374178</v>
      </c>
      <c r="I58" s="1056">
        <f>SUM(I35:I57)</f>
        <v>10887812.430261001</v>
      </c>
      <c r="J58" s="1057"/>
      <c r="K58" s="1058"/>
    </row>
    <row r="59" spans="2:11" s="988" customFormat="1">
      <c r="B59" s="1059"/>
      <c r="C59" s="1060"/>
      <c r="D59" s="1055"/>
      <c r="E59" s="1056"/>
      <c r="F59" s="1056"/>
      <c r="G59" s="1056"/>
      <c r="H59" s="1056"/>
      <c r="I59" s="1056"/>
      <c r="J59" s="1057"/>
      <c r="K59" s="1058"/>
    </row>
    <row r="60" spans="2:11" s="988" customFormat="1">
      <c r="B60" s="1061" t="s">
        <v>785</v>
      </c>
      <c r="C60" s="1366"/>
      <c r="D60" s="1062"/>
      <c r="E60" s="1063">
        <f>SUM(F60:I60)</f>
        <v>0</v>
      </c>
      <c r="F60" s="1064">
        <v>0</v>
      </c>
      <c r="G60" s="1064">
        <v>0</v>
      </c>
      <c r="H60" s="1064">
        <v>0</v>
      </c>
      <c r="I60" s="1064">
        <v>0</v>
      </c>
      <c r="J60" s="1065"/>
      <c r="K60" s="1058"/>
    </row>
    <row r="61" spans="2:11" s="988" customFormat="1">
      <c r="B61" s="1061" t="s">
        <v>786</v>
      </c>
      <c r="C61" s="1366"/>
      <c r="D61" s="1062"/>
      <c r="E61" s="1063">
        <f>SUM(F61:I61)</f>
        <v>-852848.10862468462</v>
      </c>
      <c r="F61" s="1064">
        <f>-F55</f>
        <v>0</v>
      </c>
      <c r="G61" s="1064">
        <f>-G55</f>
        <v>0</v>
      </c>
      <c r="H61" s="1064">
        <f>-H55</f>
        <v>-852848.10862468462</v>
      </c>
      <c r="I61" s="1064">
        <f>-I55</f>
        <v>0</v>
      </c>
      <c r="J61" s="1065"/>
      <c r="K61" s="1058"/>
    </row>
    <row r="62" spans="2:11" s="988" customFormat="1">
      <c r="B62" s="1061" t="s">
        <v>787</v>
      </c>
      <c r="C62" s="1366"/>
      <c r="D62" s="1062"/>
      <c r="E62" s="1063">
        <f>SUM(F62:I62)</f>
        <v>-99972543.985151887</v>
      </c>
      <c r="F62" s="1064">
        <f>-F57</f>
        <v>0</v>
      </c>
      <c r="G62" s="1064">
        <f>-G57</f>
        <v>0</v>
      </c>
      <c r="H62" s="1064">
        <f>-H57</f>
        <v>-99972543.985151887</v>
      </c>
      <c r="I62" s="1064">
        <f>-I57</f>
        <v>0</v>
      </c>
      <c r="J62" s="1065"/>
      <c r="K62" s="1058"/>
    </row>
    <row r="63" spans="2:11" s="988" customFormat="1">
      <c r="B63" s="1066" t="s">
        <v>788</v>
      </c>
      <c r="C63" s="1367"/>
      <c r="D63" s="1062"/>
      <c r="E63" s="1063">
        <f>SUM(F63:I63)</f>
        <v>-4937139.3417390008</v>
      </c>
      <c r="F63" s="1064">
        <f>-F38</f>
        <v>0</v>
      </c>
      <c r="G63" s="1064">
        <f>-G38</f>
        <v>0</v>
      </c>
      <c r="H63" s="1064">
        <f>-H38</f>
        <v>0</v>
      </c>
      <c r="I63" s="1064">
        <f>-I38</f>
        <v>-4937139.3417390008</v>
      </c>
      <c r="J63" s="1065"/>
      <c r="K63" s="1058"/>
    </row>
    <row r="64" spans="2:11" s="988" customFormat="1" ht="5.0999999999999996" customHeight="1">
      <c r="B64" s="1059"/>
      <c r="C64" s="1060"/>
      <c r="D64" s="1055"/>
      <c r="E64" s="1056"/>
      <c r="F64" s="1056"/>
      <c r="G64" s="1056"/>
      <c r="H64" s="1056"/>
      <c r="I64" s="1056"/>
      <c r="J64" s="1057"/>
      <c r="K64" s="1058"/>
    </row>
    <row r="65" spans="2:11" s="988" customFormat="1">
      <c r="B65" s="1067" t="s">
        <v>789</v>
      </c>
      <c r="C65" s="1068"/>
      <c r="D65" s="1069"/>
      <c r="E65" s="1070">
        <f>SUM(E59:E64)+E58</f>
        <v>49185223.564484432</v>
      </c>
      <c r="F65" s="1070">
        <f>SUM(F59:F64)+F58</f>
        <v>19522939.525997233</v>
      </c>
      <c r="G65" s="1070">
        <f>SUM(G59:G64)+G58</f>
        <v>0</v>
      </c>
      <c r="H65" s="1070">
        <f>SUM(H59:H64)+H58</f>
        <v>23711610.949965209</v>
      </c>
      <c r="I65" s="1070">
        <f>SUM(I59:I64)+I58</f>
        <v>5950673.0885220002</v>
      </c>
      <c r="J65" s="1071"/>
      <c r="K65" s="1058"/>
    </row>
    <row r="66" spans="2:11" s="988" customFormat="1">
      <c r="B66" s="1072"/>
      <c r="C66" s="1073"/>
      <c r="D66" s="1074"/>
      <c r="E66" s="1075"/>
      <c r="F66" s="1075"/>
      <c r="G66" s="1075"/>
      <c r="H66" s="1075"/>
      <c r="I66" s="1075"/>
      <c r="J66" s="1076"/>
      <c r="K66" s="1058"/>
    </row>
    <row r="67" spans="2:11" s="988" customFormat="1">
      <c r="B67" s="1263" t="s">
        <v>44</v>
      </c>
      <c r="C67" s="1077"/>
      <c r="D67" s="1078"/>
      <c r="E67" s="1075"/>
      <c r="F67" s="1075"/>
      <c r="G67" s="1075"/>
      <c r="H67" s="1075"/>
      <c r="I67" s="1079">
        <f>'ATT H-1A'!$H$16</f>
        <v>0.10720206738391772</v>
      </c>
      <c r="J67" s="1076"/>
      <c r="K67" s="1058"/>
    </row>
    <row r="68" spans="2:11" s="988" customFormat="1">
      <c r="B68" s="1263" t="s">
        <v>566</v>
      </c>
      <c r="C68" s="1077"/>
      <c r="D68" s="1074"/>
      <c r="E68" s="1075"/>
      <c r="F68" s="1075"/>
      <c r="G68" s="1075"/>
      <c r="H68" s="1079">
        <f>'ATT H-1A'!$H$32</f>
        <v>0.36862452558673714</v>
      </c>
      <c r="I68" s="1075"/>
      <c r="J68" s="1076"/>
      <c r="K68" s="1058"/>
    </row>
    <row r="69" spans="2:11" s="988" customFormat="1">
      <c r="B69" s="1263" t="s">
        <v>790</v>
      </c>
      <c r="C69" s="1077"/>
      <c r="D69" s="1074"/>
      <c r="E69" s="1075"/>
      <c r="F69" s="1075"/>
      <c r="G69" s="1079">
        <v>1</v>
      </c>
      <c r="H69" s="1075"/>
      <c r="I69" s="1075"/>
      <c r="J69" s="1076"/>
      <c r="K69" s="1058"/>
    </row>
    <row r="70" spans="2:11" s="988" customFormat="1">
      <c r="B70" s="1263" t="s">
        <v>791</v>
      </c>
      <c r="C70" s="1077"/>
      <c r="D70" s="1074"/>
      <c r="E70" s="1075"/>
      <c r="F70" s="1079">
        <v>0</v>
      </c>
      <c r="G70" s="1075"/>
      <c r="H70" s="1075"/>
      <c r="I70" s="1075"/>
      <c r="J70" s="1076"/>
      <c r="K70" s="1058"/>
    </row>
    <row r="71" spans="2:11" s="988" customFormat="1">
      <c r="B71" s="1264" t="s">
        <v>792</v>
      </c>
      <c r="C71" s="1077"/>
      <c r="D71" s="1074"/>
      <c r="E71" s="1075">
        <f>F71+G71+H71+I71</f>
        <v>9378605.7947436087</v>
      </c>
      <c r="F71" s="1075">
        <f>F70*F65</f>
        <v>0</v>
      </c>
      <c r="G71" s="1075">
        <f>G65*G69</f>
        <v>0</v>
      </c>
      <c r="H71" s="1075">
        <f>H65*H68</f>
        <v>8740681.3373282067</v>
      </c>
      <c r="I71" s="1075">
        <f>I65*I67</f>
        <v>637924.45741540124</v>
      </c>
      <c r="J71" s="1076"/>
      <c r="K71" s="1058"/>
    </row>
    <row r="72" spans="2:11" s="988" customFormat="1">
      <c r="B72" s="1080"/>
      <c r="C72" s="1058"/>
      <c r="D72" s="1081"/>
      <c r="E72" s="1082"/>
      <c r="F72" s="1082"/>
      <c r="G72" s="1082"/>
      <c r="H72" s="1082"/>
      <c r="I72" s="1082"/>
      <c r="J72" s="1083"/>
      <c r="K72" s="1058"/>
    </row>
    <row r="73" spans="2:11" s="1084" customFormat="1" ht="12.75" customHeight="1">
      <c r="B73" s="1368" t="s">
        <v>79</v>
      </c>
      <c r="C73" s="1368"/>
      <c r="D73" s="1085"/>
      <c r="E73" s="1369"/>
      <c r="F73" s="1085"/>
      <c r="G73" s="1370"/>
      <c r="H73" s="1371"/>
      <c r="I73" s="1086"/>
      <c r="J73" s="1087"/>
      <c r="K73" s="1088"/>
    </row>
    <row r="74" spans="2:11" s="1084" customFormat="1" ht="15.75" customHeight="1">
      <c r="B74" s="1400" t="s">
        <v>1079</v>
      </c>
      <c r="C74" s="1400"/>
      <c r="D74" s="1400"/>
      <c r="E74" s="1400"/>
      <c r="F74" s="1400"/>
      <c r="G74" s="1400"/>
      <c r="H74" s="1400"/>
      <c r="I74" s="1400"/>
      <c r="J74" s="1089"/>
      <c r="K74" s="1088"/>
    </row>
    <row r="75" spans="2:11" s="1084" customFormat="1">
      <c r="B75" s="1090" t="s">
        <v>1038</v>
      </c>
      <c r="C75" s="1090"/>
      <c r="D75" s="1085"/>
      <c r="E75" s="1088"/>
      <c r="F75" s="1085"/>
      <c r="G75" s="1085"/>
      <c r="H75" s="1086"/>
      <c r="I75" s="1086"/>
      <c r="J75" s="1087"/>
      <c r="K75" s="1088"/>
    </row>
    <row r="76" spans="2:11" s="1084" customFormat="1">
      <c r="B76" s="1090" t="s">
        <v>1039</v>
      </c>
      <c r="C76" s="1090"/>
      <c r="D76" s="1085"/>
      <c r="E76" s="1088"/>
      <c r="F76" s="1085"/>
      <c r="G76" s="1085"/>
      <c r="H76" s="1086"/>
      <c r="I76" s="1086"/>
      <c r="J76" s="1089"/>
      <c r="K76" s="1088"/>
    </row>
    <row r="77" spans="2:11" s="1084" customFormat="1">
      <c r="B77" s="1090" t="s">
        <v>1040</v>
      </c>
      <c r="C77" s="1090"/>
      <c r="D77" s="1085"/>
      <c r="E77" s="1088"/>
      <c r="F77" s="1085"/>
      <c r="G77" s="1085"/>
      <c r="H77" s="1086"/>
      <c r="I77" s="1086"/>
      <c r="J77" s="1087"/>
      <c r="K77" s="1088"/>
    </row>
    <row r="78" spans="2:11" s="1084" customFormat="1" ht="15.75" customHeight="1">
      <c r="B78" s="1401" t="s">
        <v>793</v>
      </c>
      <c r="C78" s="1401"/>
      <c r="D78" s="1401"/>
      <c r="E78" s="1401"/>
      <c r="F78" s="1401"/>
      <c r="G78" s="1401"/>
      <c r="H78" s="1401"/>
      <c r="I78" s="1401"/>
      <c r="J78" s="1088"/>
      <c r="K78" s="1091"/>
    </row>
    <row r="79" spans="2:11" s="1084" customFormat="1" ht="15.75" customHeight="1">
      <c r="B79" s="1401"/>
      <c r="C79" s="1401"/>
      <c r="D79" s="1401"/>
      <c r="E79" s="1401"/>
      <c r="F79" s="1401"/>
      <c r="G79" s="1401"/>
      <c r="H79" s="1401"/>
      <c r="I79" s="1401"/>
      <c r="J79" s="1088"/>
      <c r="K79" s="1091"/>
    </row>
    <row r="80" spans="2:11" s="988" customFormat="1">
      <c r="B80" s="1372"/>
      <c r="C80" s="1080"/>
      <c r="D80" s="1081"/>
      <c r="E80" s="1373"/>
      <c r="F80" s="1374"/>
      <c r="G80" s="1081"/>
      <c r="H80" s="1375"/>
      <c r="I80" s="1376"/>
      <c r="J80" s="1083"/>
      <c r="K80" s="1058"/>
    </row>
    <row r="81" spans="2:162" s="1092" customFormat="1">
      <c r="B81" s="1093" t="s">
        <v>1014</v>
      </c>
      <c r="C81" s="1093"/>
      <c r="D81" s="1093"/>
      <c r="E81" s="1094"/>
      <c r="F81" s="1095"/>
      <c r="G81" s="1095"/>
      <c r="H81" s="1095"/>
      <c r="I81" s="1095"/>
      <c r="J81" s="1096"/>
      <c r="K81" s="1011"/>
      <c r="L81" s="1011"/>
      <c r="M81" s="1011"/>
      <c r="N81" s="1011"/>
      <c r="O81" s="1011"/>
      <c r="P81" s="1011"/>
      <c r="Q81" s="1011"/>
      <c r="R81" s="1011"/>
      <c r="S81" s="1011"/>
      <c r="T81" s="1011"/>
      <c r="U81" s="1011"/>
      <c r="V81" s="1011"/>
      <c r="W81" s="1011"/>
      <c r="X81" s="1011"/>
      <c r="Y81" s="1011"/>
      <c r="Z81" s="1011"/>
      <c r="AA81" s="1011"/>
      <c r="AB81" s="1011"/>
      <c r="AC81" s="1011"/>
      <c r="AD81" s="1011"/>
      <c r="AE81" s="1011"/>
      <c r="AF81" s="1011"/>
      <c r="AG81" s="1011"/>
      <c r="AH81" s="1011"/>
      <c r="AI81" s="1011"/>
      <c r="AJ81" s="1011"/>
      <c r="AK81" s="1011"/>
      <c r="AL81" s="1011"/>
      <c r="AM81" s="1011"/>
      <c r="AN81" s="1011"/>
      <c r="AO81" s="1011"/>
      <c r="AP81" s="1011"/>
      <c r="AQ81" s="1011"/>
      <c r="AR81" s="1011"/>
      <c r="AS81" s="1011"/>
      <c r="AT81" s="1011"/>
      <c r="AU81" s="1011"/>
      <c r="AV81" s="1011"/>
      <c r="AW81" s="1011"/>
      <c r="AX81" s="1011"/>
      <c r="AY81" s="1011"/>
      <c r="AZ81" s="1011"/>
      <c r="BA81" s="1011"/>
      <c r="BB81" s="1011"/>
      <c r="BC81" s="1011"/>
      <c r="BD81" s="1011"/>
      <c r="BE81" s="1011"/>
      <c r="BF81" s="1011"/>
      <c r="BG81" s="1011"/>
      <c r="BH81" s="1011"/>
      <c r="BI81" s="1011"/>
      <c r="BJ81" s="1011"/>
      <c r="BK81" s="1011"/>
      <c r="BL81" s="1011"/>
      <c r="BM81" s="1011"/>
      <c r="BN81" s="1011"/>
      <c r="BO81" s="1011"/>
      <c r="BP81" s="1011"/>
      <c r="BQ81" s="1011"/>
      <c r="BR81" s="1011"/>
      <c r="BS81" s="1011"/>
      <c r="BT81" s="1011"/>
      <c r="BU81" s="1011"/>
      <c r="BV81" s="1011"/>
      <c r="BW81" s="1011"/>
      <c r="BX81" s="1011"/>
      <c r="BY81" s="1011"/>
      <c r="BZ81" s="1011"/>
      <c r="CA81" s="1011"/>
      <c r="CB81" s="1011"/>
      <c r="CC81" s="1011"/>
      <c r="CD81" s="1011"/>
      <c r="CE81" s="1011"/>
      <c r="CF81" s="1011"/>
      <c r="CG81" s="1011"/>
      <c r="CH81" s="1011"/>
      <c r="CI81" s="1011"/>
      <c r="CJ81" s="1011"/>
      <c r="CK81" s="1011"/>
      <c r="CL81" s="1011"/>
      <c r="CM81" s="1011"/>
      <c r="CN81" s="1011"/>
      <c r="CO81" s="1011"/>
      <c r="CP81" s="1011"/>
      <c r="CQ81" s="1011"/>
      <c r="CR81" s="1011"/>
      <c r="CS81" s="1011"/>
      <c r="CT81" s="1011"/>
      <c r="CU81" s="1011"/>
      <c r="CV81" s="1011"/>
      <c r="CW81" s="1011"/>
      <c r="CX81" s="1011"/>
      <c r="CY81" s="1011"/>
      <c r="CZ81" s="1011"/>
      <c r="DA81" s="1011"/>
      <c r="DB81" s="1011"/>
      <c r="DC81" s="1011"/>
      <c r="DD81" s="1011"/>
      <c r="DE81" s="1011"/>
      <c r="DF81" s="1011"/>
      <c r="DG81" s="1011"/>
      <c r="DH81" s="1011"/>
      <c r="DI81" s="1011"/>
      <c r="DJ81" s="1011"/>
      <c r="DK81" s="1011"/>
      <c r="DL81" s="1011"/>
      <c r="DM81" s="1011"/>
      <c r="DN81" s="1011"/>
      <c r="DO81" s="1011"/>
      <c r="DP81" s="1011"/>
      <c r="DQ81" s="1011"/>
      <c r="DR81" s="1011"/>
      <c r="DS81" s="1011"/>
      <c r="DT81" s="1011"/>
      <c r="DU81" s="1011"/>
      <c r="DV81" s="1011"/>
      <c r="DW81" s="1011"/>
      <c r="DX81" s="1011"/>
      <c r="DY81" s="1011"/>
      <c r="DZ81" s="1011"/>
      <c r="EA81" s="1011"/>
      <c r="EB81" s="1011"/>
      <c r="EC81" s="1011"/>
      <c r="ED81" s="1011"/>
      <c r="EE81" s="1011"/>
      <c r="EF81" s="1011"/>
      <c r="EG81" s="1011"/>
      <c r="EH81" s="1011"/>
      <c r="EI81" s="1011"/>
      <c r="EJ81" s="1011"/>
      <c r="EK81" s="1011"/>
      <c r="EL81" s="1011"/>
      <c r="EM81" s="1011"/>
      <c r="EN81" s="1011"/>
      <c r="EO81" s="1011"/>
      <c r="EP81" s="1011"/>
      <c r="EQ81" s="1011"/>
      <c r="ER81" s="1011"/>
      <c r="ES81" s="1011"/>
      <c r="ET81" s="1011"/>
      <c r="EU81" s="1011"/>
      <c r="EV81" s="1011"/>
      <c r="EW81" s="1011"/>
      <c r="EX81" s="1011"/>
      <c r="EY81" s="1011"/>
      <c r="EZ81" s="1011"/>
      <c r="FA81" s="1011"/>
      <c r="FB81" s="1011"/>
      <c r="FC81" s="1011"/>
      <c r="FD81" s="1011"/>
      <c r="FE81" s="1011"/>
      <c r="FF81" s="1011"/>
    </row>
    <row r="82" spans="2:162" s="1092" customFormat="1">
      <c r="B82" s="1097"/>
      <c r="C82" s="1097"/>
      <c r="D82" s="1097"/>
      <c r="E82" s="1094"/>
      <c r="F82" s="1095"/>
      <c r="G82" s="1095"/>
      <c r="H82" s="1095"/>
      <c r="I82" s="1095"/>
      <c r="J82" s="1096"/>
      <c r="K82" s="1011"/>
      <c r="L82" s="1011"/>
      <c r="M82" s="1011"/>
      <c r="N82" s="1011"/>
      <c r="O82" s="1011"/>
      <c r="P82" s="1011"/>
      <c r="Q82" s="1011"/>
      <c r="R82" s="1011"/>
      <c r="S82" s="1011"/>
      <c r="T82" s="1011"/>
      <c r="U82" s="1011"/>
      <c r="V82" s="1011"/>
      <c r="W82" s="1011"/>
      <c r="X82" s="1011"/>
      <c r="Y82" s="1011"/>
      <c r="Z82" s="1011"/>
      <c r="AA82" s="1011"/>
      <c r="AB82" s="1011"/>
      <c r="AC82" s="1011"/>
      <c r="AD82" s="1011"/>
      <c r="AE82" s="1011"/>
      <c r="AF82" s="1011"/>
      <c r="AG82" s="1011"/>
      <c r="AH82" s="1011"/>
      <c r="AI82" s="1011"/>
      <c r="AJ82" s="1011"/>
      <c r="AK82" s="1011"/>
      <c r="AL82" s="1011"/>
      <c r="AM82" s="1011"/>
      <c r="AN82" s="1011"/>
      <c r="AO82" s="1011"/>
      <c r="AP82" s="1011"/>
      <c r="AQ82" s="1011"/>
      <c r="AR82" s="1011"/>
      <c r="AS82" s="1011"/>
      <c r="AT82" s="1011"/>
      <c r="AU82" s="1011"/>
      <c r="AV82" s="1011"/>
      <c r="AW82" s="1011"/>
      <c r="AX82" s="1011"/>
      <c r="AY82" s="1011"/>
      <c r="AZ82" s="1011"/>
      <c r="BA82" s="1011"/>
      <c r="BB82" s="1011"/>
      <c r="BC82" s="1011"/>
      <c r="BD82" s="1011"/>
      <c r="BE82" s="1011"/>
      <c r="BF82" s="1011"/>
      <c r="BG82" s="1011"/>
      <c r="BH82" s="1011"/>
      <c r="BI82" s="1011"/>
      <c r="BJ82" s="1011"/>
      <c r="BK82" s="1011"/>
      <c r="BL82" s="1011"/>
      <c r="BM82" s="1011"/>
      <c r="BN82" s="1011"/>
      <c r="BO82" s="1011"/>
      <c r="BP82" s="1011"/>
      <c r="BQ82" s="1011"/>
      <c r="BR82" s="1011"/>
      <c r="BS82" s="1011"/>
      <c r="BT82" s="1011"/>
      <c r="BU82" s="1011"/>
      <c r="BV82" s="1011"/>
      <c r="BW82" s="1011"/>
      <c r="BX82" s="1011"/>
      <c r="BY82" s="1011"/>
      <c r="BZ82" s="1011"/>
      <c r="CA82" s="1011"/>
      <c r="CB82" s="1011"/>
      <c r="CC82" s="1011"/>
      <c r="CD82" s="1011"/>
      <c r="CE82" s="1011"/>
      <c r="CF82" s="1011"/>
      <c r="CG82" s="1011"/>
      <c r="CH82" s="1011"/>
      <c r="CI82" s="1011"/>
      <c r="CJ82" s="1011"/>
      <c r="CK82" s="1011"/>
      <c r="CL82" s="1011"/>
      <c r="CM82" s="1011"/>
      <c r="CN82" s="1011"/>
      <c r="CO82" s="1011"/>
      <c r="CP82" s="1011"/>
      <c r="CQ82" s="1011"/>
      <c r="CR82" s="1011"/>
      <c r="CS82" s="1011"/>
      <c r="CT82" s="1011"/>
      <c r="CU82" s="1011"/>
      <c r="CV82" s="1011"/>
      <c r="CW82" s="1011"/>
      <c r="CX82" s="1011"/>
      <c r="CY82" s="1011"/>
      <c r="CZ82" s="1011"/>
      <c r="DA82" s="1011"/>
      <c r="DB82" s="1011"/>
      <c r="DC82" s="1011"/>
      <c r="DD82" s="1011"/>
      <c r="DE82" s="1011"/>
      <c r="DF82" s="1011"/>
      <c r="DG82" s="1011"/>
      <c r="DH82" s="1011"/>
      <c r="DI82" s="1011"/>
      <c r="DJ82" s="1011"/>
      <c r="DK82" s="1011"/>
      <c r="DL82" s="1011"/>
      <c r="DM82" s="1011"/>
      <c r="DN82" s="1011"/>
      <c r="DO82" s="1011"/>
      <c r="DP82" s="1011"/>
      <c r="DQ82" s="1011"/>
      <c r="DR82" s="1011"/>
      <c r="DS82" s="1011"/>
      <c r="DT82" s="1011"/>
      <c r="DU82" s="1011"/>
      <c r="DV82" s="1011"/>
      <c r="DW82" s="1011"/>
      <c r="DX82" s="1011"/>
      <c r="DY82" s="1011"/>
      <c r="DZ82" s="1011"/>
      <c r="EA82" s="1011"/>
      <c r="EB82" s="1011"/>
      <c r="EC82" s="1011"/>
      <c r="ED82" s="1011"/>
      <c r="EE82" s="1011"/>
      <c r="EF82" s="1011"/>
      <c r="EG82" s="1011"/>
      <c r="EH82" s="1011"/>
      <c r="EI82" s="1011"/>
      <c r="EJ82" s="1011"/>
      <c r="EK82" s="1011"/>
      <c r="EL82" s="1011"/>
      <c r="EM82" s="1011"/>
      <c r="EN82" s="1011"/>
      <c r="EO82" s="1011"/>
      <c r="EP82" s="1011"/>
      <c r="EQ82" s="1011"/>
      <c r="ER82" s="1011"/>
      <c r="ES82" s="1011"/>
      <c r="ET82" s="1011"/>
      <c r="EU82" s="1011"/>
      <c r="EV82" s="1011"/>
      <c r="EW82" s="1011"/>
      <c r="EX82" s="1011"/>
      <c r="EY82" s="1011"/>
      <c r="EZ82" s="1011"/>
      <c r="FA82" s="1011"/>
      <c r="FB82" s="1011"/>
      <c r="FC82" s="1011"/>
      <c r="FD82" s="1011"/>
      <c r="FE82" s="1011"/>
      <c r="FF82" s="1011"/>
    </row>
    <row r="83" spans="2:162" s="1011" customFormat="1">
      <c r="B83" s="1098"/>
      <c r="C83" s="1098"/>
      <c r="D83" s="1098"/>
      <c r="E83" s="1099"/>
      <c r="F83" s="1099"/>
      <c r="G83" s="1099"/>
      <c r="H83" s="1099"/>
      <c r="I83" s="1099"/>
      <c r="J83" s="1100"/>
    </row>
    <row r="84" spans="2:162" s="1011" customFormat="1">
      <c r="B84" s="1012" t="s">
        <v>485</v>
      </c>
      <c r="C84" s="1012"/>
      <c r="D84" s="1012"/>
      <c r="E84" s="1012" t="s">
        <v>486</v>
      </c>
      <c r="F84" s="1012" t="s">
        <v>1036</v>
      </c>
      <c r="G84" s="1013" t="s">
        <v>488</v>
      </c>
      <c r="H84" s="1012" t="s">
        <v>1037</v>
      </c>
      <c r="I84" s="1012" t="s">
        <v>490</v>
      </c>
      <c r="J84" s="1013" t="s">
        <v>491</v>
      </c>
    </row>
    <row r="85" spans="2:162" s="1011" customFormat="1">
      <c r="B85" s="1261" t="s">
        <v>130</v>
      </c>
      <c r="C85" s="1101"/>
      <c r="D85" s="1101"/>
      <c r="E85" s="1012" t="s">
        <v>69</v>
      </c>
      <c r="F85" s="1354" t="s">
        <v>1058</v>
      </c>
      <c r="G85" s="1012" t="s">
        <v>141</v>
      </c>
      <c r="H85" s="1012"/>
      <c r="I85" s="1012"/>
      <c r="J85" s="1005"/>
    </row>
    <row r="86" spans="2:162" s="1011" customFormat="1">
      <c r="B86" s="1102"/>
      <c r="C86" s="1102"/>
      <c r="D86" s="1102"/>
      <c r="E86" s="1012"/>
      <c r="F86" s="1354" t="s">
        <v>1059</v>
      </c>
      <c r="G86" s="1012" t="s">
        <v>128</v>
      </c>
      <c r="H86" s="1012" t="s">
        <v>138</v>
      </c>
      <c r="I86" s="1012" t="s">
        <v>140</v>
      </c>
      <c r="J86" s="1005"/>
    </row>
    <row r="87" spans="2:162" s="1011" customFormat="1">
      <c r="B87" s="1098"/>
      <c r="C87" s="1098"/>
      <c r="D87" s="1098"/>
      <c r="E87" s="1012"/>
      <c r="F87" s="1008" t="s">
        <v>1060</v>
      </c>
      <c r="G87" s="1012" t="s">
        <v>139</v>
      </c>
      <c r="H87" s="1012" t="s">
        <v>139</v>
      </c>
      <c r="I87" s="1012" t="s">
        <v>139</v>
      </c>
      <c r="J87" s="1354" t="s">
        <v>782</v>
      </c>
    </row>
    <row r="88" spans="2:162">
      <c r="B88" s="1014" t="s">
        <v>1122</v>
      </c>
      <c r="C88" s="1015"/>
      <c r="D88" s="1016"/>
      <c r="E88" s="1103">
        <f>SUM(F88:I88)</f>
        <v>-705122212.0132829</v>
      </c>
      <c r="F88" s="1103">
        <v>2415763.5614999998</v>
      </c>
      <c r="G88" s="1103">
        <v>0</v>
      </c>
      <c r="H88" s="1103">
        <v>-707537975.57478285</v>
      </c>
      <c r="I88" s="1103">
        <v>0</v>
      </c>
      <c r="J88" s="1393" t="s">
        <v>1145</v>
      </c>
    </row>
    <row r="89" spans="2:162">
      <c r="B89" s="1014" t="s">
        <v>160</v>
      </c>
      <c r="C89" s="1015"/>
      <c r="D89" s="1016"/>
      <c r="E89" s="1103">
        <f>SUM(F89:I89)</f>
        <v>37411528.382769004</v>
      </c>
      <c r="F89" s="1103">
        <v>37411528.382769004</v>
      </c>
      <c r="G89" s="1103">
        <v>0</v>
      </c>
      <c r="H89" s="1103">
        <v>0</v>
      </c>
      <c r="I89" s="1103">
        <v>0</v>
      </c>
      <c r="J89" s="1393" t="s">
        <v>1146</v>
      </c>
    </row>
    <row r="90" spans="2:162" ht="38.25">
      <c r="B90" s="1014" t="s">
        <v>1123</v>
      </c>
      <c r="C90" s="1015"/>
      <c r="D90" s="1016"/>
      <c r="E90" s="1103">
        <f>SUM(F90:I90)</f>
        <v>-7227919</v>
      </c>
      <c r="F90" s="1103">
        <v>-5077168</v>
      </c>
      <c r="G90" s="1103">
        <f>-2150751</f>
        <v>-2150751</v>
      </c>
      <c r="H90" s="1103">
        <v>0</v>
      </c>
      <c r="I90" s="1103">
        <v>0</v>
      </c>
      <c r="J90" s="1393" t="s">
        <v>1147</v>
      </c>
    </row>
    <row r="91" spans="2:162" ht="38.25">
      <c r="B91" s="1014" t="s">
        <v>1124</v>
      </c>
      <c r="C91" s="1015"/>
      <c r="D91" s="1016"/>
      <c r="E91" s="1103">
        <f>SUM(F91:I91)</f>
        <v>-12877804</v>
      </c>
      <c r="F91" s="1103">
        <v>-12743533</v>
      </c>
      <c r="G91" s="1103">
        <v>-134271</v>
      </c>
      <c r="H91" s="1103">
        <v>0</v>
      </c>
      <c r="I91" s="1103">
        <v>0</v>
      </c>
      <c r="J91" s="1396" t="s">
        <v>1148</v>
      </c>
    </row>
    <row r="92" spans="2:162" s="988" customFormat="1">
      <c r="B92" s="1053" t="s">
        <v>794</v>
      </c>
      <c r="C92" s="1055"/>
      <c r="D92" s="1026"/>
      <c r="E92" s="1070">
        <f>SUM(E88:E91)</f>
        <v>-687816406.63051391</v>
      </c>
      <c r="F92" s="1070">
        <f>SUM(F88:F91)</f>
        <v>22006590.944269001</v>
      </c>
      <c r="G92" s="1070">
        <f>SUM(G88:G91)</f>
        <v>-2285022</v>
      </c>
      <c r="H92" s="1070">
        <f>SUM(H88:H91)</f>
        <v>-707537975.57478285</v>
      </c>
      <c r="I92" s="1070">
        <f>SUM(I88:I91)</f>
        <v>0</v>
      </c>
      <c r="J92" s="1057"/>
      <c r="K92" s="1058"/>
    </row>
    <row r="93" spans="2:162" s="988" customFormat="1">
      <c r="B93" s="1059"/>
      <c r="C93" s="1060"/>
      <c r="D93" s="1055"/>
      <c r="E93" s="1056"/>
      <c r="F93" s="1056"/>
      <c r="G93" s="1056"/>
      <c r="H93" s="1056"/>
      <c r="I93" s="1056"/>
      <c r="J93" s="1057"/>
      <c r="K93" s="1058"/>
    </row>
    <row r="94" spans="2:162" s="988" customFormat="1">
      <c r="B94" s="1061" t="s">
        <v>785</v>
      </c>
      <c r="C94" s="1366"/>
      <c r="D94" s="1062"/>
      <c r="E94" s="1063">
        <f>SUM(F94:I94)</f>
        <v>12877804</v>
      </c>
      <c r="F94" s="1064">
        <f>-F91</f>
        <v>12743533</v>
      </c>
      <c r="G94" s="1064">
        <f>-G91</f>
        <v>134271</v>
      </c>
      <c r="H94" s="1064">
        <f>-H91</f>
        <v>0</v>
      </c>
      <c r="I94" s="1064">
        <f>-I91</f>
        <v>0</v>
      </c>
      <c r="J94" s="1065"/>
      <c r="K94" s="1058"/>
    </row>
    <row r="95" spans="2:162" s="988" customFormat="1">
      <c r="B95" s="1061" t="s">
        <v>795</v>
      </c>
      <c r="C95" s="1366"/>
      <c r="D95" s="1062"/>
      <c r="E95" s="1063">
        <f>SUM(F95:I95)</f>
        <v>7227919</v>
      </c>
      <c r="F95" s="1064">
        <f t="shared" ref="F95:I96" si="1">-F90</f>
        <v>5077168</v>
      </c>
      <c r="G95" s="1064">
        <f t="shared" si="1"/>
        <v>2150751</v>
      </c>
      <c r="H95" s="1064">
        <f t="shared" si="1"/>
        <v>0</v>
      </c>
      <c r="I95" s="1064">
        <f t="shared" si="1"/>
        <v>0</v>
      </c>
      <c r="J95" s="1065"/>
      <c r="K95" s="1058"/>
    </row>
    <row r="96" spans="2:162" s="988" customFormat="1">
      <c r="B96" s="1061" t="s">
        <v>787</v>
      </c>
      <c r="C96" s="1366"/>
      <c r="D96" s="1062"/>
      <c r="E96" s="1063">
        <f>SUM(F96:I96)</f>
        <v>0</v>
      </c>
      <c r="F96" s="1064">
        <v>0</v>
      </c>
      <c r="G96" s="1064">
        <v>0</v>
      </c>
      <c r="H96" s="1064">
        <v>0</v>
      </c>
      <c r="I96" s="1064">
        <f t="shared" si="1"/>
        <v>0</v>
      </c>
      <c r="J96" s="1065"/>
      <c r="K96" s="1058"/>
    </row>
    <row r="97" spans="2:11" s="988" customFormat="1">
      <c r="B97" s="1066" t="s">
        <v>788</v>
      </c>
      <c r="C97" s="1367"/>
      <c r="D97" s="1062"/>
      <c r="E97" s="1063">
        <f>SUM(F97:I97)</f>
        <v>0</v>
      </c>
      <c r="F97" s="1064">
        <v>0</v>
      </c>
      <c r="G97" s="1064">
        <v>0</v>
      </c>
      <c r="H97" s="1064">
        <v>0</v>
      </c>
      <c r="I97" s="1064">
        <v>0</v>
      </c>
      <c r="J97" s="1065"/>
      <c r="K97" s="1058"/>
    </row>
    <row r="98" spans="2:11" s="988" customFormat="1" ht="5.0999999999999996" customHeight="1">
      <c r="B98" s="1059"/>
      <c r="C98" s="1060"/>
      <c r="D98" s="1055"/>
      <c r="E98" s="1056"/>
      <c r="F98" s="1056"/>
      <c r="G98" s="1056"/>
      <c r="H98" s="1056"/>
      <c r="I98" s="1056"/>
      <c r="J98" s="1057"/>
      <c r="K98" s="1058"/>
    </row>
    <row r="99" spans="2:11" s="988" customFormat="1">
      <c r="B99" s="1104" t="s">
        <v>796</v>
      </c>
      <c r="C99" s="1105"/>
      <c r="D99" s="1069"/>
      <c r="E99" s="1070">
        <f>SUM(E93:E98)+E92</f>
        <v>-667710683.63051391</v>
      </c>
      <c r="F99" s="1070">
        <f>SUM(F93:F98)+F92</f>
        <v>39827291.944269001</v>
      </c>
      <c r="G99" s="1070">
        <f>SUM(G93:G98)+G92</f>
        <v>0</v>
      </c>
      <c r="H99" s="1070">
        <f>SUM(H93:H98)+H92</f>
        <v>-707537975.57478285</v>
      </c>
      <c r="I99" s="1070">
        <f>SUM(I93:I98)+I92</f>
        <v>0</v>
      </c>
      <c r="J99" s="1071"/>
      <c r="K99" s="1058"/>
    </row>
    <row r="100" spans="2:11" s="988" customFormat="1">
      <c r="B100" s="1106"/>
      <c r="C100" s="1107"/>
      <c r="D100" s="1078"/>
      <c r="E100" s="1075"/>
      <c r="F100" s="1075"/>
      <c r="G100" s="1075"/>
      <c r="H100" s="1075"/>
      <c r="I100" s="1075"/>
      <c r="J100" s="1076"/>
      <c r="K100" s="1058"/>
    </row>
    <row r="101" spans="2:11" s="988" customFormat="1">
      <c r="B101" s="1262" t="s">
        <v>44</v>
      </c>
      <c r="C101" s="1108"/>
      <c r="D101" s="1078"/>
      <c r="E101" s="1075"/>
      <c r="F101" s="1075"/>
      <c r="G101" s="1075"/>
      <c r="H101" s="1075"/>
      <c r="I101" s="1079">
        <f>'ATT H-1A'!$H$16</f>
        <v>0.10720206738391772</v>
      </c>
      <c r="J101" s="1076"/>
      <c r="K101" s="1058"/>
    </row>
    <row r="102" spans="2:11" s="988" customFormat="1">
      <c r="B102" s="1263" t="s">
        <v>566</v>
      </c>
      <c r="C102" s="1077"/>
      <c r="D102" s="1074"/>
      <c r="E102" s="1075"/>
      <c r="F102" s="1075"/>
      <c r="G102" s="1075"/>
      <c r="H102" s="1079">
        <f>'ATT H-1A'!$H$32</f>
        <v>0.36862452558673714</v>
      </c>
      <c r="I102" s="1075"/>
      <c r="J102" s="1076"/>
      <c r="K102" s="1058"/>
    </row>
    <row r="103" spans="2:11" s="988" customFormat="1">
      <c r="B103" s="1263" t="s">
        <v>790</v>
      </c>
      <c r="C103" s="1077"/>
      <c r="D103" s="1074"/>
      <c r="E103" s="1075"/>
      <c r="F103" s="1075"/>
      <c r="G103" s="1079">
        <v>1</v>
      </c>
      <c r="H103" s="1075"/>
      <c r="I103" s="1075"/>
      <c r="J103" s="1076"/>
      <c r="K103" s="1058"/>
    </row>
    <row r="104" spans="2:11" s="988" customFormat="1">
      <c r="B104" s="1263" t="s">
        <v>791</v>
      </c>
      <c r="C104" s="1077"/>
      <c r="D104" s="1074"/>
      <c r="E104" s="1075"/>
      <c r="F104" s="1079">
        <v>0</v>
      </c>
      <c r="G104" s="1075"/>
      <c r="H104" s="1075"/>
      <c r="I104" s="1075"/>
      <c r="J104" s="1076"/>
      <c r="K104" s="1058"/>
    </row>
    <row r="105" spans="2:11" s="988" customFormat="1">
      <c r="B105" s="1264" t="s">
        <v>792</v>
      </c>
      <c r="C105" s="1077"/>
      <c r="D105" s="1074"/>
      <c r="E105" s="1075">
        <f>F105+G105+H105+I105</f>
        <v>-260815850.58085474</v>
      </c>
      <c r="F105" s="1075">
        <f>F104*F99</f>
        <v>0</v>
      </c>
      <c r="G105" s="1075">
        <f>G103*G99</f>
        <v>0</v>
      </c>
      <c r="H105" s="1075">
        <f>H99*H102</f>
        <v>-260815850.58085474</v>
      </c>
      <c r="I105" s="1075">
        <f>I99*I101</f>
        <v>0</v>
      </c>
      <c r="J105" s="1076"/>
      <c r="K105" s="1058"/>
    </row>
    <row r="106" spans="2:11" s="988" customFormat="1">
      <c r="B106" s="1109"/>
      <c r="C106" s="1110"/>
      <c r="D106" s="1081"/>
      <c r="E106" s="1082"/>
      <c r="F106" s="1082"/>
      <c r="G106" s="1082"/>
      <c r="H106" s="1082"/>
      <c r="I106" s="1082"/>
      <c r="J106" s="1083"/>
      <c r="K106" s="1058"/>
    </row>
    <row r="107" spans="2:11" s="1084" customFormat="1">
      <c r="B107" s="1377" t="s">
        <v>80</v>
      </c>
      <c r="C107" s="1085"/>
      <c r="D107" s="1085"/>
      <c r="E107" s="1378"/>
      <c r="F107" s="1085"/>
      <c r="G107" s="1086"/>
      <c r="H107" s="1086"/>
      <c r="I107" s="1086"/>
      <c r="J107" s="1087"/>
      <c r="K107" s="1088"/>
    </row>
    <row r="108" spans="2:11" s="1084" customFormat="1" ht="12.75" customHeight="1">
      <c r="B108" s="1400" t="s">
        <v>1079</v>
      </c>
      <c r="C108" s="1400"/>
      <c r="D108" s="1400"/>
      <c r="E108" s="1400"/>
      <c r="F108" s="1400"/>
      <c r="G108" s="1400"/>
      <c r="H108" s="1400"/>
      <c r="I108" s="1400"/>
      <c r="J108" s="1087"/>
      <c r="K108" s="1088"/>
    </row>
    <row r="109" spans="2:11" s="1084" customFormat="1">
      <c r="B109" s="1090" t="s">
        <v>1038</v>
      </c>
      <c r="C109" s="1090"/>
      <c r="D109" s="1085"/>
      <c r="E109" s="1088"/>
      <c r="F109" s="1085"/>
      <c r="G109" s="1085"/>
      <c r="H109" s="1086"/>
      <c r="I109" s="1086"/>
      <c r="J109" s="1087"/>
      <c r="K109" s="1088"/>
    </row>
    <row r="110" spans="2:11" s="1084" customFormat="1">
      <c r="B110" s="1090" t="s">
        <v>1039</v>
      </c>
      <c r="C110" s="1090"/>
      <c r="D110" s="1085"/>
      <c r="E110" s="1088"/>
      <c r="F110" s="1085"/>
      <c r="G110" s="1085"/>
      <c r="H110" s="1086"/>
      <c r="I110" s="1086"/>
      <c r="J110" s="1087"/>
      <c r="K110" s="1088"/>
    </row>
    <row r="111" spans="2:11" s="1084" customFormat="1">
      <c r="B111" s="1090" t="s">
        <v>1040</v>
      </c>
      <c r="C111" s="1090"/>
      <c r="D111" s="1085"/>
      <c r="E111" s="1088"/>
      <c r="F111" s="1085"/>
      <c r="G111" s="1085"/>
      <c r="H111" s="1086"/>
      <c r="I111" s="1086"/>
      <c r="J111" s="1087"/>
      <c r="K111" s="1088"/>
    </row>
    <row r="112" spans="2:11" s="1084" customFormat="1" ht="15.75" customHeight="1">
      <c r="B112" s="1401" t="s">
        <v>793</v>
      </c>
      <c r="C112" s="1401"/>
      <c r="D112" s="1401"/>
      <c r="E112" s="1401"/>
      <c r="F112" s="1401"/>
      <c r="G112" s="1401"/>
      <c r="H112" s="1401"/>
      <c r="I112" s="1401"/>
      <c r="J112" s="1088"/>
      <c r="K112" s="1091"/>
    </row>
    <row r="113" spans="2:162" s="1084" customFormat="1" ht="15.75" customHeight="1">
      <c r="B113" s="1401"/>
      <c r="C113" s="1401"/>
      <c r="D113" s="1401"/>
      <c r="E113" s="1401"/>
      <c r="F113" s="1401"/>
      <c r="G113" s="1401"/>
      <c r="H113" s="1401"/>
      <c r="I113" s="1401"/>
      <c r="J113" s="1088"/>
      <c r="K113" s="1091"/>
    </row>
    <row r="114" spans="2:162" s="1111" customFormat="1">
      <c r="B114" s="1112"/>
      <c r="C114" s="1112"/>
      <c r="D114" s="1112"/>
      <c r="E114" s="1113"/>
      <c r="F114" s="1114"/>
      <c r="G114" s="1114"/>
      <c r="H114" s="1099"/>
      <c r="I114" s="1115"/>
      <c r="J114" s="1116"/>
    </row>
    <row r="115" spans="2:162" s="1092" customFormat="1">
      <c r="B115" s="1093" t="s">
        <v>1014</v>
      </c>
      <c r="C115" s="1093"/>
      <c r="D115" s="1093"/>
      <c r="E115" s="1094"/>
      <c r="F115" s="1095"/>
      <c r="G115" s="1095"/>
      <c r="H115" s="1095"/>
      <c r="I115" s="1095"/>
      <c r="J115" s="1096"/>
      <c r="K115" s="1011"/>
      <c r="L115" s="1011"/>
      <c r="M115" s="1011"/>
      <c r="N115" s="1011"/>
      <c r="O115" s="1011"/>
      <c r="P115" s="1011"/>
      <c r="Q115" s="1011"/>
      <c r="R115" s="1011"/>
      <c r="S115" s="1011"/>
      <c r="T115" s="1011"/>
      <c r="U115" s="1011"/>
      <c r="V115" s="1011"/>
      <c r="W115" s="1011"/>
      <c r="X115" s="1011"/>
      <c r="Y115" s="1011"/>
      <c r="Z115" s="1011"/>
      <c r="AA115" s="1011"/>
      <c r="AB115" s="1011"/>
      <c r="AC115" s="1011"/>
      <c r="AD115" s="1011"/>
      <c r="AE115" s="1011"/>
      <c r="AF115" s="1011"/>
      <c r="AG115" s="1011"/>
      <c r="AH115" s="1011"/>
      <c r="AI115" s="1011"/>
      <c r="AJ115" s="1011"/>
      <c r="AK115" s="1011"/>
      <c r="AL115" s="1011"/>
      <c r="AM115" s="1011"/>
      <c r="AN115" s="1011"/>
      <c r="AO115" s="1011"/>
      <c r="AP115" s="1011"/>
      <c r="AQ115" s="1011"/>
      <c r="AR115" s="1011"/>
      <c r="AS115" s="1011"/>
      <c r="AT115" s="1011"/>
      <c r="AU115" s="1011"/>
      <c r="AV115" s="1011"/>
      <c r="AW115" s="1011"/>
      <c r="AX115" s="1011"/>
      <c r="AY115" s="1011"/>
      <c r="AZ115" s="1011"/>
      <c r="BA115" s="1011"/>
      <c r="BB115" s="1011"/>
      <c r="BC115" s="1011"/>
      <c r="BD115" s="1011"/>
      <c r="BE115" s="1011"/>
      <c r="BF115" s="1011"/>
      <c r="BG115" s="1011"/>
      <c r="BH115" s="1011"/>
      <c r="BI115" s="1011"/>
      <c r="BJ115" s="1011"/>
      <c r="BK115" s="1011"/>
      <c r="BL115" s="1011"/>
      <c r="BM115" s="1011"/>
      <c r="BN115" s="1011"/>
      <c r="BO115" s="1011"/>
      <c r="BP115" s="1011"/>
      <c r="BQ115" s="1011"/>
      <c r="BR115" s="1011"/>
      <c r="BS115" s="1011"/>
      <c r="BT115" s="1011"/>
      <c r="BU115" s="1011"/>
      <c r="BV115" s="1011"/>
      <c r="BW115" s="1011"/>
      <c r="BX115" s="1011"/>
      <c r="BY115" s="1011"/>
      <c r="BZ115" s="1011"/>
      <c r="CA115" s="1011"/>
      <c r="CB115" s="1011"/>
      <c r="CC115" s="1011"/>
      <c r="CD115" s="1011"/>
      <c r="CE115" s="1011"/>
      <c r="CF115" s="1011"/>
      <c r="CG115" s="1011"/>
      <c r="CH115" s="1011"/>
      <c r="CI115" s="1011"/>
      <c r="CJ115" s="1011"/>
      <c r="CK115" s="1011"/>
      <c r="CL115" s="1011"/>
      <c r="CM115" s="1011"/>
      <c r="CN115" s="1011"/>
      <c r="CO115" s="1011"/>
      <c r="CP115" s="1011"/>
      <c r="CQ115" s="1011"/>
      <c r="CR115" s="1011"/>
      <c r="CS115" s="1011"/>
      <c r="CT115" s="1011"/>
      <c r="CU115" s="1011"/>
      <c r="CV115" s="1011"/>
      <c r="CW115" s="1011"/>
      <c r="CX115" s="1011"/>
      <c r="CY115" s="1011"/>
      <c r="CZ115" s="1011"/>
      <c r="DA115" s="1011"/>
      <c r="DB115" s="1011"/>
      <c r="DC115" s="1011"/>
      <c r="DD115" s="1011"/>
      <c r="DE115" s="1011"/>
      <c r="DF115" s="1011"/>
      <c r="DG115" s="1011"/>
      <c r="DH115" s="1011"/>
      <c r="DI115" s="1011"/>
      <c r="DJ115" s="1011"/>
      <c r="DK115" s="1011"/>
      <c r="DL115" s="1011"/>
      <c r="DM115" s="1011"/>
      <c r="DN115" s="1011"/>
      <c r="DO115" s="1011"/>
      <c r="DP115" s="1011"/>
      <c r="DQ115" s="1011"/>
      <c r="DR115" s="1011"/>
      <c r="DS115" s="1011"/>
      <c r="DT115" s="1011"/>
      <c r="DU115" s="1011"/>
      <c r="DV115" s="1011"/>
      <c r="DW115" s="1011"/>
      <c r="DX115" s="1011"/>
      <c r="DY115" s="1011"/>
      <c r="DZ115" s="1011"/>
      <c r="EA115" s="1011"/>
      <c r="EB115" s="1011"/>
      <c r="EC115" s="1011"/>
      <c r="ED115" s="1011"/>
      <c r="EE115" s="1011"/>
      <c r="EF115" s="1011"/>
      <c r="EG115" s="1011"/>
      <c r="EH115" s="1011"/>
      <c r="EI115" s="1011"/>
      <c r="EJ115" s="1011"/>
      <c r="EK115" s="1011"/>
      <c r="EL115" s="1011"/>
      <c r="EM115" s="1011"/>
      <c r="EN115" s="1011"/>
      <c r="EO115" s="1011"/>
      <c r="EP115" s="1011"/>
      <c r="EQ115" s="1011"/>
      <c r="ER115" s="1011"/>
      <c r="ES115" s="1011"/>
      <c r="ET115" s="1011"/>
      <c r="EU115" s="1011"/>
      <c r="EV115" s="1011"/>
      <c r="EW115" s="1011"/>
      <c r="EX115" s="1011"/>
      <c r="EY115" s="1011"/>
      <c r="EZ115" s="1011"/>
      <c r="FA115" s="1011"/>
      <c r="FB115" s="1011"/>
      <c r="FC115" s="1011"/>
      <c r="FD115" s="1011"/>
      <c r="FE115" s="1011"/>
      <c r="FF115" s="1011"/>
    </row>
    <row r="116" spans="2:162" s="1092" customFormat="1">
      <c r="B116" s="1097"/>
      <c r="C116" s="1097"/>
      <c r="D116" s="1097"/>
      <c r="E116" s="1094"/>
      <c r="F116" s="1095"/>
      <c r="G116" s="1095"/>
      <c r="H116" s="1095"/>
      <c r="I116" s="1095"/>
      <c r="J116" s="1096"/>
      <c r="K116" s="1011"/>
      <c r="L116" s="1011"/>
      <c r="M116" s="1011"/>
      <c r="N116" s="1011"/>
      <c r="O116" s="1011"/>
      <c r="P116" s="1011"/>
      <c r="Q116" s="1011"/>
      <c r="R116" s="1011"/>
      <c r="S116" s="1011"/>
      <c r="T116" s="1011"/>
      <c r="U116" s="1011"/>
      <c r="V116" s="1011"/>
      <c r="W116" s="1011"/>
      <c r="X116" s="1011"/>
      <c r="Y116" s="1011"/>
      <c r="Z116" s="1011"/>
      <c r="AA116" s="1011"/>
      <c r="AB116" s="1011"/>
      <c r="AC116" s="1011"/>
      <c r="AD116" s="1011"/>
      <c r="AE116" s="1011"/>
      <c r="AF116" s="1011"/>
      <c r="AG116" s="1011"/>
      <c r="AH116" s="1011"/>
      <c r="AI116" s="1011"/>
      <c r="AJ116" s="1011"/>
      <c r="AK116" s="1011"/>
      <c r="AL116" s="1011"/>
      <c r="AM116" s="1011"/>
      <c r="AN116" s="1011"/>
      <c r="AO116" s="1011"/>
      <c r="AP116" s="1011"/>
      <c r="AQ116" s="1011"/>
      <c r="AR116" s="1011"/>
      <c r="AS116" s="1011"/>
      <c r="AT116" s="1011"/>
      <c r="AU116" s="1011"/>
      <c r="AV116" s="1011"/>
      <c r="AW116" s="1011"/>
      <c r="AX116" s="1011"/>
      <c r="AY116" s="1011"/>
      <c r="AZ116" s="1011"/>
      <c r="BA116" s="1011"/>
      <c r="BB116" s="1011"/>
      <c r="BC116" s="1011"/>
      <c r="BD116" s="1011"/>
      <c r="BE116" s="1011"/>
      <c r="BF116" s="1011"/>
      <c r="BG116" s="1011"/>
      <c r="BH116" s="1011"/>
      <c r="BI116" s="1011"/>
      <c r="BJ116" s="1011"/>
      <c r="BK116" s="1011"/>
      <c r="BL116" s="1011"/>
      <c r="BM116" s="1011"/>
      <c r="BN116" s="1011"/>
      <c r="BO116" s="1011"/>
      <c r="BP116" s="1011"/>
      <c r="BQ116" s="1011"/>
      <c r="BR116" s="1011"/>
      <c r="BS116" s="1011"/>
      <c r="BT116" s="1011"/>
      <c r="BU116" s="1011"/>
      <c r="BV116" s="1011"/>
      <c r="BW116" s="1011"/>
      <c r="BX116" s="1011"/>
      <c r="BY116" s="1011"/>
      <c r="BZ116" s="1011"/>
      <c r="CA116" s="1011"/>
      <c r="CB116" s="1011"/>
      <c r="CC116" s="1011"/>
      <c r="CD116" s="1011"/>
      <c r="CE116" s="1011"/>
      <c r="CF116" s="1011"/>
      <c r="CG116" s="1011"/>
      <c r="CH116" s="1011"/>
      <c r="CI116" s="1011"/>
      <c r="CJ116" s="1011"/>
      <c r="CK116" s="1011"/>
      <c r="CL116" s="1011"/>
      <c r="CM116" s="1011"/>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1"/>
      <c r="DG116" s="1011"/>
      <c r="DH116" s="1011"/>
      <c r="DI116" s="1011"/>
      <c r="DJ116" s="1011"/>
      <c r="DK116" s="1011"/>
      <c r="DL116" s="1011"/>
      <c r="DM116" s="1011"/>
      <c r="DN116" s="1011"/>
      <c r="DO116" s="1011"/>
      <c r="DP116" s="1011"/>
      <c r="DQ116" s="1011"/>
      <c r="DR116" s="1011"/>
      <c r="DS116" s="1011"/>
      <c r="DT116" s="1011"/>
      <c r="DU116" s="1011"/>
      <c r="DV116" s="1011"/>
      <c r="DW116" s="1011"/>
      <c r="DX116" s="1011"/>
      <c r="DY116" s="1011"/>
      <c r="DZ116" s="1011"/>
      <c r="EA116" s="1011"/>
      <c r="EB116" s="1011"/>
      <c r="EC116" s="1011"/>
      <c r="ED116" s="1011"/>
      <c r="EE116" s="1011"/>
      <c r="EF116" s="1011"/>
      <c r="EG116" s="1011"/>
      <c r="EH116" s="1011"/>
      <c r="EI116" s="1011"/>
      <c r="EJ116" s="1011"/>
      <c r="EK116" s="1011"/>
      <c r="EL116" s="1011"/>
      <c r="EM116" s="1011"/>
      <c r="EN116" s="1011"/>
      <c r="EO116" s="1011"/>
      <c r="EP116" s="1011"/>
      <c r="EQ116" s="1011"/>
      <c r="ER116" s="1011"/>
      <c r="ES116" s="1011"/>
      <c r="ET116" s="1011"/>
      <c r="EU116" s="1011"/>
      <c r="EV116" s="1011"/>
      <c r="EW116" s="1011"/>
      <c r="EX116" s="1011"/>
      <c r="EY116" s="1011"/>
      <c r="EZ116" s="1011"/>
      <c r="FA116" s="1011"/>
      <c r="FB116" s="1011"/>
      <c r="FC116" s="1011"/>
      <c r="FD116" s="1011"/>
      <c r="FE116" s="1011"/>
      <c r="FF116" s="1011"/>
    </row>
    <row r="117" spans="2:162" s="1092" customFormat="1">
      <c r="B117" s="1097"/>
      <c r="C117" s="1097"/>
      <c r="D117" s="1097"/>
      <c r="E117" s="1094"/>
      <c r="F117" s="1095"/>
      <c r="G117" s="1095"/>
      <c r="H117" s="1095"/>
      <c r="I117" s="1095"/>
      <c r="J117" s="1096"/>
      <c r="K117" s="1011"/>
      <c r="L117" s="1011"/>
      <c r="M117" s="1011"/>
      <c r="N117" s="1011"/>
      <c r="O117" s="1011"/>
      <c r="P117" s="1011"/>
      <c r="Q117" s="1011"/>
      <c r="R117" s="1011"/>
      <c r="S117" s="1011"/>
      <c r="T117" s="1011"/>
      <c r="U117" s="1011"/>
      <c r="V117" s="1011"/>
      <c r="W117" s="1011"/>
      <c r="X117" s="1011"/>
      <c r="Y117" s="1011"/>
      <c r="Z117" s="1011"/>
      <c r="AA117" s="1011"/>
      <c r="AB117" s="1011"/>
      <c r="AC117" s="1011"/>
      <c r="AD117" s="1011"/>
      <c r="AE117" s="1011"/>
      <c r="AF117" s="1011"/>
      <c r="AG117" s="1011"/>
      <c r="AH117" s="1011"/>
      <c r="AI117" s="1011"/>
      <c r="AJ117" s="1011"/>
      <c r="AK117" s="1011"/>
      <c r="AL117" s="1011"/>
      <c r="AM117" s="1011"/>
      <c r="AN117" s="1011"/>
      <c r="AO117" s="1011"/>
      <c r="AP117" s="1011"/>
      <c r="AQ117" s="1011"/>
      <c r="AR117" s="1011"/>
      <c r="AS117" s="1011"/>
      <c r="AT117" s="1011"/>
      <c r="AU117" s="1011"/>
      <c r="AV117" s="1011"/>
      <c r="AW117" s="1011"/>
      <c r="AX117" s="1011"/>
      <c r="AY117" s="1011"/>
      <c r="AZ117" s="1011"/>
      <c r="BA117" s="1011"/>
      <c r="BB117" s="1011"/>
      <c r="BC117" s="1011"/>
      <c r="BD117" s="1011"/>
      <c r="BE117" s="1011"/>
      <c r="BF117" s="1011"/>
      <c r="BG117" s="1011"/>
      <c r="BH117" s="1011"/>
      <c r="BI117" s="1011"/>
      <c r="BJ117" s="1011"/>
      <c r="BK117" s="1011"/>
      <c r="BL117" s="1011"/>
      <c r="BM117" s="1011"/>
      <c r="BN117" s="1011"/>
      <c r="BO117" s="1011"/>
      <c r="BP117" s="1011"/>
      <c r="BQ117" s="1011"/>
      <c r="BR117" s="1011"/>
      <c r="BS117" s="1011"/>
      <c r="BT117" s="1011"/>
      <c r="BU117" s="1011"/>
      <c r="BV117" s="1011"/>
      <c r="BW117" s="1011"/>
      <c r="BX117" s="1011"/>
      <c r="BY117" s="1011"/>
      <c r="BZ117" s="1011"/>
      <c r="CA117" s="1011"/>
      <c r="CB117" s="1011"/>
      <c r="CC117" s="1011"/>
      <c r="CD117" s="1011"/>
      <c r="CE117" s="1011"/>
      <c r="CF117" s="1011"/>
      <c r="CG117" s="1011"/>
      <c r="CH117" s="1011"/>
      <c r="CI117" s="1011"/>
      <c r="CJ117" s="1011"/>
      <c r="CK117" s="1011"/>
      <c r="CL117" s="1011"/>
      <c r="CM117" s="1011"/>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1"/>
      <c r="DG117" s="1011"/>
      <c r="DH117" s="1011"/>
      <c r="DI117" s="1011"/>
      <c r="DJ117" s="1011"/>
      <c r="DK117" s="1011"/>
      <c r="DL117" s="1011"/>
      <c r="DM117" s="1011"/>
      <c r="DN117" s="1011"/>
      <c r="DO117" s="1011"/>
      <c r="DP117" s="1011"/>
      <c r="DQ117" s="1011"/>
      <c r="DR117" s="1011"/>
      <c r="DS117" s="1011"/>
      <c r="DT117" s="1011"/>
      <c r="DU117" s="1011"/>
      <c r="DV117" s="1011"/>
      <c r="DW117" s="1011"/>
      <c r="DX117" s="1011"/>
      <c r="DY117" s="1011"/>
      <c r="DZ117" s="1011"/>
      <c r="EA117" s="1011"/>
      <c r="EB117" s="1011"/>
      <c r="EC117" s="1011"/>
      <c r="ED117" s="1011"/>
      <c r="EE117" s="1011"/>
      <c r="EF117" s="1011"/>
      <c r="EG117" s="1011"/>
      <c r="EH117" s="1011"/>
      <c r="EI117" s="1011"/>
      <c r="EJ117" s="1011"/>
      <c r="EK117" s="1011"/>
      <c r="EL117" s="1011"/>
      <c r="EM117" s="1011"/>
      <c r="EN117" s="1011"/>
      <c r="EO117" s="1011"/>
      <c r="EP117" s="1011"/>
      <c r="EQ117" s="1011"/>
      <c r="ER117" s="1011"/>
      <c r="ES117" s="1011"/>
      <c r="ET117" s="1011"/>
      <c r="EU117" s="1011"/>
      <c r="EV117" s="1011"/>
      <c r="EW117" s="1011"/>
      <c r="EX117" s="1011"/>
      <c r="EY117" s="1011"/>
      <c r="EZ117" s="1011"/>
      <c r="FA117" s="1011"/>
      <c r="FB117" s="1011"/>
      <c r="FC117" s="1011"/>
      <c r="FD117" s="1011"/>
      <c r="FE117" s="1011"/>
      <c r="FF117" s="1011"/>
    </row>
    <row r="118" spans="2:162" s="1092" customFormat="1">
      <c r="B118" s="1012" t="s">
        <v>485</v>
      </c>
      <c r="C118" s="1012"/>
      <c r="D118" s="1012"/>
      <c r="E118" s="1012" t="s">
        <v>486</v>
      </c>
      <c r="F118" s="1012" t="s">
        <v>1036</v>
      </c>
      <c r="G118" s="1013" t="s">
        <v>488</v>
      </c>
      <c r="H118" s="1012" t="s">
        <v>1037</v>
      </c>
      <c r="I118" s="1012" t="s">
        <v>490</v>
      </c>
      <c r="J118" s="1013" t="s">
        <v>491</v>
      </c>
      <c r="K118" s="1011"/>
      <c r="L118" s="1011"/>
      <c r="M118" s="1011"/>
      <c r="N118" s="1011"/>
      <c r="O118" s="1011"/>
      <c r="P118" s="1011"/>
      <c r="Q118" s="1011"/>
      <c r="R118" s="1011"/>
      <c r="S118" s="1011"/>
      <c r="T118" s="1011"/>
      <c r="U118" s="1011"/>
      <c r="V118" s="1011"/>
      <c r="W118" s="1011"/>
      <c r="X118" s="1011"/>
      <c r="Y118" s="1011"/>
      <c r="Z118" s="1011"/>
      <c r="AA118" s="1011"/>
      <c r="AB118" s="1011"/>
      <c r="AC118" s="1011"/>
      <c r="AD118" s="1011"/>
      <c r="AE118" s="1011"/>
      <c r="AF118" s="1011"/>
      <c r="AG118" s="1011"/>
      <c r="AH118" s="1011"/>
      <c r="AI118" s="1011"/>
      <c r="AJ118" s="1011"/>
      <c r="AK118" s="1011"/>
      <c r="AL118" s="1011"/>
      <c r="AM118" s="1011"/>
      <c r="AN118" s="1011"/>
      <c r="AO118" s="1011"/>
      <c r="AP118" s="1011"/>
      <c r="AQ118" s="1011"/>
      <c r="AR118" s="1011"/>
      <c r="AS118" s="1011"/>
      <c r="AT118" s="1011"/>
      <c r="AU118" s="1011"/>
      <c r="AV118" s="1011"/>
      <c r="AW118" s="1011"/>
      <c r="AX118" s="1011"/>
      <c r="AY118" s="1011"/>
      <c r="AZ118" s="1011"/>
      <c r="BA118" s="1011"/>
      <c r="BB118" s="1011"/>
      <c r="BC118" s="1011"/>
      <c r="BD118" s="1011"/>
      <c r="BE118" s="1011"/>
      <c r="BF118" s="1011"/>
      <c r="BG118" s="1011"/>
      <c r="BH118" s="1011"/>
      <c r="BI118" s="1011"/>
      <c r="BJ118" s="1011"/>
      <c r="BK118" s="1011"/>
      <c r="BL118" s="1011"/>
      <c r="BM118" s="1011"/>
      <c r="BN118" s="1011"/>
      <c r="BO118" s="1011"/>
      <c r="BP118" s="1011"/>
      <c r="BQ118" s="1011"/>
      <c r="BR118" s="1011"/>
      <c r="BS118" s="1011"/>
      <c r="BT118" s="1011"/>
      <c r="BU118" s="1011"/>
      <c r="BV118" s="1011"/>
      <c r="BW118" s="1011"/>
      <c r="BX118" s="1011"/>
      <c r="BY118" s="1011"/>
      <c r="BZ118" s="1011"/>
      <c r="CA118" s="1011"/>
      <c r="CB118" s="1011"/>
      <c r="CC118" s="1011"/>
      <c r="CD118" s="1011"/>
      <c r="CE118" s="1011"/>
      <c r="CF118" s="1011"/>
      <c r="CG118" s="1011"/>
      <c r="CH118" s="1011"/>
      <c r="CI118" s="1011"/>
      <c r="CJ118" s="1011"/>
      <c r="CK118" s="1011"/>
      <c r="CL118" s="1011"/>
      <c r="CM118" s="1011"/>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1"/>
      <c r="DG118" s="1011"/>
      <c r="DH118" s="1011"/>
      <c r="DI118" s="1011"/>
      <c r="DJ118" s="1011"/>
      <c r="DK118" s="1011"/>
      <c r="DL118" s="1011"/>
      <c r="DM118" s="1011"/>
      <c r="DN118" s="1011"/>
      <c r="DO118" s="1011"/>
      <c r="DP118" s="1011"/>
      <c r="DQ118" s="1011"/>
      <c r="DR118" s="1011"/>
      <c r="DS118" s="1011"/>
      <c r="DT118" s="1011"/>
      <c r="DU118" s="1011"/>
      <c r="DV118" s="1011"/>
      <c r="DW118" s="1011"/>
      <c r="DX118" s="1011"/>
      <c r="DY118" s="1011"/>
      <c r="DZ118" s="1011"/>
      <c r="EA118" s="1011"/>
      <c r="EB118" s="1011"/>
      <c r="EC118" s="1011"/>
      <c r="ED118" s="1011"/>
      <c r="EE118" s="1011"/>
      <c r="EF118" s="1011"/>
      <c r="EG118" s="1011"/>
      <c r="EH118" s="1011"/>
      <c r="EI118" s="1011"/>
      <c r="EJ118" s="1011"/>
      <c r="EK118" s="1011"/>
      <c r="EL118" s="1011"/>
      <c r="EM118" s="1011"/>
      <c r="EN118" s="1011"/>
      <c r="EO118" s="1011"/>
      <c r="EP118" s="1011"/>
      <c r="EQ118" s="1011"/>
      <c r="ER118" s="1011"/>
      <c r="ES118" s="1011"/>
      <c r="ET118" s="1011"/>
      <c r="EU118" s="1011"/>
      <c r="EV118" s="1011"/>
      <c r="EW118" s="1011"/>
      <c r="EX118" s="1011"/>
      <c r="EY118" s="1011"/>
      <c r="EZ118" s="1011"/>
      <c r="FA118" s="1011"/>
      <c r="FB118" s="1011"/>
      <c r="FC118" s="1011"/>
      <c r="FD118" s="1011"/>
      <c r="FE118" s="1011"/>
      <c r="FF118" s="1011"/>
    </row>
    <row r="119" spans="2:162" s="1092" customFormat="1">
      <c r="B119" s="1261" t="s">
        <v>131</v>
      </c>
      <c r="C119" s="1101"/>
      <c r="D119" s="1101"/>
      <c r="E119" s="1012" t="s">
        <v>69</v>
      </c>
      <c r="F119" s="1354" t="s">
        <v>1058</v>
      </c>
      <c r="G119" s="1012" t="s">
        <v>141</v>
      </c>
      <c r="H119" s="1012"/>
      <c r="I119" s="1012"/>
      <c r="J119" s="1005"/>
      <c r="K119" s="1011"/>
      <c r="L119" s="1011"/>
      <c r="M119" s="1011"/>
      <c r="N119" s="1011"/>
      <c r="O119" s="1011"/>
      <c r="P119" s="1011"/>
      <c r="Q119" s="1011"/>
      <c r="R119" s="1011"/>
      <c r="S119" s="1011"/>
      <c r="T119" s="1011"/>
      <c r="U119" s="1011"/>
      <c r="V119" s="1011"/>
      <c r="W119" s="1011"/>
      <c r="X119" s="1011"/>
      <c r="Y119" s="1011"/>
      <c r="Z119" s="1011"/>
      <c r="AA119" s="1011"/>
      <c r="AB119" s="1011"/>
      <c r="AC119" s="1011"/>
      <c r="AD119" s="1011"/>
      <c r="AE119" s="1011"/>
      <c r="AF119" s="1011"/>
      <c r="AG119" s="1011"/>
      <c r="AH119" s="1011"/>
      <c r="AI119" s="1011"/>
      <c r="AJ119" s="1011"/>
      <c r="AK119" s="1011"/>
      <c r="AL119" s="1011"/>
      <c r="AM119" s="1011"/>
      <c r="AN119" s="1011"/>
      <c r="AO119" s="1011"/>
      <c r="AP119" s="1011"/>
      <c r="AQ119" s="1011"/>
      <c r="AR119" s="1011"/>
      <c r="AS119" s="1011"/>
      <c r="AT119" s="1011"/>
      <c r="AU119" s="1011"/>
      <c r="AV119" s="1011"/>
      <c r="AW119" s="1011"/>
      <c r="AX119" s="1011"/>
      <c r="AY119" s="1011"/>
      <c r="AZ119" s="1011"/>
      <c r="BA119" s="1011"/>
      <c r="BB119" s="1011"/>
      <c r="BC119" s="1011"/>
      <c r="BD119" s="1011"/>
      <c r="BE119" s="1011"/>
      <c r="BF119" s="1011"/>
      <c r="BG119" s="1011"/>
      <c r="BH119" s="1011"/>
      <c r="BI119" s="1011"/>
      <c r="BJ119" s="1011"/>
      <c r="BK119" s="1011"/>
      <c r="BL119" s="1011"/>
      <c r="BM119" s="1011"/>
      <c r="BN119" s="1011"/>
      <c r="BO119" s="1011"/>
      <c r="BP119" s="1011"/>
      <c r="BQ119" s="1011"/>
      <c r="BR119" s="1011"/>
      <c r="BS119" s="1011"/>
      <c r="BT119" s="1011"/>
      <c r="BU119" s="1011"/>
      <c r="BV119" s="1011"/>
      <c r="BW119" s="1011"/>
      <c r="BX119" s="1011"/>
      <c r="BY119" s="1011"/>
      <c r="BZ119" s="1011"/>
      <c r="CA119" s="1011"/>
      <c r="CB119" s="1011"/>
      <c r="CC119" s="1011"/>
      <c r="CD119" s="1011"/>
      <c r="CE119" s="1011"/>
      <c r="CF119" s="1011"/>
      <c r="CG119" s="1011"/>
      <c r="CH119" s="1011"/>
      <c r="CI119" s="1011"/>
      <c r="CJ119" s="1011"/>
      <c r="CK119" s="1011"/>
      <c r="CL119" s="1011"/>
      <c r="CM119" s="1011"/>
      <c r="CN119" s="1011"/>
      <c r="CO119" s="1011"/>
      <c r="CP119" s="1011"/>
      <c r="CQ119" s="1011"/>
      <c r="CR119" s="1011"/>
      <c r="CS119" s="1011"/>
      <c r="CT119" s="1011"/>
      <c r="CU119" s="1011"/>
      <c r="CV119" s="1011"/>
      <c r="CW119" s="1011"/>
      <c r="CX119" s="1011"/>
      <c r="CY119" s="1011"/>
      <c r="CZ119" s="1011"/>
      <c r="DA119" s="1011"/>
      <c r="DB119" s="1011"/>
      <c r="DC119" s="1011"/>
      <c r="DD119" s="1011"/>
      <c r="DE119" s="1011"/>
      <c r="DF119" s="1011"/>
      <c r="DG119" s="1011"/>
      <c r="DH119" s="1011"/>
      <c r="DI119" s="1011"/>
      <c r="DJ119" s="1011"/>
      <c r="DK119" s="1011"/>
      <c r="DL119" s="1011"/>
      <c r="DM119" s="1011"/>
      <c r="DN119" s="1011"/>
      <c r="DO119" s="1011"/>
      <c r="DP119" s="1011"/>
      <c r="DQ119" s="1011"/>
      <c r="DR119" s="1011"/>
      <c r="DS119" s="1011"/>
      <c r="DT119" s="1011"/>
      <c r="DU119" s="1011"/>
      <c r="DV119" s="1011"/>
      <c r="DW119" s="1011"/>
      <c r="DX119" s="1011"/>
      <c r="DY119" s="1011"/>
      <c r="DZ119" s="1011"/>
      <c r="EA119" s="1011"/>
      <c r="EB119" s="1011"/>
      <c r="EC119" s="1011"/>
      <c r="ED119" s="1011"/>
      <c r="EE119" s="1011"/>
      <c r="EF119" s="1011"/>
      <c r="EG119" s="1011"/>
      <c r="EH119" s="1011"/>
      <c r="EI119" s="1011"/>
      <c r="EJ119" s="1011"/>
      <c r="EK119" s="1011"/>
      <c r="EL119" s="1011"/>
      <c r="EM119" s="1011"/>
      <c r="EN119" s="1011"/>
      <c r="EO119" s="1011"/>
      <c r="EP119" s="1011"/>
      <c r="EQ119" s="1011"/>
      <c r="ER119" s="1011"/>
      <c r="ES119" s="1011"/>
      <c r="ET119" s="1011"/>
      <c r="EU119" s="1011"/>
      <c r="EV119" s="1011"/>
      <c r="EW119" s="1011"/>
      <c r="EX119" s="1011"/>
      <c r="EY119" s="1011"/>
      <c r="EZ119" s="1011"/>
      <c r="FA119" s="1011"/>
      <c r="FB119" s="1011"/>
      <c r="FC119" s="1011"/>
      <c r="FD119" s="1011"/>
      <c r="FE119" s="1011"/>
      <c r="FF119" s="1011"/>
    </row>
    <row r="120" spans="2:162" s="1092" customFormat="1">
      <c r="B120" s="1098"/>
      <c r="C120" s="1098"/>
      <c r="D120" s="1098"/>
      <c r="E120" s="1012"/>
      <c r="F120" s="1354" t="s">
        <v>1059</v>
      </c>
      <c r="G120" s="1012" t="s">
        <v>128</v>
      </c>
      <c r="H120" s="1012" t="s">
        <v>138</v>
      </c>
      <c r="I120" s="1012" t="s">
        <v>140</v>
      </c>
      <c r="J120" s="1005"/>
      <c r="K120" s="1011"/>
      <c r="L120" s="1011"/>
      <c r="M120" s="1011"/>
      <c r="N120" s="1011"/>
      <c r="O120" s="1011"/>
      <c r="P120" s="1011"/>
      <c r="Q120" s="1011"/>
      <c r="R120" s="1011"/>
      <c r="S120" s="1011"/>
      <c r="T120" s="1011"/>
      <c r="U120" s="1011"/>
      <c r="V120" s="1011"/>
      <c r="W120" s="1011"/>
      <c r="X120" s="1011"/>
      <c r="Y120" s="1011"/>
      <c r="Z120" s="1011"/>
      <c r="AA120" s="1011"/>
      <c r="AB120" s="1011"/>
      <c r="AC120" s="1011"/>
      <c r="AD120" s="1011"/>
      <c r="AE120" s="1011"/>
      <c r="AF120" s="1011"/>
      <c r="AG120" s="1011"/>
      <c r="AH120" s="1011"/>
      <c r="AI120" s="1011"/>
      <c r="AJ120" s="1011"/>
      <c r="AK120" s="1011"/>
      <c r="AL120" s="1011"/>
      <c r="AM120" s="1011"/>
      <c r="AN120" s="1011"/>
      <c r="AO120" s="1011"/>
      <c r="AP120" s="1011"/>
      <c r="AQ120" s="1011"/>
      <c r="AR120" s="1011"/>
      <c r="AS120" s="1011"/>
      <c r="AT120" s="1011"/>
      <c r="AU120" s="1011"/>
      <c r="AV120" s="1011"/>
      <c r="AW120" s="1011"/>
      <c r="AX120" s="1011"/>
      <c r="AY120" s="1011"/>
      <c r="AZ120" s="1011"/>
      <c r="BA120" s="1011"/>
      <c r="BB120" s="1011"/>
      <c r="BC120" s="1011"/>
      <c r="BD120" s="1011"/>
      <c r="BE120" s="1011"/>
      <c r="BF120" s="1011"/>
      <c r="BG120" s="1011"/>
      <c r="BH120" s="1011"/>
      <c r="BI120" s="1011"/>
      <c r="BJ120" s="1011"/>
      <c r="BK120" s="1011"/>
      <c r="BL120" s="1011"/>
      <c r="BM120" s="1011"/>
      <c r="BN120" s="1011"/>
      <c r="BO120" s="1011"/>
      <c r="BP120" s="1011"/>
      <c r="BQ120" s="1011"/>
      <c r="BR120" s="1011"/>
      <c r="BS120" s="1011"/>
      <c r="BT120" s="1011"/>
      <c r="BU120" s="1011"/>
      <c r="BV120" s="1011"/>
      <c r="BW120" s="1011"/>
      <c r="BX120" s="1011"/>
      <c r="BY120" s="1011"/>
      <c r="BZ120" s="1011"/>
      <c r="CA120" s="1011"/>
      <c r="CB120" s="1011"/>
      <c r="CC120" s="1011"/>
      <c r="CD120" s="1011"/>
      <c r="CE120" s="1011"/>
      <c r="CF120" s="1011"/>
      <c r="CG120" s="1011"/>
      <c r="CH120" s="1011"/>
      <c r="CI120" s="1011"/>
      <c r="CJ120" s="1011"/>
      <c r="CK120" s="1011"/>
      <c r="CL120" s="1011"/>
      <c r="CM120" s="1011"/>
      <c r="CN120" s="1011"/>
      <c r="CO120" s="1011"/>
      <c r="CP120" s="1011"/>
      <c r="CQ120" s="1011"/>
      <c r="CR120" s="1011"/>
      <c r="CS120" s="1011"/>
      <c r="CT120" s="1011"/>
      <c r="CU120" s="1011"/>
      <c r="CV120" s="1011"/>
      <c r="CW120" s="1011"/>
      <c r="CX120" s="1011"/>
      <c r="CY120" s="1011"/>
      <c r="CZ120" s="1011"/>
      <c r="DA120" s="1011"/>
      <c r="DB120" s="1011"/>
      <c r="DC120" s="1011"/>
      <c r="DD120" s="1011"/>
      <c r="DE120" s="1011"/>
      <c r="DF120" s="1011"/>
      <c r="DG120" s="1011"/>
      <c r="DH120" s="1011"/>
      <c r="DI120" s="1011"/>
      <c r="DJ120" s="1011"/>
      <c r="DK120" s="1011"/>
      <c r="DL120" s="1011"/>
      <c r="DM120" s="1011"/>
      <c r="DN120" s="1011"/>
      <c r="DO120" s="1011"/>
      <c r="DP120" s="1011"/>
      <c r="DQ120" s="1011"/>
      <c r="DR120" s="1011"/>
      <c r="DS120" s="1011"/>
      <c r="DT120" s="1011"/>
      <c r="DU120" s="1011"/>
      <c r="DV120" s="1011"/>
      <c r="DW120" s="1011"/>
      <c r="DX120" s="1011"/>
      <c r="DY120" s="1011"/>
      <c r="DZ120" s="1011"/>
      <c r="EA120" s="1011"/>
      <c r="EB120" s="1011"/>
      <c r="EC120" s="1011"/>
      <c r="ED120" s="1011"/>
      <c r="EE120" s="1011"/>
      <c r="EF120" s="1011"/>
      <c r="EG120" s="1011"/>
      <c r="EH120" s="1011"/>
      <c r="EI120" s="1011"/>
      <c r="EJ120" s="1011"/>
      <c r="EK120" s="1011"/>
      <c r="EL120" s="1011"/>
      <c r="EM120" s="1011"/>
      <c r="EN120" s="1011"/>
      <c r="EO120" s="1011"/>
      <c r="EP120" s="1011"/>
      <c r="EQ120" s="1011"/>
      <c r="ER120" s="1011"/>
      <c r="ES120" s="1011"/>
      <c r="ET120" s="1011"/>
      <c r="EU120" s="1011"/>
      <c r="EV120" s="1011"/>
      <c r="EW120" s="1011"/>
      <c r="EX120" s="1011"/>
      <c r="EY120" s="1011"/>
      <c r="EZ120" s="1011"/>
      <c r="FA120" s="1011"/>
      <c r="FB120" s="1011"/>
      <c r="FC120" s="1011"/>
      <c r="FD120" s="1011"/>
      <c r="FE120" s="1011"/>
      <c r="FF120" s="1011"/>
    </row>
    <row r="121" spans="2:162" s="1092" customFormat="1">
      <c r="B121" s="1098"/>
      <c r="C121" s="1098"/>
      <c r="D121" s="1098"/>
      <c r="E121" s="1012"/>
      <c r="F121" s="1008" t="s">
        <v>1060</v>
      </c>
      <c r="G121" s="1012" t="s">
        <v>139</v>
      </c>
      <c r="H121" s="1012" t="s">
        <v>139</v>
      </c>
      <c r="I121" s="1012" t="s">
        <v>139</v>
      </c>
      <c r="J121" s="1354" t="s">
        <v>782</v>
      </c>
      <c r="K121" s="1011"/>
      <c r="L121" s="1011"/>
      <c r="M121" s="1011"/>
      <c r="N121" s="1011"/>
      <c r="O121" s="1011"/>
      <c r="P121" s="1011"/>
      <c r="Q121" s="1011"/>
      <c r="R121" s="1011"/>
      <c r="S121" s="1011"/>
      <c r="T121" s="1011"/>
      <c r="U121" s="1011"/>
      <c r="V121" s="1011"/>
      <c r="W121" s="1011"/>
      <c r="X121" s="1011"/>
      <c r="Y121" s="1011"/>
      <c r="Z121" s="1011"/>
      <c r="AA121" s="1011"/>
      <c r="AB121" s="1011"/>
      <c r="AC121" s="1011"/>
      <c r="AD121" s="1011"/>
      <c r="AE121" s="1011"/>
      <c r="AF121" s="1011"/>
      <c r="AG121" s="1011"/>
      <c r="AH121" s="1011"/>
      <c r="AI121" s="1011"/>
      <c r="AJ121" s="1011"/>
      <c r="AK121" s="1011"/>
      <c r="AL121" s="1011"/>
      <c r="AM121" s="1011"/>
      <c r="AN121" s="1011"/>
      <c r="AO121" s="1011"/>
      <c r="AP121" s="1011"/>
      <c r="AQ121" s="1011"/>
      <c r="AR121" s="1011"/>
      <c r="AS121" s="1011"/>
      <c r="AT121" s="1011"/>
      <c r="AU121" s="1011"/>
      <c r="AV121" s="1011"/>
      <c r="AW121" s="1011"/>
      <c r="AX121" s="1011"/>
      <c r="AY121" s="1011"/>
      <c r="AZ121" s="1011"/>
      <c r="BA121" s="1011"/>
      <c r="BB121" s="1011"/>
      <c r="BC121" s="1011"/>
      <c r="BD121" s="1011"/>
      <c r="BE121" s="1011"/>
      <c r="BF121" s="1011"/>
      <c r="BG121" s="1011"/>
      <c r="BH121" s="1011"/>
      <c r="BI121" s="1011"/>
      <c r="BJ121" s="1011"/>
      <c r="BK121" s="1011"/>
      <c r="BL121" s="1011"/>
      <c r="BM121" s="1011"/>
      <c r="BN121" s="1011"/>
      <c r="BO121" s="1011"/>
      <c r="BP121" s="1011"/>
      <c r="BQ121" s="1011"/>
      <c r="BR121" s="1011"/>
      <c r="BS121" s="1011"/>
      <c r="BT121" s="1011"/>
      <c r="BU121" s="1011"/>
      <c r="BV121" s="1011"/>
      <c r="BW121" s="1011"/>
      <c r="BX121" s="1011"/>
      <c r="BY121" s="1011"/>
      <c r="BZ121" s="1011"/>
      <c r="CA121" s="1011"/>
      <c r="CB121" s="1011"/>
      <c r="CC121" s="1011"/>
      <c r="CD121" s="1011"/>
      <c r="CE121" s="1011"/>
      <c r="CF121" s="1011"/>
      <c r="CG121" s="1011"/>
      <c r="CH121" s="1011"/>
      <c r="CI121" s="1011"/>
      <c r="CJ121" s="1011"/>
      <c r="CK121" s="1011"/>
      <c r="CL121" s="1011"/>
      <c r="CM121" s="1011"/>
      <c r="CN121" s="1011"/>
      <c r="CO121" s="1011"/>
      <c r="CP121" s="1011"/>
      <c r="CQ121" s="1011"/>
      <c r="CR121" s="1011"/>
      <c r="CS121" s="1011"/>
      <c r="CT121" s="1011"/>
      <c r="CU121" s="1011"/>
      <c r="CV121" s="1011"/>
      <c r="CW121" s="1011"/>
      <c r="CX121" s="1011"/>
      <c r="CY121" s="1011"/>
      <c r="CZ121" s="1011"/>
      <c r="DA121" s="1011"/>
      <c r="DB121" s="1011"/>
      <c r="DC121" s="1011"/>
      <c r="DD121" s="1011"/>
      <c r="DE121" s="1011"/>
      <c r="DF121" s="1011"/>
      <c r="DG121" s="1011"/>
      <c r="DH121" s="1011"/>
      <c r="DI121" s="1011"/>
      <c r="DJ121" s="1011"/>
      <c r="DK121" s="1011"/>
      <c r="DL121" s="1011"/>
      <c r="DM121" s="1011"/>
      <c r="DN121" s="1011"/>
      <c r="DO121" s="1011"/>
      <c r="DP121" s="1011"/>
      <c r="DQ121" s="1011"/>
      <c r="DR121" s="1011"/>
      <c r="DS121" s="1011"/>
      <c r="DT121" s="1011"/>
      <c r="DU121" s="1011"/>
      <c r="DV121" s="1011"/>
      <c r="DW121" s="1011"/>
      <c r="DX121" s="1011"/>
      <c r="DY121" s="1011"/>
      <c r="DZ121" s="1011"/>
      <c r="EA121" s="1011"/>
      <c r="EB121" s="1011"/>
      <c r="EC121" s="1011"/>
      <c r="ED121" s="1011"/>
      <c r="EE121" s="1011"/>
      <c r="EF121" s="1011"/>
      <c r="EG121" s="1011"/>
      <c r="EH121" s="1011"/>
      <c r="EI121" s="1011"/>
      <c r="EJ121" s="1011"/>
      <c r="EK121" s="1011"/>
      <c r="EL121" s="1011"/>
      <c r="EM121" s="1011"/>
      <c r="EN121" s="1011"/>
      <c r="EO121" s="1011"/>
      <c r="EP121" s="1011"/>
      <c r="EQ121" s="1011"/>
      <c r="ER121" s="1011"/>
      <c r="ES121" s="1011"/>
      <c r="ET121" s="1011"/>
      <c r="EU121" s="1011"/>
      <c r="EV121" s="1011"/>
      <c r="EW121" s="1011"/>
      <c r="EX121" s="1011"/>
      <c r="EY121" s="1011"/>
      <c r="EZ121" s="1011"/>
      <c r="FA121" s="1011"/>
      <c r="FB121" s="1011"/>
      <c r="FC121" s="1011"/>
      <c r="FD121" s="1011"/>
      <c r="FE121" s="1011"/>
      <c r="FF121" s="1011"/>
    </row>
    <row r="122" spans="2:162" ht="25.5">
      <c r="B122" s="1014" t="s">
        <v>1111</v>
      </c>
      <c r="C122" s="1015"/>
      <c r="D122" s="1016"/>
      <c r="E122" s="1103">
        <f>SUM(F122:I122)</f>
        <v>-162571.98398700001</v>
      </c>
      <c r="F122" s="1103">
        <v>-162571.98398700001</v>
      </c>
      <c r="G122" s="1103">
        <v>0</v>
      </c>
      <c r="H122" s="1103">
        <v>0</v>
      </c>
      <c r="I122" s="1103">
        <v>0</v>
      </c>
      <c r="J122" s="1393" t="s">
        <v>1139</v>
      </c>
    </row>
    <row r="123" spans="2:162" ht="25.5">
      <c r="B123" s="1014" t="s">
        <v>1125</v>
      </c>
      <c r="C123" s="1015"/>
      <c r="D123" s="1016"/>
      <c r="E123" s="1103">
        <f t="shared" ref="E123:E130" si="2">SUM(F123:I123)</f>
        <v>212989.03429499999</v>
      </c>
      <c r="F123" s="1103">
        <v>0</v>
      </c>
      <c r="G123" s="1103">
        <v>0</v>
      </c>
      <c r="H123" s="1103">
        <v>212989.03429499999</v>
      </c>
      <c r="I123" s="1103">
        <v>0</v>
      </c>
      <c r="J123" s="1393" t="s">
        <v>1149</v>
      </c>
    </row>
    <row r="124" spans="2:162" ht="25.5">
      <c r="B124" s="1014" t="s">
        <v>1126</v>
      </c>
      <c r="C124" s="1015"/>
      <c r="D124" s="1016"/>
      <c r="E124" s="1103">
        <f t="shared" si="2"/>
        <v>-219485.48298600002</v>
      </c>
      <c r="F124" s="1103">
        <v>-219485.48298600002</v>
      </c>
      <c r="G124" s="1103">
        <v>0</v>
      </c>
      <c r="H124" s="1103">
        <v>0</v>
      </c>
      <c r="I124" s="1103">
        <v>0</v>
      </c>
      <c r="J124" s="1393" t="s">
        <v>1139</v>
      </c>
    </row>
    <row r="125" spans="2:162" ht="38.25">
      <c r="B125" s="1014" t="s">
        <v>1127</v>
      </c>
      <c r="C125" s="1015"/>
      <c r="D125" s="1016"/>
      <c r="E125" s="1103">
        <f t="shared" si="2"/>
        <v>-15397073.391513001</v>
      </c>
      <c r="F125" s="1103">
        <v>0</v>
      </c>
      <c r="G125" s="1103">
        <v>0</v>
      </c>
      <c r="H125" s="1103">
        <v>0</v>
      </c>
      <c r="I125" s="1103">
        <v>-15397073.391513001</v>
      </c>
      <c r="J125" s="1397" t="s">
        <v>1150</v>
      </c>
    </row>
    <row r="126" spans="2:162" ht="25.5">
      <c r="B126" s="1014" t="s">
        <v>1128</v>
      </c>
      <c r="C126" s="1015"/>
      <c r="D126" s="1016"/>
      <c r="E126" s="1103">
        <f t="shared" si="2"/>
        <v>-21662412.51805301</v>
      </c>
      <c r="F126" s="1103">
        <v>-21662412.51805301</v>
      </c>
      <c r="G126" s="1103">
        <v>0</v>
      </c>
      <c r="H126" s="1103">
        <v>0</v>
      </c>
      <c r="I126" s="1103">
        <v>0</v>
      </c>
      <c r="J126" s="1393" t="s">
        <v>1139</v>
      </c>
    </row>
    <row r="127" spans="2:162" ht="25.5">
      <c r="B127" s="1014" t="s">
        <v>1129</v>
      </c>
      <c r="C127" s="1015"/>
      <c r="D127" s="1016"/>
      <c r="E127" s="1103">
        <f t="shared" si="2"/>
        <v>-1193867.599281</v>
      </c>
      <c r="F127" s="1103">
        <v>-1193867.599281</v>
      </c>
      <c r="G127" s="1103">
        <v>0</v>
      </c>
      <c r="H127" s="1103">
        <v>0</v>
      </c>
      <c r="I127" s="1103">
        <v>0</v>
      </c>
      <c r="J127" s="1393" t="s">
        <v>1139</v>
      </c>
    </row>
    <row r="128" spans="2:162" ht="25.5">
      <c r="B128" s="1014" t="s">
        <v>1130</v>
      </c>
      <c r="C128" s="1015"/>
      <c r="D128" s="1016"/>
      <c r="E128" s="1103">
        <f t="shared" si="2"/>
        <v>-1973303.1663000002</v>
      </c>
      <c r="F128" s="1103">
        <v>0</v>
      </c>
      <c r="G128" s="1103">
        <v>-1973303.1663000002</v>
      </c>
      <c r="H128" s="1103">
        <v>0</v>
      </c>
      <c r="I128" s="1103">
        <v>0</v>
      </c>
      <c r="J128" s="1393" t="s">
        <v>1151</v>
      </c>
    </row>
    <row r="129" spans="2:11" ht="25.5">
      <c r="B129" s="1014" t="s">
        <v>1131</v>
      </c>
      <c r="C129" s="1015"/>
      <c r="D129" s="1016"/>
      <c r="E129" s="1103">
        <f t="shared" si="2"/>
        <v>-127726.35573900001</v>
      </c>
      <c r="F129" s="1103">
        <v>-127726.35573900001</v>
      </c>
      <c r="G129" s="1103">
        <v>0</v>
      </c>
      <c r="H129" s="1103">
        <v>0</v>
      </c>
      <c r="I129" s="1103">
        <v>0</v>
      </c>
      <c r="J129" s="1393" t="s">
        <v>1139</v>
      </c>
    </row>
    <row r="130" spans="2:11" ht="40.5" customHeight="1">
      <c r="B130" s="1014" t="s">
        <v>934</v>
      </c>
      <c r="C130" s="1015"/>
      <c r="D130" s="1016"/>
      <c r="E130" s="1103">
        <f t="shared" si="2"/>
        <v>-1083738.5364359999</v>
      </c>
      <c r="F130" s="1103">
        <v>-1083738.5364359999</v>
      </c>
      <c r="G130" s="1103">
        <v>0</v>
      </c>
      <c r="H130" s="1103">
        <v>0</v>
      </c>
      <c r="I130" s="1103">
        <v>0</v>
      </c>
      <c r="J130" s="1395" t="s">
        <v>1152</v>
      </c>
    </row>
    <row r="131" spans="2:11" s="988" customFormat="1">
      <c r="B131" s="1053" t="s">
        <v>797</v>
      </c>
      <c r="C131" s="1054"/>
      <c r="D131" s="1055"/>
      <c r="E131" s="1056">
        <f>SUM(E122:E130)</f>
        <v>-41607190.000000007</v>
      </c>
      <c r="F131" s="1056">
        <f>SUM(F122:F130)</f>
        <v>-24449802.476482008</v>
      </c>
      <c r="G131" s="1056">
        <f>SUM(G122:G130)</f>
        <v>-1973303.1663000002</v>
      </c>
      <c r="H131" s="1056">
        <f>SUM(H122:H130)</f>
        <v>212989.03429499999</v>
      </c>
      <c r="I131" s="1056">
        <f>SUM(I122:I130)</f>
        <v>-15397073.391513001</v>
      </c>
      <c r="J131" s="1117"/>
      <c r="K131" s="1058"/>
    </row>
    <row r="132" spans="2:11" s="988" customFormat="1">
      <c r="B132" s="1059"/>
      <c r="C132" s="1060"/>
      <c r="D132" s="1055"/>
      <c r="E132" s="1056"/>
      <c r="F132" s="1056"/>
      <c r="G132" s="1056"/>
      <c r="H132" s="1056"/>
      <c r="I132" s="1056"/>
      <c r="J132" s="1057"/>
      <c r="K132" s="1058"/>
    </row>
    <row r="133" spans="2:11" s="988" customFormat="1">
      <c r="B133" s="1061" t="s">
        <v>785</v>
      </c>
      <c r="C133" s="1366"/>
      <c r="D133" s="1062"/>
      <c r="E133" s="1063">
        <f>SUM(F133:I133)</f>
        <v>0</v>
      </c>
      <c r="F133" s="1064">
        <v>0</v>
      </c>
      <c r="G133" s="1064">
        <v>0</v>
      </c>
      <c r="H133" s="1064">
        <v>0</v>
      </c>
      <c r="I133" s="1064">
        <v>0</v>
      </c>
      <c r="J133" s="1065"/>
      <c r="K133" s="1058"/>
    </row>
    <row r="134" spans="2:11" s="988" customFormat="1">
      <c r="B134" s="1061" t="s">
        <v>786</v>
      </c>
      <c r="C134" s="1366"/>
      <c r="D134" s="1062"/>
      <c r="E134" s="1063">
        <f>SUM(F134:I134)</f>
        <v>0</v>
      </c>
      <c r="F134" s="1064">
        <v>0</v>
      </c>
      <c r="G134" s="1064">
        <v>0</v>
      </c>
      <c r="H134" s="1064">
        <v>0</v>
      </c>
      <c r="I134" s="1064">
        <v>0</v>
      </c>
      <c r="J134" s="1065"/>
      <c r="K134" s="1058"/>
    </row>
    <row r="135" spans="2:11" s="988" customFormat="1">
      <c r="B135" s="1061" t="s">
        <v>787</v>
      </c>
      <c r="C135" s="1366"/>
      <c r="D135" s="1062"/>
      <c r="E135" s="1063">
        <f>SUM(F135:I135)</f>
        <v>0</v>
      </c>
      <c r="F135" s="1064">
        <v>0</v>
      </c>
      <c r="G135" s="1064">
        <v>0</v>
      </c>
      <c r="H135" s="1064">
        <v>0</v>
      </c>
      <c r="I135" s="1064">
        <v>0</v>
      </c>
      <c r="J135" s="1065"/>
      <c r="K135" s="1058"/>
    </row>
    <row r="136" spans="2:11" s="988" customFormat="1">
      <c r="B136" s="1066" t="s">
        <v>788</v>
      </c>
      <c r="C136" s="1367"/>
      <c r="D136" s="1062"/>
      <c r="E136" s="1063">
        <f>SUM(F136:I136)</f>
        <v>0</v>
      </c>
      <c r="F136" s="1064">
        <v>0</v>
      </c>
      <c r="G136" s="1064">
        <v>0</v>
      </c>
      <c r="H136" s="1064">
        <v>0</v>
      </c>
      <c r="I136" s="1064">
        <v>0</v>
      </c>
      <c r="J136" s="1065"/>
      <c r="K136" s="1058"/>
    </row>
    <row r="137" spans="2:11" s="988" customFormat="1" ht="5.0999999999999996" customHeight="1">
      <c r="B137" s="1059"/>
      <c r="C137" s="1060"/>
      <c r="D137" s="1055"/>
      <c r="E137" s="1056"/>
      <c r="F137" s="1056"/>
      <c r="G137" s="1056"/>
      <c r="H137" s="1056"/>
      <c r="I137" s="1056"/>
      <c r="J137" s="1057"/>
      <c r="K137" s="1058"/>
    </row>
    <row r="138" spans="2:11" s="988" customFormat="1">
      <c r="B138" s="1067" t="s">
        <v>798</v>
      </c>
      <c r="C138" s="1068"/>
      <c r="D138" s="1069"/>
      <c r="E138" s="1070">
        <f>SUM(E132:E137)+E131</f>
        <v>-41607190.000000007</v>
      </c>
      <c r="F138" s="1070">
        <f>SUM(F132:F137)+F131</f>
        <v>-24449802.476482008</v>
      </c>
      <c r="G138" s="1070">
        <f>SUM(G132:G137)+G131</f>
        <v>-1973303.1663000002</v>
      </c>
      <c r="H138" s="1070">
        <f>SUM(H132:H137)+H131</f>
        <v>212989.03429499999</v>
      </c>
      <c r="I138" s="1070">
        <f>SUM(I132:I137)+I131</f>
        <v>-15397073.391513001</v>
      </c>
      <c r="J138" s="1071"/>
      <c r="K138" s="1058"/>
    </row>
    <row r="139" spans="2:11" s="988" customFormat="1">
      <c r="B139" s="1072"/>
      <c r="C139" s="1073"/>
      <c r="D139" s="1074"/>
      <c r="E139" s="1075"/>
      <c r="F139" s="1075"/>
      <c r="G139" s="1075"/>
      <c r="H139" s="1075"/>
      <c r="I139" s="1075"/>
      <c r="J139" s="1076"/>
      <c r="K139" s="1058"/>
    </row>
    <row r="140" spans="2:11" s="988" customFormat="1">
      <c r="B140" s="1263" t="s">
        <v>44</v>
      </c>
      <c r="C140" s="1077"/>
      <c r="D140" s="1078"/>
      <c r="E140" s="1075"/>
      <c r="F140" s="1075"/>
      <c r="G140" s="1075"/>
      <c r="H140" s="1075"/>
      <c r="I140" s="1079">
        <f>'ATT H-1A'!$H$16</f>
        <v>0.10720206738391772</v>
      </c>
      <c r="J140" s="1076"/>
      <c r="K140" s="1058"/>
    </row>
    <row r="141" spans="2:11" s="988" customFormat="1">
      <c r="B141" s="1263" t="s">
        <v>566</v>
      </c>
      <c r="C141" s="1077"/>
      <c r="D141" s="1074"/>
      <c r="E141" s="1075"/>
      <c r="F141" s="1075"/>
      <c r="G141" s="1075"/>
      <c r="H141" s="1079">
        <f>'ATT H-1A'!$H$32</f>
        <v>0.36862452558673714</v>
      </c>
      <c r="I141" s="1075"/>
      <c r="J141" s="1076"/>
      <c r="K141" s="1058"/>
    </row>
    <row r="142" spans="2:11" s="988" customFormat="1">
      <c r="B142" s="1263" t="s">
        <v>790</v>
      </c>
      <c r="C142" s="1077"/>
      <c r="D142" s="1074"/>
      <c r="E142" s="1075"/>
      <c r="F142" s="1075"/>
      <c r="G142" s="1079">
        <v>1</v>
      </c>
      <c r="H142" s="1075"/>
      <c r="I142" s="1075"/>
      <c r="J142" s="1076"/>
      <c r="K142" s="1058"/>
    </row>
    <row r="143" spans="2:11" s="988" customFormat="1">
      <c r="B143" s="1263" t="s">
        <v>791</v>
      </c>
      <c r="C143" s="1077"/>
      <c r="D143" s="1074"/>
      <c r="E143" s="1075"/>
      <c r="F143" s="1079">
        <v>0</v>
      </c>
      <c r="G143" s="1075"/>
      <c r="H143" s="1075"/>
      <c r="I143" s="1075"/>
      <c r="J143" s="1076"/>
      <c r="K143" s="1058"/>
    </row>
    <row r="144" spans="2:11" s="988" customFormat="1">
      <c r="B144" s="1264" t="s">
        <v>792</v>
      </c>
      <c r="C144" s="1077"/>
      <c r="D144" s="1074"/>
      <c r="E144" s="1075">
        <f>F144+G144+H144+I144</f>
        <v>-3545388.2838099319</v>
      </c>
      <c r="F144" s="1075">
        <f>F143*F138</f>
        <v>0</v>
      </c>
      <c r="G144" s="1075">
        <f>G142*G138</f>
        <v>-1973303.1663000002</v>
      </c>
      <c r="H144" s="1075">
        <f>H138*H141</f>
        <v>78512.981722171651</v>
      </c>
      <c r="I144" s="1075">
        <f>I138*I140</f>
        <v>-1650598.0992321032</v>
      </c>
      <c r="J144" s="1076"/>
      <c r="K144" s="1058"/>
    </row>
    <row r="145" spans="2:11">
      <c r="B145" s="1019"/>
      <c r="C145" s="1019"/>
      <c r="D145" s="1019"/>
      <c r="E145" s="1019"/>
      <c r="F145" s="1019"/>
      <c r="G145" s="1019"/>
      <c r="H145" s="1019"/>
      <c r="I145" s="1019"/>
      <c r="J145" s="1019"/>
    </row>
    <row r="146" spans="2:11" s="1084" customFormat="1">
      <c r="B146" s="1377" t="s">
        <v>81</v>
      </c>
      <c r="C146" s="1085"/>
      <c r="D146" s="1085"/>
      <c r="E146" s="1085"/>
      <c r="F146" s="1085"/>
      <c r="G146" s="1086"/>
      <c r="H146" s="1086"/>
      <c r="I146" s="1086"/>
      <c r="J146" s="1087"/>
      <c r="K146" s="1088"/>
    </row>
    <row r="147" spans="2:11" s="1084" customFormat="1" ht="12.75" customHeight="1">
      <c r="B147" s="1400" t="s">
        <v>1079</v>
      </c>
      <c r="C147" s="1400"/>
      <c r="D147" s="1400"/>
      <c r="E147" s="1400"/>
      <c r="F147" s="1400"/>
      <c r="G147" s="1400"/>
      <c r="H147" s="1400"/>
      <c r="I147" s="1400"/>
      <c r="J147" s="1087"/>
      <c r="K147" s="1088"/>
    </row>
    <row r="148" spans="2:11" s="1084" customFormat="1">
      <c r="B148" s="1090" t="s">
        <v>1038</v>
      </c>
      <c r="C148" s="1090"/>
      <c r="D148" s="1085"/>
      <c r="E148" s="1088"/>
      <c r="F148" s="1085"/>
      <c r="G148" s="1085"/>
      <c r="H148" s="1086"/>
      <c r="I148" s="1086"/>
      <c r="J148" s="1087"/>
      <c r="K148" s="1088"/>
    </row>
    <row r="149" spans="2:11" s="1084" customFormat="1">
      <c r="B149" s="1090" t="s">
        <v>1039</v>
      </c>
      <c r="C149" s="1090"/>
      <c r="D149" s="1085"/>
      <c r="E149" s="1088"/>
      <c r="F149" s="1085"/>
      <c r="G149" s="1085"/>
      <c r="H149" s="1086"/>
      <c r="I149" s="1086"/>
      <c r="J149" s="1087"/>
      <c r="K149" s="1088"/>
    </row>
    <row r="150" spans="2:11" s="1084" customFormat="1">
      <c r="B150" s="1090" t="s">
        <v>1040</v>
      </c>
      <c r="C150" s="1090"/>
      <c r="D150" s="1085"/>
      <c r="E150" s="1088"/>
      <c r="F150" s="1085"/>
      <c r="G150" s="1085"/>
      <c r="H150" s="1086"/>
      <c r="I150" s="1086"/>
      <c r="J150" s="1087"/>
      <c r="K150" s="1088"/>
    </row>
    <row r="151" spans="2:11" s="1084" customFormat="1" ht="15.75" customHeight="1">
      <c r="B151" s="1401" t="s">
        <v>793</v>
      </c>
      <c r="C151" s="1401"/>
      <c r="D151" s="1401"/>
      <c r="E151" s="1401"/>
      <c r="F151" s="1401"/>
      <c r="G151" s="1401"/>
      <c r="H151" s="1401"/>
      <c r="I151" s="1401"/>
      <c r="J151" s="1088"/>
      <c r="K151" s="1091"/>
    </row>
    <row r="152" spans="2:11" s="1084" customFormat="1" ht="15.75" customHeight="1">
      <c r="B152" s="1401"/>
      <c r="C152" s="1401"/>
      <c r="D152" s="1401"/>
      <c r="E152" s="1401"/>
      <c r="F152" s="1401"/>
      <c r="G152" s="1401"/>
      <c r="H152" s="1401"/>
      <c r="I152" s="1401"/>
      <c r="J152" s="1088"/>
      <c r="K152" s="1091"/>
    </row>
    <row r="153" spans="2:11" s="1084" customFormat="1">
      <c r="B153" s="1090"/>
      <c r="C153" s="1085"/>
      <c r="D153" s="1088"/>
      <c r="E153" s="1085"/>
      <c r="F153" s="1085"/>
      <c r="G153" s="1086"/>
      <c r="H153" s="1086"/>
      <c r="I153" s="1086"/>
      <c r="J153" s="1087"/>
      <c r="K153" s="1088"/>
    </row>
    <row r="154" spans="2:11" s="1011" customFormat="1">
      <c r="B154" s="1093" t="s">
        <v>1014</v>
      </c>
      <c r="C154" s="1093"/>
      <c r="D154" s="1093"/>
      <c r="E154" s="1094"/>
      <c r="F154" s="1118"/>
      <c r="G154" s="1118"/>
      <c r="H154" s="1093"/>
      <c r="I154" s="1094"/>
      <c r="J154" s="1119"/>
    </row>
    <row r="155" spans="2:11" s="1011" customFormat="1">
      <c r="B155" s="1112"/>
      <c r="C155" s="1112"/>
      <c r="D155" s="1112"/>
      <c r="E155" s="1114"/>
      <c r="F155" s="1114"/>
      <c r="G155" s="1114"/>
      <c r="H155" s="1112"/>
      <c r="I155" s="1114"/>
    </row>
    <row r="156" spans="2:11" s="1011" customFormat="1">
      <c r="B156" s="1112"/>
      <c r="C156" s="1112"/>
      <c r="D156" s="1112"/>
      <c r="E156" s="1114"/>
      <c r="F156" s="1114"/>
      <c r="G156" s="1120"/>
      <c r="H156" s="1112"/>
      <c r="I156" s="1114"/>
    </row>
    <row r="157" spans="2:11" ht="25.5">
      <c r="B157" s="1021" t="s">
        <v>541</v>
      </c>
      <c r="C157" s="1022"/>
      <c r="D157" s="1022"/>
      <c r="E157" s="1023"/>
      <c r="F157" s="1265" t="s">
        <v>1016</v>
      </c>
      <c r="G157" s="1265" t="s">
        <v>1017</v>
      </c>
      <c r="H157" s="1024"/>
      <c r="I157" s="1024"/>
      <c r="J157" s="1024"/>
    </row>
    <row r="158" spans="2:11">
      <c r="B158" s="1379"/>
      <c r="C158" s="1025"/>
      <c r="D158" s="1025"/>
      <c r="E158" s="1026"/>
      <c r="F158" s="1026"/>
      <c r="G158" s="1027"/>
      <c r="H158" s="1028"/>
      <c r="I158" s="1019"/>
      <c r="J158" s="1019"/>
    </row>
    <row r="159" spans="2:11">
      <c r="B159" s="1379">
        <v>1</v>
      </c>
      <c r="C159" s="1026" t="s">
        <v>542</v>
      </c>
      <c r="D159" s="1026"/>
      <c r="E159" s="1026"/>
      <c r="F159" s="1029"/>
      <c r="G159" s="1030"/>
      <c r="H159" s="1028"/>
      <c r="I159" s="1019"/>
      <c r="J159" s="1019"/>
    </row>
    <row r="160" spans="2:11">
      <c r="B160" s="1379">
        <v>2</v>
      </c>
      <c r="C160" s="1380" t="s">
        <v>753</v>
      </c>
      <c r="D160" s="1026"/>
      <c r="E160" s="1026" t="s">
        <v>1018</v>
      </c>
      <c r="F160" s="1016">
        <v>0</v>
      </c>
      <c r="G160" s="1031">
        <v>0</v>
      </c>
      <c r="H160" s="1028"/>
      <c r="I160" s="1019"/>
      <c r="J160" s="1019"/>
    </row>
    <row r="161" spans="1:13">
      <c r="B161" s="1379"/>
      <c r="C161" s="1026"/>
      <c r="D161" s="1026"/>
      <c r="E161" s="1026"/>
      <c r="F161" s="1032"/>
      <c r="G161" s="1033"/>
      <c r="H161" s="1028"/>
      <c r="I161" s="1019"/>
      <c r="J161" s="1019"/>
    </row>
    <row r="162" spans="1:13">
      <c r="B162" s="1379">
        <v>3</v>
      </c>
      <c r="C162" s="1034" t="s">
        <v>543</v>
      </c>
      <c r="D162" s="1034"/>
      <c r="E162" s="1034"/>
      <c r="F162" s="1035"/>
      <c r="G162" s="1036"/>
      <c r="H162" s="1037"/>
      <c r="I162" s="1038"/>
      <c r="J162" s="1038"/>
    </row>
    <row r="163" spans="1:13">
      <c r="B163" s="1379">
        <v>4</v>
      </c>
      <c r="C163" s="1026" t="s">
        <v>1013</v>
      </c>
      <c r="D163" s="1026"/>
      <c r="E163" s="1026" t="s">
        <v>1019</v>
      </c>
      <c r="F163" s="1016">
        <v>3033967</v>
      </c>
      <c r="G163" s="1031">
        <v>325830</v>
      </c>
      <c r="H163" s="1039"/>
      <c r="I163" s="1019"/>
      <c r="J163" s="1019"/>
    </row>
    <row r="164" spans="1:13" ht="12" customHeight="1">
      <c r="B164" s="1379"/>
      <c r="C164" s="1026"/>
      <c r="D164" s="1026"/>
      <c r="E164" s="1026"/>
      <c r="F164" s="1018"/>
      <c r="G164" s="1040"/>
      <c r="H164" s="1028"/>
      <c r="I164" s="1019"/>
      <c r="J164" s="1019"/>
    </row>
    <row r="165" spans="1:13">
      <c r="B165" s="1379">
        <v>5</v>
      </c>
      <c r="C165" s="1026" t="s">
        <v>69</v>
      </c>
      <c r="D165" s="1026"/>
      <c r="E165" s="1026"/>
      <c r="F165" s="1031">
        <f>F160+F163</f>
        <v>3033967</v>
      </c>
      <c r="G165" s="1031">
        <f>G160+G163</f>
        <v>325830</v>
      </c>
      <c r="H165" s="1028"/>
      <c r="I165" s="1019"/>
      <c r="J165" s="1019"/>
    </row>
    <row r="166" spans="1:13">
      <c r="B166" s="1379"/>
      <c r="C166" s="1026"/>
      <c r="D166" s="1026"/>
      <c r="E166" s="1026"/>
      <c r="F166" s="1018"/>
      <c r="G166" s="1040"/>
      <c r="H166" s="1028"/>
      <c r="I166" s="1019"/>
      <c r="J166" s="1019"/>
    </row>
    <row r="167" spans="1:13">
      <c r="B167" s="1379">
        <v>6</v>
      </c>
      <c r="C167" s="1026" t="s">
        <v>358</v>
      </c>
      <c r="D167" s="1026"/>
      <c r="E167" s="1026"/>
      <c r="F167" s="1016">
        <v>3033967</v>
      </c>
      <c r="G167" s="1031">
        <v>325830</v>
      </c>
      <c r="H167" s="1041"/>
      <c r="I167" s="1019"/>
      <c r="J167" s="1019"/>
    </row>
    <row r="168" spans="1:13">
      <c r="B168" s="1381"/>
      <c r="C168" s="1026"/>
      <c r="D168" s="1026"/>
      <c r="E168" s="1026"/>
      <c r="F168" s="1026"/>
      <c r="G168" s="1027"/>
      <c r="H168" s="1028"/>
      <c r="I168" s="1019"/>
      <c r="J168" s="1019"/>
    </row>
    <row r="169" spans="1:13" ht="13.5" thickBot="1">
      <c r="B169" s="1382">
        <v>7</v>
      </c>
      <c r="C169" s="1042" t="s">
        <v>545</v>
      </c>
      <c r="D169" s="1042"/>
      <c r="E169" s="1042"/>
      <c r="F169" s="1043">
        <f>F165-F167</f>
        <v>0</v>
      </c>
      <c r="G169" s="1044">
        <f>G165-G167</f>
        <v>0</v>
      </c>
      <c r="H169" s="1028"/>
      <c r="I169" s="1019"/>
      <c r="J169" s="1019"/>
    </row>
    <row r="170" spans="1:13" ht="13.5" thickTop="1">
      <c r="B170" s="1019"/>
      <c r="C170" s="1019"/>
      <c r="D170" s="1019"/>
      <c r="E170" s="1019"/>
      <c r="F170" s="1019"/>
      <c r="G170" s="1019"/>
      <c r="H170" s="1019"/>
      <c r="I170" s="1019"/>
      <c r="J170" s="1019"/>
    </row>
    <row r="171" spans="1:13">
      <c r="B171" s="1019" t="s">
        <v>544</v>
      </c>
      <c r="C171" s="1019"/>
      <c r="D171" s="1019"/>
      <c r="E171" s="1019"/>
      <c r="F171" s="1019"/>
      <c r="G171" s="1019"/>
      <c r="H171" s="1019"/>
      <c r="I171" s="1019"/>
      <c r="J171" s="1019"/>
    </row>
    <row r="172" spans="1:13">
      <c r="B172" s="1019"/>
      <c r="C172" s="1019"/>
      <c r="D172" s="1019"/>
      <c r="E172" s="1019"/>
      <c r="F172" s="1020"/>
      <c r="G172" s="1019"/>
      <c r="H172" s="1019"/>
      <c r="I172" s="1045"/>
      <c r="J172" s="1019"/>
    </row>
    <row r="173" spans="1:13" s="40" customFormat="1" ht="15.75">
      <c r="A173" s="125" t="s">
        <v>562</v>
      </c>
      <c r="B173" s="124"/>
      <c r="C173" s="124"/>
      <c r="D173" s="108"/>
      <c r="E173" s="107"/>
      <c r="F173" s="1121"/>
      <c r="G173" s="107"/>
      <c r="H173" s="107"/>
      <c r="I173" s="108"/>
      <c r="J173" s="108"/>
    </row>
    <row r="174" spans="1:13">
      <c r="B174" s="1046"/>
      <c r="C174" s="1047"/>
      <c r="D174" s="1047"/>
      <c r="E174" s="1047"/>
    </row>
    <row r="175" spans="1:13">
      <c r="B175" s="1047"/>
      <c r="C175" s="1049"/>
      <c r="D175" s="1049"/>
      <c r="E175" s="1047"/>
    </row>
    <row r="176" spans="1:13" s="1048" customFormat="1">
      <c r="B176" s="1047"/>
      <c r="C176" s="1049"/>
      <c r="D176" s="1049"/>
      <c r="E176" s="1047"/>
      <c r="K176" s="897"/>
      <c r="L176" s="897"/>
      <c r="M176" s="897"/>
    </row>
    <row r="177" spans="2:13" s="1048" customFormat="1">
      <c r="B177" s="1047"/>
      <c r="C177" s="1049"/>
      <c r="D177" s="1049"/>
      <c r="E177" s="1047"/>
      <c r="K177" s="897"/>
      <c r="L177" s="897"/>
      <c r="M177" s="897"/>
    </row>
    <row r="178" spans="2:13" s="1048" customFormat="1">
      <c r="B178" s="1050"/>
      <c r="C178" s="1049"/>
      <c r="D178" s="1049"/>
      <c r="E178" s="1047"/>
      <c r="K178" s="897"/>
      <c r="L178" s="897"/>
      <c r="M178" s="897"/>
    </row>
    <row r="179" spans="2:13" s="1048" customFormat="1">
      <c r="B179" s="1047"/>
      <c r="C179" s="1047"/>
      <c r="D179" s="1047"/>
      <c r="E179" s="1047"/>
      <c r="K179" s="897"/>
      <c r="L179" s="897"/>
      <c r="M179" s="897"/>
    </row>
    <row r="180" spans="2:13" s="1048" customFormat="1">
      <c r="B180" s="1047"/>
      <c r="C180" s="1047"/>
      <c r="D180" s="1047"/>
      <c r="E180" s="1047"/>
      <c r="K180" s="897"/>
      <c r="L180" s="897"/>
      <c r="M180" s="897"/>
    </row>
    <row r="181" spans="2:13" s="1048" customFormat="1">
      <c r="K181" s="897"/>
      <c r="L181" s="897"/>
      <c r="M181" s="897"/>
    </row>
    <row r="182" spans="2:13" s="1048" customFormat="1">
      <c r="K182" s="897"/>
      <c r="L182" s="897"/>
      <c r="M182" s="897"/>
    </row>
    <row r="183" spans="2:13" s="1048" customFormat="1">
      <c r="K183" s="897"/>
      <c r="L183" s="897"/>
      <c r="M183" s="897"/>
    </row>
    <row r="184" spans="2:13" s="1048" customFormat="1">
      <c r="K184" s="897"/>
      <c r="L184" s="897"/>
      <c r="M184" s="897"/>
    </row>
    <row r="185" spans="2:13" s="1048" customFormat="1">
      <c r="K185" s="897"/>
      <c r="L185" s="897"/>
      <c r="M185" s="897"/>
    </row>
    <row r="186" spans="2:13" s="1048" customFormat="1">
      <c r="K186" s="897"/>
      <c r="L186" s="897"/>
      <c r="M186" s="897"/>
    </row>
    <row r="187" spans="2:13" s="1048" customFormat="1">
      <c r="K187" s="897"/>
      <c r="L187" s="897"/>
      <c r="M187" s="897"/>
    </row>
    <row r="188" spans="2:13" s="1048" customFormat="1">
      <c r="K188" s="897"/>
      <c r="L188" s="897"/>
      <c r="M188" s="897"/>
    </row>
    <row r="189" spans="2:13" s="1048" customFormat="1">
      <c r="K189" s="897"/>
      <c r="L189" s="897"/>
      <c r="M189" s="897"/>
    </row>
    <row r="190" spans="2:13" s="1048" customFormat="1">
      <c r="K190" s="897"/>
      <c r="L190" s="897"/>
      <c r="M190" s="897"/>
    </row>
    <row r="191" spans="2:13" s="1048" customFormat="1">
      <c r="K191" s="897"/>
      <c r="L191" s="897"/>
      <c r="M191" s="897"/>
    </row>
    <row r="192" spans="2:13" s="1048" customFormat="1">
      <c r="K192" s="897"/>
      <c r="L192" s="897"/>
      <c r="M192" s="897"/>
    </row>
    <row r="193" spans="11:13" s="1048" customFormat="1">
      <c r="K193" s="897"/>
      <c r="L193" s="897"/>
      <c r="M193" s="897"/>
    </row>
    <row r="194" spans="11:13" s="1048" customFormat="1">
      <c r="K194" s="897"/>
      <c r="L194" s="897"/>
      <c r="M194" s="897"/>
    </row>
    <row r="195" spans="11:13" s="1048" customFormat="1">
      <c r="K195" s="897"/>
      <c r="L195" s="897"/>
      <c r="M195" s="897"/>
    </row>
    <row r="196" spans="11:13" s="1048" customFormat="1">
      <c r="K196" s="897"/>
      <c r="L196" s="897"/>
      <c r="M196" s="897"/>
    </row>
    <row r="197" spans="11:13" s="1048" customFormat="1">
      <c r="K197" s="897"/>
      <c r="L197" s="897"/>
      <c r="M197" s="897"/>
    </row>
    <row r="198" spans="11:13" s="1048" customFormat="1">
      <c r="K198" s="897"/>
      <c r="L198" s="897"/>
      <c r="M198" s="897"/>
    </row>
    <row r="199" spans="11:13" s="1048" customFormat="1">
      <c r="K199" s="897"/>
      <c r="L199" s="897"/>
      <c r="M199" s="897"/>
    </row>
    <row r="200" spans="11:13" s="1048" customFormat="1">
      <c r="K200" s="897"/>
      <c r="L200" s="897"/>
      <c r="M200" s="897"/>
    </row>
    <row r="201" spans="11:13" s="1048" customFormat="1">
      <c r="K201" s="897"/>
      <c r="L201" s="897"/>
      <c r="M201" s="897"/>
    </row>
    <row r="202" spans="11:13" s="1048" customFormat="1">
      <c r="K202" s="897"/>
      <c r="L202" s="897"/>
      <c r="M202" s="897"/>
    </row>
    <row r="203" spans="11:13" s="1048" customFormat="1">
      <c r="K203" s="897"/>
      <c r="L203" s="897"/>
      <c r="M203" s="897"/>
    </row>
    <row r="204" spans="11:13" s="1048" customFormat="1">
      <c r="K204" s="897"/>
      <c r="L204" s="897"/>
      <c r="M204" s="897"/>
    </row>
    <row r="205" spans="11:13" s="1048" customFormat="1">
      <c r="K205" s="897"/>
      <c r="L205" s="897"/>
      <c r="M205" s="897"/>
    </row>
    <row r="206" spans="11:13" s="1048" customFormat="1">
      <c r="K206" s="897"/>
      <c r="L206" s="897"/>
      <c r="M206" s="897"/>
    </row>
    <row r="207" spans="11:13" s="1048" customFormat="1">
      <c r="K207" s="897"/>
      <c r="L207" s="897"/>
      <c r="M207" s="897"/>
    </row>
    <row r="208" spans="11:13" s="1048" customFormat="1">
      <c r="K208" s="897"/>
      <c r="L208" s="897"/>
      <c r="M208" s="897"/>
    </row>
    <row r="209" spans="11:13" s="1048" customFormat="1">
      <c r="K209" s="897"/>
      <c r="L209" s="897"/>
      <c r="M209" s="897"/>
    </row>
    <row r="210" spans="11:13" s="1048" customFormat="1">
      <c r="K210" s="897"/>
      <c r="L210" s="897"/>
      <c r="M210" s="897"/>
    </row>
    <row r="211" spans="11:13" s="1048" customFormat="1">
      <c r="K211" s="897"/>
      <c r="L211" s="897"/>
      <c r="M211" s="897"/>
    </row>
    <row r="212" spans="11:13" s="1048" customFormat="1">
      <c r="K212" s="897"/>
      <c r="L212" s="897"/>
      <c r="M212" s="897"/>
    </row>
    <row r="213" spans="11:13" s="1048" customFormat="1">
      <c r="K213" s="897"/>
      <c r="L213" s="897"/>
      <c r="M213" s="897"/>
    </row>
    <row r="214" spans="11:13" s="1048" customFormat="1">
      <c r="K214" s="897"/>
      <c r="L214" s="897"/>
      <c r="M214" s="897"/>
    </row>
    <row r="215" spans="11:13" s="1048" customFormat="1">
      <c r="K215" s="897"/>
      <c r="L215" s="897"/>
      <c r="M215" s="897"/>
    </row>
    <row r="216" spans="11:13" s="1048" customFormat="1">
      <c r="K216" s="897"/>
      <c r="L216" s="897"/>
      <c r="M216" s="897"/>
    </row>
    <row r="217" spans="11:13" s="1048" customFormat="1">
      <c r="K217" s="897"/>
      <c r="L217" s="897"/>
      <c r="M217" s="897"/>
    </row>
    <row r="218" spans="11:13" s="1048" customFormat="1">
      <c r="K218" s="897"/>
      <c r="L218" s="897"/>
      <c r="M218" s="897"/>
    </row>
    <row r="219" spans="11:13" s="1048" customFormat="1">
      <c r="K219" s="897"/>
      <c r="L219" s="897"/>
      <c r="M219" s="897"/>
    </row>
    <row r="220" spans="11:13" s="1048" customFormat="1">
      <c r="K220" s="897"/>
      <c r="L220" s="897"/>
      <c r="M220" s="897"/>
    </row>
    <row r="221" spans="11:13" s="1048" customFormat="1">
      <c r="K221" s="897"/>
      <c r="L221" s="897"/>
      <c r="M221" s="897"/>
    </row>
    <row r="222" spans="11:13" s="1048" customFormat="1">
      <c r="K222" s="897"/>
      <c r="L222" s="897"/>
      <c r="M222" s="897"/>
    </row>
    <row r="223" spans="11:13" s="1048" customFormat="1">
      <c r="K223" s="897"/>
      <c r="L223" s="897"/>
      <c r="M223" s="897"/>
    </row>
    <row r="224" spans="11:13" s="1048" customFormat="1">
      <c r="K224" s="897"/>
      <c r="L224" s="897"/>
      <c r="M224" s="897"/>
    </row>
    <row r="225" spans="11:13" s="1048" customFormat="1">
      <c r="K225" s="897"/>
      <c r="L225" s="897"/>
      <c r="M225" s="897"/>
    </row>
    <row r="226" spans="11:13" s="1048" customFormat="1">
      <c r="K226" s="897"/>
      <c r="L226" s="897"/>
      <c r="M226" s="897"/>
    </row>
    <row r="227" spans="11:13" s="1048" customFormat="1">
      <c r="K227" s="897"/>
      <c r="L227" s="897"/>
      <c r="M227" s="897"/>
    </row>
    <row r="228" spans="11:13" s="1048" customFormat="1">
      <c r="K228" s="897"/>
      <c r="L228" s="897"/>
      <c r="M228" s="897"/>
    </row>
    <row r="229" spans="11:13" s="1048" customFormat="1">
      <c r="K229" s="897"/>
      <c r="L229" s="897"/>
      <c r="M229" s="897"/>
    </row>
    <row r="230" spans="11:13" s="1048" customFormat="1">
      <c r="K230" s="897"/>
      <c r="L230" s="897"/>
      <c r="M230" s="897"/>
    </row>
    <row r="231" spans="11:13" s="1048" customFormat="1">
      <c r="K231" s="897"/>
      <c r="L231" s="897"/>
      <c r="M231" s="897"/>
    </row>
    <row r="232" spans="11:13" s="1048" customFormat="1">
      <c r="K232" s="897"/>
      <c r="L232" s="897"/>
      <c r="M232" s="897"/>
    </row>
    <row r="233" spans="11:13" s="1048" customFormat="1">
      <c r="K233" s="897"/>
      <c r="L233" s="897"/>
      <c r="M233" s="897"/>
    </row>
    <row r="234" spans="11:13" s="1048" customFormat="1">
      <c r="K234" s="897"/>
      <c r="L234" s="897"/>
      <c r="M234" s="897"/>
    </row>
    <row r="235" spans="11:13" s="1048" customFormat="1">
      <c r="K235" s="897"/>
      <c r="L235" s="897"/>
      <c r="M235" s="897"/>
    </row>
    <row r="236" spans="11:13" s="1048" customFormat="1">
      <c r="K236" s="897"/>
      <c r="L236" s="897"/>
      <c r="M236" s="897"/>
    </row>
    <row r="237" spans="11:13" s="1048" customFormat="1">
      <c r="K237" s="897"/>
      <c r="L237" s="897"/>
      <c r="M237" s="897"/>
    </row>
    <row r="238" spans="11:13" s="1048" customFormat="1">
      <c r="K238" s="897"/>
      <c r="L238" s="897"/>
      <c r="M238" s="897"/>
    </row>
    <row r="239" spans="11:13" s="1048" customFormat="1">
      <c r="K239" s="897"/>
      <c r="L239" s="897"/>
      <c r="M239" s="897"/>
    </row>
    <row r="240" spans="11:13" s="1048" customFormat="1">
      <c r="K240" s="897"/>
      <c r="L240" s="897"/>
      <c r="M240" s="897"/>
    </row>
    <row r="241" spans="11:13" s="1048" customFormat="1">
      <c r="K241" s="897"/>
      <c r="L241" s="897"/>
      <c r="M241" s="897"/>
    </row>
    <row r="242" spans="11:13" s="1048" customFormat="1">
      <c r="K242" s="897"/>
      <c r="L242" s="897"/>
      <c r="M242" s="897"/>
    </row>
    <row r="243" spans="11:13" s="1048" customFormat="1">
      <c r="K243" s="897"/>
      <c r="L243" s="897"/>
      <c r="M243" s="897"/>
    </row>
    <row r="244" spans="11:13" s="1048" customFormat="1">
      <c r="K244" s="897"/>
      <c r="L244" s="897"/>
      <c r="M244" s="897"/>
    </row>
    <row r="245" spans="11:13" s="1048" customFormat="1">
      <c r="K245" s="897"/>
      <c r="L245" s="897"/>
      <c r="M245" s="897"/>
    </row>
    <row r="246" spans="11:13" s="1048" customFormat="1">
      <c r="K246" s="897"/>
      <c r="L246" s="897"/>
      <c r="M246" s="897"/>
    </row>
    <row r="247" spans="11:13" s="1048" customFormat="1">
      <c r="K247" s="897"/>
      <c r="L247" s="897"/>
      <c r="M247" s="897"/>
    </row>
    <row r="248" spans="11:13" s="1048" customFormat="1">
      <c r="K248" s="897"/>
      <c r="L248" s="897"/>
      <c r="M248" s="897"/>
    </row>
    <row r="249" spans="11:13" s="1048" customFormat="1">
      <c r="K249" s="897"/>
      <c r="L249" s="897"/>
      <c r="M249" s="897"/>
    </row>
    <row r="250" spans="11:13" s="1048" customFormat="1">
      <c r="K250" s="897"/>
      <c r="L250" s="897"/>
      <c r="M250" s="897"/>
    </row>
    <row r="251" spans="11:13" s="1048" customFormat="1">
      <c r="K251" s="897"/>
      <c r="L251" s="897"/>
      <c r="M251" s="897"/>
    </row>
    <row r="252" spans="11:13" s="1048" customFormat="1">
      <c r="K252" s="897"/>
      <c r="L252" s="897"/>
      <c r="M252" s="897"/>
    </row>
    <row r="253" spans="11:13" s="1048" customFormat="1">
      <c r="K253" s="897"/>
      <c r="L253" s="897"/>
      <c r="M253" s="897"/>
    </row>
    <row r="254" spans="11:13" s="1048" customFormat="1">
      <c r="K254" s="897"/>
      <c r="L254" s="897"/>
      <c r="M254" s="897"/>
    </row>
    <row r="255" spans="11:13" s="1048" customFormat="1">
      <c r="K255" s="897"/>
      <c r="L255" s="897"/>
      <c r="M255" s="897"/>
    </row>
    <row r="256" spans="11:13" s="1048" customFormat="1">
      <c r="K256" s="897"/>
      <c r="L256" s="897"/>
      <c r="M256" s="897"/>
    </row>
    <row r="257" spans="2:13" s="1048" customFormat="1">
      <c r="K257" s="897"/>
      <c r="L257" s="897"/>
      <c r="M257" s="897"/>
    </row>
    <row r="258" spans="2:13" s="1048" customFormat="1">
      <c r="K258" s="897"/>
      <c r="L258" s="897"/>
      <c r="M258" s="897"/>
    </row>
    <row r="259" spans="2:13" s="1048" customFormat="1">
      <c r="K259" s="897"/>
      <c r="L259" s="897"/>
      <c r="M259" s="897"/>
    </row>
    <row r="260" spans="2:13" s="1048" customFormat="1">
      <c r="K260" s="897"/>
      <c r="L260" s="897"/>
      <c r="M260" s="897"/>
    </row>
    <row r="261" spans="2:13" s="1048" customFormat="1">
      <c r="K261" s="897"/>
      <c r="L261" s="897"/>
      <c r="M261" s="897"/>
    </row>
    <row r="262" spans="2:13" s="1048" customFormat="1">
      <c r="K262" s="897"/>
      <c r="L262" s="897"/>
      <c r="M262" s="897"/>
    </row>
    <row r="263" spans="2:13" s="1048" customFormat="1">
      <c r="K263" s="897"/>
      <c r="L263" s="897"/>
      <c r="M263" s="897"/>
    </row>
    <row r="264" spans="2:13" s="1048" customFormat="1">
      <c r="K264" s="897"/>
      <c r="L264" s="897"/>
      <c r="M264" s="897"/>
    </row>
    <row r="265" spans="2:13" s="1048" customFormat="1">
      <c r="K265" s="897"/>
      <c r="L265" s="897"/>
      <c r="M265" s="897"/>
    </row>
    <row r="266" spans="2:13" s="1048" customFormat="1">
      <c r="K266" s="897"/>
      <c r="L266" s="897"/>
      <c r="M266" s="897"/>
    </row>
    <row r="267" spans="2:13" s="1048" customFormat="1">
      <c r="K267" s="897"/>
      <c r="L267" s="897"/>
      <c r="M267" s="897"/>
    </row>
    <row r="268" spans="2:13" s="1048" customFormat="1">
      <c r="K268" s="897"/>
      <c r="L268" s="897"/>
      <c r="M268" s="897"/>
    </row>
    <row r="269" spans="2:13">
      <c r="B269" s="897"/>
      <c r="C269" s="897"/>
      <c r="D269" s="897"/>
      <c r="E269" s="897"/>
      <c r="F269" s="897"/>
      <c r="G269" s="897"/>
      <c r="H269" s="897"/>
      <c r="I269" s="897"/>
      <c r="J269" s="897"/>
    </row>
    <row r="270" spans="2:13">
      <c r="B270" s="897"/>
      <c r="C270" s="897"/>
      <c r="D270" s="897"/>
      <c r="E270" s="897"/>
      <c r="F270" s="897"/>
      <c r="G270" s="897"/>
      <c r="H270" s="897"/>
      <c r="I270" s="897"/>
      <c r="J270" s="897"/>
    </row>
  </sheetData>
  <mergeCells count="11">
    <mergeCell ref="B147:I147"/>
    <mergeCell ref="B151:I152"/>
    <mergeCell ref="A1:J1"/>
    <mergeCell ref="A2:J2"/>
    <mergeCell ref="A3:J3"/>
    <mergeCell ref="B22:I24"/>
    <mergeCell ref="B27:I29"/>
    <mergeCell ref="B74:I74"/>
    <mergeCell ref="B78:I79"/>
    <mergeCell ref="B108:I108"/>
    <mergeCell ref="B112:I113"/>
  </mergeCells>
  <pageMargins left="0.5" right="0.5" top="0.5" bottom="0.5" header="0.5" footer="0.5"/>
  <pageSetup scale="36" fitToHeight="0" orientation="portrait" r:id="rId1"/>
  <headerFooter alignWithMargins="0">
    <oddFooter>&amp;C&amp;A&amp;RPage &amp;P of &amp;N</oddFooter>
  </headerFooter>
  <rowBreaks count="1" manualBreakCount="1">
    <brk id="1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78922-7756-43D0-8FBF-9A40740558DE}">
  <sheetPr>
    <pageSetUpPr fitToPage="1"/>
  </sheetPr>
  <dimension ref="A1:T203"/>
  <sheetViews>
    <sheetView zoomScale="70" zoomScaleNormal="70" workbookViewId="0">
      <selection sqref="A1:S1"/>
    </sheetView>
  </sheetViews>
  <sheetFormatPr defaultColWidth="9.140625" defaultRowHeight="12.75"/>
  <cols>
    <col min="1" max="1" width="9.140625" style="958"/>
    <col min="2" max="2" width="5.7109375" style="958" customWidth="1"/>
    <col min="3" max="3" width="9.42578125" style="958" customWidth="1"/>
    <col min="4" max="4" width="2.7109375" style="958" customWidth="1"/>
    <col min="5" max="5" width="46.85546875" style="958" bestFit="1" customWidth="1"/>
    <col min="6" max="6" width="2.7109375" style="958" customWidth="1"/>
    <col min="7" max="7" width="19.140625" style="958" bestFit="1" customWidth="1"/>
    <col min="8" max="8" width="2.7109375" style="958" customWidth="1"/>
    <col min="9" max="9" width="19.140625" style="958" bestFit="1" customWidth="1"/>
    <col min="10" max="10" width="2.7109375" style="958" customWidth="1"/>
    <col min="11" max="11" width="18.5703125" style="958" bestFit="1" customWidth="1"/>
    <col min="12" max="12" width="5.7109375" style="958" customWidth="1"/>
    <col min="13" max="13" width="19.140625" style="958" bestFit="1" customWidth="1"/>
    <col min="14" max="14" width="2.7109375" style="958" customWidth="1"/>
    <col min="15" max="15" width="17.42578125" style="958" customWidth="1"/>
    <col min="16" max="16" width="2.7109375" style="958" customWidth="1"/>
    <col min="17" max="17" width="17.42578125" style="958" bestFit="1" customWidth="1"/>
    <col min="18" max="18" width="5.7109375" style="958" customWidth="1"/>
    <col min="19" max="19" width="9.140625" style="958"/>
    <col min="20" max="20" width="15.28515625" style="958" customWidth="1"/>
    <col min="21" max="21" width="15.140625" style="958" customWidth="1"/>
    <col min="22" max="16384" width="9.140625" style="958"/>
  </cols>
  <sheetData>
    <row r="1" spans="1:20" ht="15.75">
      <c r="A1" s="1417" t="s">
        <v>346</v>
      </c>
      <c r="B1" s="1417"/>
      <c r="C1" s="1417"/>
      <c r="D1" s="1417"/>
      <c r="E1" s="1417"/>
      <c r="F1" s="1417"/>
      <c r="G1" s="1417"/>
      <c r="H1" s="1417"/>
      <c r="I1" s="1417"/>
      <c r="J1" s="1417"/>
      <c r="K1" s="1417"/>
      <c r="L1" s="1417"/>
      <c r="M1" s="1417"/>
      <c r="N1" s="1417"/>
      <c r="O1" s="1417"/>
      <c r="P1" s="1417"/>
      <c r="Q1" s="1417"/>
      <c r="R1" s="1417"/>
      <c r="S1" s="1417"/>
    </row>
    <row r="2" spans="1:20" ht="15.75">
      <c r="A2" s="1417" t="s">
        <v>1097</v>
      </c>
      <c r="B2" s="1417"/>
      <c r="C2" s="1417"/>
      <c r="D2" s="1417"/>
      <c r="E2" s="1417"/>
      <c r="F2" s="1417"/>
      <c r="G2" s="1417"/>
      <c r="H2" s="1417"/>
      <c r="I2" s="1417"/>
      <c r="J2" s="1417"/>
      <c r="K2" s="1417"/>
      <c r="L2" s="1417"/>
      <c r="M2" s="1417"/>
      <c r="N2" s="1417"/>
      <c r="O2" s="1417"/>
      <c r="P2" s="1417"/>
      <c r="Q2" s="1417"/>
      <c r="R2" s="1417"/>
      <c r="S2" s="1417"/>
    </row>
    <row r="3" spans="1:20" ht="15.75">
      <c r="A3" s="1417" t="s">
        <v>1098</v>
      </c>
      <c r="B3" s="1417"/>
      <c r="C3" s="1417"/>
      <c r="D3" s="1417"/>
      <c r="E3" s="1417"/>
      <c r="F3" s="1417"/>
      <c r="G3" s="1417"/>
      <c r="H3" s="1417"/>
      <c r="I3" s="1417"/>
      <c r="J3" s="1417"/>
      <c r="K3" s="1417"/>
      <c r="L3" s="1417"/>
      <c r="M3" s="1417"/>
      <c r="N3" s="1417"/>
      <c r="O3" s="1417"/>
      <c r="P3" s="1417"/>
      <c r="Q3" s="1417"/>
      <c r="R3" s="1417"/>
      <c r="S3" s="1417"/>
    </row>
    <row r="4" spans="1:20" ht="15">
      <c r="A4" s="991"/>
      <c r="G4" s="991"/>
      <c r="O4" s="991"/>
    </row>
    <row r="5" spans="1:20" ht="15">
      <c r="A5" s="991"/>
      <c r="G5" s="991"/>
      <c r="O5" s="991"/>
    </row>
    <row r="6" spans="1:20" ht="15">
      <c r="C6" s="1418" t="s">
        <v>799</v>
      </c>
      <c r="D6" s="1418"/>
      <c r="E6" s="1418"/>
      <c r="F6" s="1418"/>
      <c r="G6" s="1418"/>
      <c r="H6" s="1418"/>
      <c r="I6" s="1418"/>
      <c r="J6" s="1418"/>
      <c r="K6" s="1418"/>
      <c r="L6" s="1418"/>
      <c r="M6" s="1418"/>
      <c r="N6" s="1418"/>
      <c r="O6" s="1418"/>
      <c r="P6" s="1418"/>
      <c r="Q6" s="1418"/>
    </row>
    <row r="8" spans="1:20" ht="15">
      <c r="C8" s="1410" t="s">
        <v>968</v>
      </c>
      <c r="D8" s="1411"/>
      <c r="E8" s="1411"/>
      <c r="F8" s="1411"/>
      <c r="G8" s="1411"/>
      <c r="H8" s="1411"/>
      <c r="I8" s="1411"/>
      <c r="J8" s="1411"/>
      <c r="K8" s="1411"/>
      <c r="L8" s="1411"/>
      <c r="M8" s="1411"/>
      <c r="N8" s="1411"/>
      <c r="O8" s="1411"/>
      <c r="P8" s="1411"/>
      <c r="Q8" s="1412"/>
    </row>
    <row r="10" spans="1:20">
      <c r="E10" s="1122" t="s">
        <v>485</v>
      </c>
      <c r="F10" s="1122"/>
      <c r="G10" s="1122" t="s">
        <v>486</v>
      </c>
      <c r="H10" s="1122"/>
      <c r="I10" s="1122" t="s">
        <v>739</v>
      </c>
      <c r="J10" s="1122"/>
      <c r="K10" s="1122" t="s">
        <v>488</v>
      </c>
      <c r="L10" s="1122"/>
      <c r="M10" s="1122" t="s">
        <v>489</v>
      </c>
      <c r="N10" s="1122"/>
      <c r="O10" s="1122" t="s">
        <v>490</v>
      </c>
      <c r="P10" s="1122"/>
      <c r="Q10" s="1122" t="s">
        <v>491</v>
      </c>
    </row>
    <row r="11" spans="1:20" ht="15" customHeight="1">
      <c r="C11" s="1413" t="s">
        <v>775</v>
      </c>
      <c r="D11" s="1357"/>
      <c r="E11" s="1415" t="s">
        <v>804</v>
      </c>
      <c r="G11" s="1406" t="s">
        <v>88</v>
      </c>
      <c r="I11" s="1406" t="s">
        <v>800</v>
      </c>
      <c r="K11" s="1123" t="s">
        <v>801</v>
      </c>
      <c r="M11" s="1124" t="s">
        <v>803</v>
      </c>
      <c r="O11" s="1408" t="s">
        <v>802</v>
      </c>
      <c r="Q11" s="1124" t="s">
        <v>1099</v>
      </c>
    </row>
    <row r="12" spans="1:20" ht="25.5">
      <c r="C12" s="1414"/>
      <c r="D12" s="1357"/>
      <c r="E12" s="1416"/>
      <c r="F12" s="1125"/>
      <c r="G12" s="1407"/>
      <c r="H12" s="1125"/>
      <c r="I12" s="1407"/>
      <c r="J12" s="1125"/>
      <c r="K12" s="1126" t="s">
        <v>805</v>
      </c>
      <c r="M12" s="1356" t="s">
        <v>806</v>
      </c>
      <c r="O12" s="1409"/>
      <c r="Q12" s="1356" t="s">
        <v>807</v>
      </c>
    </row>
    <row r="13" spans="1:20" ht="5.0999999999999996" customHeight="1"/>
    <row r="14" spans="1:20">
      <c r="A14" s="1127"/>
      <c r="B14" s="1127"/>
      <c r="C14" s="1279">
        <f>C5+1</f>
        <v>1</v>
      </c>
      <c r="D14" s="1127"/>
      <c r="E14" s="1128" t="s">
        <v>808</v>
      </c>
      <c r="F14" s="1127"/>
      <c r="G14" s="1129"/>
      <c r="H14" s="1127"/>
      <c r="I14" s="1129"/>
      <c r="J14" s="1127"/>
      <c r="K14" s="1130"/>
      <c r="M14" s="1131"/>
      <c r="O14" s="1132"/>
      <c r="Q14" s="1133"/>
    </row>
    <row r="15" spans="1:20" ht="5.0999999999999996" customHeight="1"/>
    <row r="16" spans="1:20">
      <c r="C16" s="1279">
        <f>C14+1</f>
        <v>2</v>
      </c>
      <c r="E16" s="1134" t="s">
        <v>809</v>
      </c>
      <c r="F16" s="1135"/>
      <c r="G16" s="1136" t="s">
        <v>810</v>
      </c>
      <c r="H16" s="1135"/>
      <c r="I16" s="1129" t="s">
        <v>811</v>
      </c>
      <c r="J16" s="1135"/>
      <c r="K16" s="1137">
        <f>SUMIFS('1C - ADIT Remeasurement'!$AF$11:$AF$125,'1C - ADIT Remeasurement'!$E$11:$E$125,"Non-Property",'1C - ADIT Remeasurement'!$AH$11:$AH$125,"190")</f>
        <v>-831665.8690341271</v>
      </c>
      <c r="L16" s="1138"/>
      <c r="M16" s="1137">
        <v>-623749.53274146817</v>
      </c>
      <c r="N16" s="1138"/>
      <c r="O16" s="1137">
        <f>-K16/4</f>
        <v>207916.46725853177</v>
      </c>
      <c r="P16" s="1138"/>
      <c r="Q16" s="1137">
        <f>M16+O16</f>
        <v>-415833.06548293639</v>
      </c>
      <c r="T16" s="1139"/>
    </row>
    <row r="17" spans="1:20">
      <c r="C17" s="1279">
        <f>C16+1</f>
        <v>3</v>
      </c>
      <c r="E17" s="1134" t="s">
        <v>812</v>
      </c>
      <c r="F17" s="1135"/>
      <c r="G17" s="1136" t="s">
        <v>810</v>
      </c>
      <c r="H17" s="1135"/>
      <c r="I17" s="1129" t="s">
        <v>811</v>
      </c>
      <c r="J17" s="1135"/>
      <c r="K17" s="1140">
        <f>SUMIFS('1C - ADIT Remeasurement'!$AF$11:$AF$125,'1C - ADIT Remeasurement'!$E$11:$E$125,"Non-Property",'1C - ADIT Remeasurement'!$AH$11:$AH$125,"281")</f>
        <v>0</v>
      </c>
      <c r="L17" s="1135"/>
      <c r="M17" s="1140">
        <v>0</v>
      </c>
      <c r="N17" s="1135"/>
      <c r="O17" s="1140">
        <f>-K17/4</f>
        <v>0</v>
      </c>
      <c r="P17" s="1135"/>
      <c r="Q17" s="1141">
        <f>M17+O17</f>
        <v>0</v>
      </c>
    </row>
    <row r="18" spans="1:20">
      <c r="C18" s="1279">
        <f>C17+1</f>
        <v>4</v>
      </c>
      <c r="E18" s="1134" t="s">
        <v>813</v>
      </c>
      <c r="F18" s="1135"/>
      <c r="G18" s="1136" t="s">
        <v>810</v>
      </c>
      <c r="H18" s="1135"/>
      <c r="I18" s="1129" t="s">
        <v>811</v>
      </c>
      <c r="J18" s="1135"/>
      <c r="K18" s="1140">
        <f>SUMIFS('1C - ADIT Remeasurement'!$AF$11:$AF$125,'1C - ADIT Remeasurement'!$E$11:$E$125,"Non-Property",'1C - ADIT Remeasurement'!$AH$11:$AH$125,"282")</f>
        <v>0</v>
      </c>
      <c r="L18" s="1135"/>
      <c r="M18" s="1140">
        <v>0</v>
      </c>
      <c r="N18" s="1135"/>
      <c r="O18" s="1140">
        <f>-K18/4</f>
        <v>0</v>
      </c>
      <c r="P18" s="1135"/>
      <c r="Q18" s="1141">
        <f>M18+O18</f>
        <v>0</v>
      </c>
    </row>
    <row r="19" spans="1:20">
      <c r="C19" s="1279">
        <f>C18+1</f>
        <v>5</v>
      </c>
      <c r="E19" s="1134" t="s">
        <v>814</v>
      </c>
      <c r="F19" s="1135"/>
      <c r="G19" s="1136" t="s">
        <v>810</v>
      </c>
      <c r="H19" s="1135"/>
      <c r="I19" s="1129" t="s">
        <v>811</v>
      </c>
      <c r="J19" s="1135"/>
      <c r="K19" s="1140">
        <f>SUMIFS('1C - ADIT Remeasurement'!$AF$11:$AF$125,'1C - ADIT Remeasurement'!$E$11:$E$125,"Non-Property",'1C - ADIT Remeasurement'!$AH$11:$AH$125,"283")</f>
        <v>-5013301.6464545364</v>
      </c>
      <c r="L19" s="1135"/>
      <c r="M19" s="1140">
        <v>-3759976.5883863661</v>
      </c>
      <c r="N19" s="1135"/>
      <c r="O19" s="1140">
        <f>-K19/4</f>
        <v>1253325.4116136341</v>
      </c>
      <c r="P19" s="1135"/>
      <c r="Q19" s="1141">
        <f>M19+O19</f>
        <v>-2506651.1767727323</v>
      </c>
      <c r="T19" s="1139"/>
    </row>
    <row r="20" spans="1:20" ht="5.0999999999999996" customHeight="1">
      <c r="G20" s="1135"/>
      <c r="K20" s="1142"/>
      <c r="L20" s="1135"/>
      <c r="M20" s="1142"/>
      <c r="N20" s="1135"/>
      <c r="O20" s="1142"/>
      <c r="P20" s="1135"/>
      <c r="Q20" s="1142"/>
    </row>
    <row r="21" spans="1:20">
      <c r="C21" s="1279">
        <f>C19+1</f>
        <v>6</v>
      </c>
      <c r="E21" s="1143" t="s">
        <v>815</v>
      </c>
      <c r="G21" s="1135"/>
      <c r="K21" s="1131">
        <f>SUM(K15:K20)</f>
        <v>-5844967.5154886637</v>
      </c>
      <c r="L21" s="1131"/>
      <c r="M21" s="1131">
        <f>SUM(M15:M20)</f>
        <v>-4383726.1211278345</v>
      </c>
      <c r="N21" s="1138"/>
      <c r="O21" s="1131">
        <f>SUM(O15:O20)</f>
        <v>1461241.8788721659</v>
      </c>
      <c r="P21" s="1131"/>
      <c r="Q21" s="1131">
        <f>SUM(Q15:Q20)</f>
        <v>-2922484.2422556686</v>
      </c>
    </row>
    <row r="22" spans="1:20">
      <c r="C22" s="1279"/>
    </row>
    <row r="23" spans="1:20">
      <c r="A23" s="1127"/>
      <c r="B23" s="1127"/>
      <c r="C23" s="1279">
        <f>C21+1</f>
        <v>7</v>
      </c>
      <c r="D23" s="1127"/>
      <c r="E23" s="1128" t="s">
        <v>816</v>
      </c>
      <c r="F23" s="1127"/>
      <c r="G23" s="1129"/>
      <c r="H23" s="1127"/>
      <c r="I23" s="1129"/>
      <c r="J23" s="1127"/>
      <c r="K23" s="1130"/>
      <c r="M23" s="1131"/>
      <c r="O23" s="1132"/>
      <c r="Q23" s="1133"/>
    </row>
    <row r="24" spans="1:20" ht="5.0999999999999996" customHeight="1">
      <c r="L24" s="1135"/>
    </row>
    <row r="25" spans="1:20">
      <c r="C25" s="1279">
        <f>C23+1</f>
        <v>8</v>
      </c>
      <c r="E25" s="1134" t="s">
        <v>809</v>
      </c>
      <c r="F25" s="1135"/>
      <c r="G25" s="1136" t="s">
        <v>810</v>
      </c>
      <c r="H25" s="1135"/>
      <c r="I25" s="1129" t="s">
        <v>817</v>
      </c>
      <c r="J25" s="1135"/>
      <c r="K25" s="1137">
        <f>SUMIFS('1C - ADIT Remeasurement'!$AF$11:$AF$125,'1C - ADIT Remeasurement'!$E$11:$E$125,"Unprotected Property",'1C - ADIT Remeasurement'!$AH$11:$AH$125,"190")</f>
        <v>0</v>
      </c>
      <c r="L25" s="1138"/>
      <c r="M25" s="1137">
        <v>0</v>
      </c>
      <c r="N25" s="1131"/>
      <c r="O25" s="1137">
        <f>-K25/5</f>
        <v>0</v>
      </c>
      <c r="P25" s="1131"/>
      <c r="Q25" s="1137">
        <f>M25+O25</f>
        <v>0</v>
      </c>
    </row>
    <row r="26" spans="1:20">
      <c r="C26" s="1279">
        <f>C25+1</f>
        <v>9</v>
      </c>
      <c r="E26" s="1134" t="s">
        <v>812</v>
      </c>
      <c r="F26" s="1135"/>
      <c r="G26" s="1136" t="s">
        <v>810</v>
      </c>
      <c r="H26" s="1135"/>
      <c r="I26" s="1129" t="s">
        <v>817</v>
      </c>
      <c r="J26" s="1135"/>
      <c r="K26" s="1140">
        <f>SUMIFS('1C - ADIT Remeasurement'!$AF$11:$AF$125,'1C - ADIT Remeasurement'!$E$11:$E$125,"Unprotected Property",'1C - ADIT Remeasurement'!$AH$11:$AH$125,"281")</f>
        <v>0</v>
      </c>
      <c r="L26" s="1135"/>
      <c r="M26" s="1140">
        <v>0</v>
      </c>
      <c r="O26" s="1140">
        <f>-K26/5</f>
        <v>0</v>
      </c>
      <c r="Q26" s="1141">
        <f>M26+O26</f>
        <v>0</v>
      </c>
    </row>
    <row r="27" spans="1:20">
      <c r="C27" s="1279">
        <f>C26+1</f>
        <v>10</v>
      </c>
      <c r="E27" s="1134" t="s">
        <v>813</v>
      </c>
      <c r="F27" s="1135"/>
      <c r="G27" s="1136" t="s">
        <v>810</v>
      </c>
      <c r="H27" s="1135"/>
      <c r="I27" s="1129" t="s">
        <v>817</v>
      </c>
      <c r="J27" s="1135"/>
      <c r="K27" s="1140">
        <f>SUMIFS('1C - ADIT Remeasurement'!$AF$11:$AF$125,'1C - ADIT Remeasurement'!$E$11:$E$125,"Unprotected Property",'1C - ADIT Remeasurement'!$AH$11:$AH$125,"282")</f>
        <v>-54437931.937298149</v>
      </c>
      <c r="L27" s="1135"/>
      <c r="M27" s="1140">
        <v>-43550345.612540372</v>
      </c>
      <c r="O27" s="1140">
        <f>-K27/5</f>
        <v>10887586.38745963</v>
      </c>
      <c r="Q27" s="1141">
        <f>M27+O27</f>
        <v>-32662759.225080743</v>
      </c>
      <c r="T27" s="1139"/>
    </row>
    <row r="28" spans="1:20">
      <c r="C28" s="1279">
        <f>C27+1</f>
        <v>11</v>
      </c>
      <c r="E28" s="1134" t="s">
        <v>814</v>
      </c>
      <c r="F28" s="1135"/>
      <c r="G28" s="1136" t="s">
        <v>810</v>
      </c>
      <c r="H28" s="1135"/>
      <c r="I28" s="1129" t="s">
        <v>817</v>
      </c>
      <c r="J28" s="1135"/>
      <c r="K28" s="1140">
        <f>SUMIFS('1C - ADIT Remeasurement'!$AF$11:$AF$125,'1C - ADIT Remeasurement'!$E$11:$E$125,"Unprotected Property ",'1C - ADIT Remeasurement'!$AH$11:$AH$125,"283")</f>
        <v>0</v>
      </c>
      <c r="L28" s="1135"/>
      <c r="M28" s="1140">
        <v>0</v>
      </c>
      <c r="O28" s="1140">
        <f>-K28/5</f>
        <v>0</v>
      </c>
      <c r="Q28" s="1141">
        <f>M28+O28</f>
        <v>0</v>
      </c>
    </row>
    <row r="29" spans="1:20" ht="5.0999999999999996" customHeight="1">
      <c r="K29" s="1142"/>
      <c r="L29" s="1135"/>
      <c r="M29" s="1142"/>
      <c r="O29" s="1142"/>
      <c r="Q29" s="1142"/>
    </row>
    <row r="30" spans="1:20">
      <c r="C30" s="1279">
        <f>C28+1</f>
        <v>12</v>
      </c>
      <c r="E30" s="1143" t="s">
        <v>815</v>
      </c>
      <c r="K30" s="1131">
        <f>SUM(K24:K29)</f>
        <v>-54437931.937298149</v>
      </c>
      <c r="L30" s="1138"/>
      <c r="M30" s="1131">
        <f>SUM(M24:M29)</f>
        <v>-43550345.612540372</v>
      </c>
      <c r="N30" s="1131"/>
      <c r="O30" s="1131">
        <f>SUM(O24:O29)</f>
        <v>10887586.38745963</v>
      </c>
      <c r="P30" s="1131"/>
      <c r="Q30" s="1131">
        <f>SUM(Q24:Q29)</f>
        <v>-32662759.225080743</v>
      </c>
    </row>
    <row r="31" spans="1:20">
      <c r="L31" s="1135"/>
    </row>
    <row r="32" spans="1:20">
      <c r="A32" s="1127"/>
      <c r="B32" s="1127"/>
      <c r="C32" s="1279">
        <f>C30+1</f>
        <v>13</v>
      </c>
      <c r="D32" s="1127"/>
      <c r="E32" s="1128" t="s">
        <v>818</v>
      </c>
      <c r="F32" s="1127"/>
      <c r="G32" s="1129"/>
      <c r="H32" s="1127"/>
      <c r="I32" s="1129"/>
      <c r="J32" s="1127"/>
      <c r="K32" s="1130"/>
      <c r="M32" s="1131"/>
      <c r="N32" s="1135"/>
      <c r="O32" s="1132"/>
      <c r="Q32" s="1133"/>
    </row>
    <row r="33" spans="3:20" ht="5.0999999999999996" customHeight="1">
      <c r="N33" s="1135"/>
    </row>
    <row r="34" spans="3:20">
      <c r="C34" s="1279">
        <f>C32+1</f>
        <v>14</v>
      </c>
      <c r="E34" s="1134" t="s">
        <v>809</v>
      </c>
      <c r="F34" s="1135"/>
      <c r="G34" s="1136" t="s">
        <v>810</v>
      </c>
      <c r="H34" s="1135"/>
      <c r="I34" s="1129" t="s">
        <v>819</v>
      </c>
      <c r="J34" s="1135"/>
      <c r="K34" s="1137">
        <f>SUMIFS('1C - ADIT Remeasurement'!$AF$11:$AF$125,'1C - ADIT Remeasurement'!$E$11:$E$125,"Protected Property",'1C - ADIT Remeasurement'!$AH$11:$AH$125,"190")</f>
        <v>3570954.0898157381</v>
      </c>
      <c r="L34" s="1135"/>
      <c r="M34" s="1140">
        <v>3570954</v>
      </c>
      <c r="N34" s="1135"/>
      <c r="O34" s="1140">
        <v>0</v>
      </c>
      <c r="Q34" s="1141">
        <f>M34+O34</f>
        <v>3570954</v>
      </c>
    </row>
    <row r="35" spans="3:20">
      <c r="C35" s="1279">
        <f>C34+1</f>
        <v>15</v>
      </c>
      <c r="E35" s="1134" t="s">
        <v>812</v>
      </c>
      <c r="F35" s="1135"/>
      <c r="G35" s="1136" t="s">
        <v>810</v>
      </c>
      <c r="H35" s="1135"/>
      <c r="I35" s="1129" t="s">
        <v>819</v>
      </c>
      <c r="J35" s="1135"/>
      <c r="K35" s="1137">
        <f>SUMIFS('1C - ADIT Remeasurement'!$AF$11:$AF$125,'1C - ADIT Remeasurement'!$E$11:$E$125,"Protected Property",'1C - ADIT Remeasurement'!$AH$11:$AH$125,"281")</f>
        <v>0</v>
      </c>
      <c r="L35" s="1135"/>
      <c r="M35" s="1140">
        <v>0</v>
      </c>
      <c r="N35" s="1135"/>
      <c r="O35" s="1140">
        <v>0</v>
      </c>
      <c r="Q35" s="1141">
        <f>M35+O35</f>
        <v>0</v>
      </c>
    </row>
    <row r="36" spans="3:20">
      <c r="C36" s="1279">
        <f>C35+1</f>
        <v>16</v>
      </c>
      <c r="E36" s="1134" t="s">
        <v>813</v>
      </c>
      <c r="F36" s="1135"/>
      <c r="G36" s="1136" t="s">
        <v>810</v>
      </c>
      <c r="H36" s="1135"/>
      <c r="I36" s="1129" t="s">
        <v>819</v>
      </c>
      <c r="J36" s="1135"/>
      <c r="K36" s="1137">
        <f>SUMIFS('1C - ADIT Remeasurement'!$AF$11:$AF$125,'1C - ADIT Remeasurement'!$E$11:$E$125,"Protected Property",'1C - ADIT Remeasurement'!$AH$11:$AH$125,"282")</f>
        <v>-51415785.138475791</v>
      </c>
      <c r="L36" s="1135"/>
      <c r="M36" s="1140">
        <v>-50995671</v>
      </c>
      <c r="N36" s="1135"/>
      <c r="O36" s="1140">
        <f>594442</f>
        <v>594442</v>
      </c>
      <c r="Q36" s="1141">
        <f>M36+O36</f>
        <v>-50401229</v>
      </c>
    </row>
    <row r="37" spans="3:20">
      <c r="C37" s="1279">
        <f>C36+1</f>
        <v>17</v>
      </c>
      <c r="E37" s="1134" t="s">
        <v>814</v>
      </c>
      <c r="F37" s="1135"/>
      <c r="G37" s="1136" t="s">
        <v>810</v>
      </c>
      <c r="H37" s="1135"/>
      <c r="I37" s="1129" t="s">
        <v>819</v>
      </c>
      <c r="J37" s="1135"/>
      <c r="K37" s="1137">
        <f>SUMIFS('1C - ADIT Remeasurement'!$AF$11:$AF$125,'1C - ADIT Remeasurement'!$E$11:$E$125,"Protected Property",'1C - ADIT Remeasurement'!$AH$11:$AH$125,"283")</f>
        <v>0</v>
      </c>
      <c r="L37" s="1135"/>
      <c r="M37" s="1140">
        <v>0</v>
      </c>
      <c r="N37" s="1135"/>
      <c r="O37" s="1140">
        <v>0</v>
      </c>
      <c r="Q37" s="1141">
        <f>M37+O37</f>
        <v>0</v>
      </c>
    </row>
    <row r="38" spans="3:20" ht="5.0999999999999996" customHeight="1">
      <c r="K38" s="1142"/>
      <c r="L38" s="1135"/>
      <c r="M38" s="1142"/>
      <c r="N38" s="1135"/>
      <c r="O38" s="1142"/>
      <c r="Q38" s="1142"/>
    </row>
    <row r="39" spans="3:20">
      <c r="C39" s="1279">
        <f>C37+1</f>
        <v>18</v>
      </c>
      <c r="E39" s="1143" t="s">
        <v>815</v>
      </c>
      <c r="K39" s="1131">
        <f>SUM(K33:K38)</f>
        <v>-47844831.048660055</v>
      </c>
      <c r="L39" s="1138"/>
      <c r="M39" s="1131">
        <f>SUM(M33:M38)</f>
        <v>-47424717</v>
      </c>
      <c r="N39" s="1138"/>
      <c r="O39" s="1131">
        <f>SUM(O33:O38)</f>
        <v>594442</v>
      </c>
      <c r="P39" s="1131"/>
      <c r="Q39" s="1131">
        <f>SUM(Q33:Q38)</f>
        <v>-46830275</v>
      </c>
      <c r="T39" s="1139"/>
    </row>
    <row r="40" spans="3:20">
      <c r="N40" s="1135"/>
    </row>
    <row r="41" spans="3:20" ht="13.5" thickBot="1">
      <c r="C41" s="1279">
        <f>C39+1</f>
        <v>19</v>
      </c>
      <c r="E41" s="1143" t="s">
        <v>820</v>
      </c>
      <c r="K41" s="1144">
        <f>K21+K30+K39</f>
        <v>-108127730.50144687</v>
      </c>
      <c r="L41" s="1131"/>
      <c r="M41" s="1144">
        <f>M21+M30+M39</f>
        <v>-95358788.733668208</v>
      </c>
      <c r="N41" s="1131"/>
      <c r="O41" s="1144">
        <f>O21+O30+O39</f>
        <v>12943270.266331796</v>
      </c>
      <c r="P41" s="1131"/>
      <c r="Q41" s="1144">
        <f>Q21+Q30+Q39</f>
        <v>-82415518.467336416</v>
      </c>
      <c r="T41" s="1145"/>
    </row>
    <row r="44" spans="3:20" ht="15">
      <c r="C44" s="1410" t="s">
        <v>821</v>
      </c>
      <c r="D44" s="1411"/>
      <c r="E44" s="1411"/>
      <c r="F44" s="1411"/>
      <c r="G44" s="1411"/>
      <c r="H44" s="1411"/>
      <c r="I44" s="1411"/>
      <c r="J44" s="1411"/>
      <c r="K44" s="1411"/>
      <c r="L44" s="1411"/>
      <c r="M44" s="1411"/>
      <c r="N44" s="1411"/>
      <c r="O44" s="1411"/>
      <c r="P44" s="1411"/>
      <c r="Q44" s="1412"/>
    </row>
    <row r="46" spans="3:20">
      <c r="E46" s="1122" t="s">
        <v>485</v>
      </c>
      <c r="F46" s="1122"/>
      <c r="G46" s="1122" t="s">
        <v>486</v>
      </c>
      <c r="H46" s="1122"/>
      <c r="I46" s="1122" t="s">
        <v>739</v>
      </c>
      <c r="J46" s="1122"/>
      <c r="K46" s="1122" t="s">
        <v>488</v>
      </c>
      <c r="L46" s="1122"/>
      <c r="M46" s="1122" t="s">
        <v>489</v>
      </c>
      <c r="N46" s="1122"/>
      <c r="O46" s="1122" t="s">
        <v>490</v>
      </c>
      <c r="P46" s="1122"/>
      <c r="Q46" s="1122" t="s">
        <v>491</v>
      </c>
    </row>
    <row r="47" spans="3:20" ht="15" customHeight="1">
      <c r="C47" s="1413" t="s">
        <v>775</v>
      </c>
      <c r="D47" s="1357"/>
      <c r="E47" s="1415" t="s">
        <v>804</v>
      </c>
      <c r="G47" s="1406" t="s">
        <v>88</v>
      </c>
      <c r="I47" s="1406" t="s">
        <v>800</v>
      </c>
      <c r="K47" s="1146" t="s">
        <v>822</v>
      </c>
      <c r="M47" s="1124" t="s">
        <v>803</v>
      </c>
      <c r="O47" s="1408" t="s">
        <v>802</v>
      </c>
      <c r="Q47" s="1124" t="s">
        <v>1099</v>
      </c>
    </row>
    <row r="48" spans="3:20" ht="25.5">
      <c r="C48" s="1414"/>
      <c r="D48" s="1357"/>
      <c r="E48" s="1416"/>
      <c r="F48" s="1125"/>
      <c r="G48" s="1407"/>
      <c r="H48" s="1125"/>
      <c r="I48" s="1407"/>
      <c r="J48" s="1125"/>
      <c r="K48" s="1126" t="s">
        <v>805</v>
      </c>
      <c r="M48" s="1356" t="s">
        <v>806</v>
      </c>
      <c r="O48" s="1409"/>
      <c r="Q48" s="1356" t="s">
        <v>807</v>
      </c>
    </row>
    <row r="49" spans="1:20" ht="5.0999999999999996" customHeight="1"/>
    <row r="50" spans="1:20">
      <c r="A50" s="1127"/>
      <c r="B50" s="1127"/>
      <c r="C50" s="1279">
        <f>C41+1</f>
        <v>20</v>
      </c>
      <c r="D50" s="1127"/>
      <c r="E50" s="1128" t="s">
        <v>818</v>
      </c>
      <c r="F50" s="1127"/>
      <c r="G50" s="1129"/>
      <c r="H50" s="1127"/>
      <c r="I50" s="1129"/>
      <c r="J50" s="1127"/>
      <c r="K50" s="1130"/>
      <c r="M50" s="1131"/>
      <c r="O50" s="1132"/>
      <c r="Q50" s="1133"/>
    </row>
    <row r="51" spans="1:20" ht="5.0999999999999996" customHeight="1">
      <c r="E51" s="1135"/>
      <c r="F51" s="1135"/>
      <c r="G51" s="1135"/>
      <c r="H51" s="1135"/>
      <c r="I51" s="1135"/>
    </row>
    <row r="52" spans="1:20">
      <c r="C52" s="1279">
        <f>C50+1</f>
        <v>21</v>
      </c>
      <c r="E52" s="1134" t="s">
        <v>809</v>
      </c>
      <c r="F52" s="1135"/>
      <c r="G52" s="1136" t="s">
        <v>452</v>
      </c>
      <c r="H52" s="1135"/>
      <c r="I52" s="1129" t="s">
        <v>819</v>
      </c>
      <c r="J52" s="1135"/>
      <c r="K52" s="1137">
        <v>0</v>
      </c>
      <c r="L52" s="1138"/>
      <c r="M52" s="1137">
        <v>0</v>
      </c>
      <c r="N52" s="1138"/>
      <c r="O52" s="1137">
        <v>0</v>
      </c>
      <c r="P52" s="1138"/>
      <c r="Q52" s="1137">
        <f>M52+O52</f>
        <v>0</v>
      </c>
    </row>
    <row r="53" spans="1:20">
      <c r="C53" s="1279">
        <f>C52+1</f>
        <v>22</v>
      </c>
      <c r="E53" s="1134" t="s">
        <v>812</v>
      </c>
      <c r="F53" s="1135"/>
      <c r="G53" s="1136" t="s">
        <v>452</v>
      </c>
      <c r="H53" s="1135"/>
      <c r="I53" s="1129" t="s">
        <v>819</v>
      </c>
      <c r="J53" s="1135"/>
      <c r="K53" s="1140">
        <v>0</v>
      </c>
      <c r="L53" s="1135"/>
      <c r="M53" s="1140">
        <v>0</v>
      </c>
      <c r="N53" s="1135"/>
      <c r="O53" s="1140">
        <v>0</v>
      </c>
      <c r="P53" s="1135"/>
      <c r="Q53" s="1141">
        <f>M53+O53</f>
        <v>0</v>
      </c>
    </row>
    <row r="54" spans="1:20">
      <c r="C54" s="1279">
        <f>C53+1</f>
        <v>23</v>
      </c>
      <c r="E54" s="1134" t="s">
        <v>813</v>
      </c>
      <c r="F54" s="1135"/>
      <c r="G54" s="1136" t="s">
        <v>452</v>
      </c>
      <c r="H54" s="1135"/>
      <c r="I54" s="1129" t="s">
        <v>819</v>
      </c>
      <c r="J54" s="1135"/>
      <c r="K54" s="1140">
        <f>-228106</f>
        <v>-228106</v>
      </c>
      <c r="L54" s="1135"/>
      <c r="M54" s="1140">
        <v>-215810</v>
      </c>
      <c r="N54" s="1135"/>
      <c r="O54" s="1140">
        <f>49184</f>
        <v>49184</v>
      </c>
      <c r="P54" s="1135"/>
      <c r="Q54" s="1141">
        <f>M54+O54</f>
        <v>-166626</v>
      </c>
    </row>
    <row r="55" spans="1:20">
      <c r="C55" s="1279">
        <f>C54+1</f>
        <v>24</v>
      </c>
      <c r="E55" s="1134" t="s">
        <v>814</v>
      </c>
      <c r="F55" s="1135"/>
      <c r="G55" s="1136" t="s">
        <v>452</v>
      </c>
      <c r="H55" s="1135"/>
      <c r="I55" s="1129" t="s">
        <v>819</v>
      </c>
      <c r="J55" s="1135"/>
      <c r="K55" s="1140">
        <v>0</v>
      </c>
      <c r="L55" s="1135"/>
      <c r="M55" s="1140">
        <v>0</v>
      </c>
      <c r="N55" s="1135"/>
      <c r="O55" s="1140">
        <v>0</v>
      </c>
      <c r="P55" s="1135"/>
      <c r="Q55" s="1141">
        <f>M55+O55</f>
        <v>0</v>
      </c>
      <c r="R55" s="958" t="s">
        <v>586</v>
      </c>
      <c r="S55" s="958" t="s">
        <v>586</v>
      </c>
      <c r="T55" s="958" t="s">
        <v>586</v>
      </c>
    </row>
    <row r="56" spans="1:20" ht="5.0999999999999996" customHeight="1">
      <c r="J56" s="1135"/>
      <c r="K56" s="1142"/>
      <c r="L56" s="1135"/>
      <c r="M56" s="1142"/>
      <c r="N56" s="1135"/>
      <c r="O56" s="1142"/>
      <c r="P56" s="1135"/>
      <c r="Q56" s="1142"/>
    </row>
    <row r="57" spans="1:20">
      <c r="C57" s="1279">
        <f>C55+1</f>
        <v>25</v>
      </c>
      <c r="E57" s="1143" t="s">
        <v>815</v>
      </c>
      <c r="J57" s="1135"/>
      <c r="K57" s="1131">
        <f>SUM(K51:K56)</f>
        <v>-228106</v>
      </c>
      <c r="L57" s="1131"/>
      <c r="M57" s="1131">
        <f>SUM(M51:M56)</f>
        <v>-215810</v>
      </c>
      <c r="N57" s="1131"/>
      <c r="O57" s="1131">
        <f>SUM(O51:O56)</f>
        <v>49184</v>
      </c>
      <c r="P57" s="1131"/>
      <c r="Q57" s="1131">
        <f>SUM(Q51:Q56)</f>
        <v>-166626</v>
      </c>
    </row>
    <row r="58" spans="1:20">
      <c r="J58" s="1135"/>
    </row>
    <row r="59" spans="1:20" ht="13.5" thickBot="1">
      <c r="C59" s="1279">
        <f>C57+1</f>
        <v>26</v>
      </c>
      <c r="E59" s="1143" t="s">
        <v>820</v>
      </c>
      <c r="K59" s="1144">
        <f>K57</f>
        <v>-228106</v>
      </c>
      <c r="L59" s="1131"/>
      <c r="M59" s="1144">
        <f>M57</f>
        <v>-215810</v>
      </c>
      <c r="N59" s="1131"/>
      <c r="O59" s="1144">
        <f>O57</f>
        <v>49184</v>
      </c>
      <c r="P59" s="1131"/>
      <c r="Q59" s="1144">
        <f>Q57</f>
        <v>-166626</v>
      </c>
    </row>
    <row r="62" spans="1:20" ht="15">
      <c r="C62" s="1410" t="s">
        <v>823</v>
      </c>
      <c r="D62" s="1411"/>
      <c r="E62" s="1411"/>
      <c r="F62" s="1411"/>
      <c r="G62" s="1411"/>
      <c r="H62" s="1411"/>
      <c r="I62" s="1411"/>
      <c r="J62" s="1411"/>
      <c r="K62" s="1411"/>
      <c r="L62" s="1411"/>
      <c r="M62" s="1411"/>
      <c r="N62" s="1411"/>
      <c r="O62" s="1411"/>
      <c r="P62" s="1411"/>
      <c r="Q62" s="1412"/>
    </row>
    <row r="64" spans="1:20">
      <c r="E64" s="1122" t="s">
        <v>485</v>
      </c>
      <c r="F64" s="1122"/>
      <c r="G64" s="1122" t="s">
        <v>486</v>
      </c>
      <c r="H64" s="1122"/>
      <c r="I64" s="1122" t="s">
        <v>739</v>
      </c>
      <c r="J64" s="1122"/>
      <c r="K64" s="1122" t="s">
        <v>488</v>
      </c>
      <c r="L64" s="1122"/>
      <c r="M64" s="1122" t="s">
        <v>489</v>
      </c>
      <c r="N64" s="1122"/>
      <c r="O64" s="1122" t="s">
        <v>490</v>
      </c>
      <c r="P64" s="1122"/>
      <c r="Q64" s="1122" t="s">
        <v>491</v>
      </c>
    </row>
    <row r="65" spans="3:19" ht="15" customHeight="1">
      <c r="C65" s="1413" t="s">
        <v>775</v>
      </c>
      <c r="D65" s="1357"/>
      <c r="E65" s="1415" t="s">
        <v>804</v>
      </c>
      <c r="G65" s="1406" t="s">
        <v>88</v>
      </c>
      <c r="I65" s="1406" t="s">
        <v>800</v>
      </c>
      <c r="M65" s="1124" t="s">
        <v>803</v>
      </c>
      <c r="O65" s="1408" t="s">
        <v>802</v>
      </c>
      <c r="Q65" s="1124" t="s">
        <v>1099</v>
      </c>
    </row>
    <row r="66" spans="3:19" ht="25.5">
      <c r="C66" s="1414"/>
      <c r="D66" s="1357"/>
      <c r="E66" s="1416"/>
      <c r="F66" s="1125"/>
      <c r="G66" s="1407"/>
      <c r="H66" s="1125"/>
      <c r="I66" s="1407"/>
      <c r="J66" s="1125"/>
      <c r="K66" s="1126" t="s">
        <v>805</v>
      </c>
      <c r="M66" s="1356" t="s">
        <v>806</v>
      </c>
      <c r="O66" s="1409"/>
      <c r="Q66" s="1356" t="s">
        <v>807</v>
      </c>
    </row>
    <row r="67" spans="3:19" ht="5.0999999999999996" customHeight="1"/>
    <row r="68" spans="3:19">
      <c r="C68" s="1279">
        <f>C59+1</f>
        <v>27</v>
      </c>
      <c r="E68" s="1134" t="s">
        <v>809</v>
      </c>
      <c r="F68" s="1135"/>
      <c r="G68" s="1135"/>
      <c r="H68" s="1135"/>
      <c r="I68" s="1135"/>
      <c r="J68" s="1135"/>
      <c r="K68" s="1137">
        <f>K16+K25+K34+K52</f>
        <v>2739288.2207816113</v>
      </c>
      <c r="L68" s="1138"/>
      <c r="M68" s="1137">
        <f>M16+M25+M34+M52</f>
        <v>2947204.4672585316</v>
      </c>
      <c r="N68" s="1138"/>
      <c r="O68" s="1137">
        <f>O16+O25+O34+O52</f>
        <v>207916.46725853177</v>
      </c>
      <c r="P68" s="1138"/>
      <c r="Q68" s="1137">
        <f>M68+O68</f>
        <v>3155120.9345170632</v>
      </c>
    </row>
    <row r="69" spans="3:19">
      <c r="C69" s="1279">
        <f>C68+1</f>
        <v>28</v>
      </c>
      <c r="E69" s="1134" t="s">
        <v>812</v>
      </c>
      <c r="F69" s="1135"/>
      <c r="G69" s="1135"/>
      <c r="H69" s="1135"/>
      <c r="I69" s="1135"/>
      <c r="J69" s="1135"/>
      <c r="K69" s="1141">
        <f>K17+K26+K35+K53</f>
        <v>0</v>
      </c>
      <c r="L69" s="1135"/>
      <c r="M69" s="1141">
        <f>M17+M26+M35+M53</f>
        <v>0</v>
      </c>
      <c r="N69" s="1135"/>
      <c r="O69" s="1141">
        <f>O17+O26+O35+O53</f>
        <v>0</v>
      </c>
      <c r="P69" s="1135"/>
      <c r="Q69" s="1141">
        <f>M69+O69</f>
        <v>0</v>
      </c>
    </row>
    <row r="70" spans="3:19">
      <c r="C70" s="1279">
        <f>C69+1</f>
        <v>29</v>
      </c>
      <c r="E70" s="1134" t="s">
        <v>813</v>
      </c>
      <c r="F70" s="1135"/>
      <c r="G70" s="1135"/>
      <c r="H70" s="1135"/>
      <c r="I70" s="1135"/>
      <c r="J70" s="1135"/>
      <c r="K70" s="1141">
        <f>K18+K27+K36+K54</f>
        <v>-106081823.07577394</v>
      </c>
      <c r="L70" s="1135"/>
      <c r="M70" s="1141">
        <f>M18+M27+M36+M54</f>
        <v>-94761826.612540364</v>
      </c>
      <c r="N70" s="1135"/>
      <c r="O70" s="1141">
        <f>O18+O27+O36+O54</f>
        <v>11531212.38745963</v>
      </c>
      <c r="P70" s="1135"/>
      <c r="Q70" s="1141">
        <f>M70+O70</f>
        <v>-83230614.225080729</v>
      </c>
    </row>
    <row r="71" spans="3:19">
      <c r="C71" s="1279">
        <f>C70+1</f>
        <v>30</v>
      </c>
      <c r="E71" s="1134" t="s">
        <v>814</v>
      </c>
      <c r="F71" s="1135"/>
      <c r="G71" s="1135"/>
      <c r="H71" s="1135"/>
      <c r="I71" s="1135"/>
      <c r="J71" s="1135"/>
      <c r="K71" s="1141">
        <f>K19+K28+K37+K55</f>
        <v>-5013301.6464545364</v>
      </c>
      <c r="L71" s="1135"/>
      <c r="M71" s="1141">
        <f>M19+M28+M37+M55</f>
        <v>-3759976.5883863661</v>
      </c>
      <c r="N71" s="1135"/>
      <c r="O71" s="1141">
        <f>O19+O28+O37+O55</f>
        <v>1253325.4116136341</v>
      </c>
      <c r="P71" s="1135"/>
      <c r="Q71" s="1141">
        <f>M71+O71</f>
        <v>-2506651.1767727323</v>
      </c>
    </row>
    <row r="72" spans="3:19" ht="5.0999999999999996" customHeight="1">
      <c r="E72" s="1135"/>
      <c r="F72" s="1135"/>
      <c r="G72" s="1135"/>
      <c r="H72" s="1135"/>
      <c r="I72" s="1135"/>
      <c r="J72" s="1135"/>
      <c r="L72" s="1135"/>
      <c r="N72" s="1135"/>
      <c r="P72" s="1135"/>
      <c r="Q72" s="1142"/>
    </row>
    <row r="73" spans="3:19">
      <c r="C73" s="1279">
        <f>C71+1</f>
        <v>31</v>
      </c>
      <c r="E73" s="1143" t="s">
        <v>820</v>
      </c>
      <c r="G73" s="958" t="s">
        <v>1042</v>
      </c>
      <c r="K73" s="1148">
        <f>SUM(K68:K72)</f>
        <v>-108355836.50144687</v>
      </c>
      <c r="L73" s="1131"/>
      <c r="M73" s="1148">
        <f>SUM(M68:M72)</f>
        <v>-95574598.733668208</v>
      </c>
      <c r="N73" s="1131"/>
      <c r="O73" s="1148">
        <f>SUM(O68:O72)</f>
        <v>12992454.266331796</v>
      </c>
      <c r="P73" s="1131"/>
      <c r="Q73" s="1148">
        <f>SUM(Q68:Q72)</f>
        <v>-82582144.467336401</v>
      </c>
    </row>
    <row r="74" spans="3:19" ht="5.0999999999999996" customHeight="1"/>
    <row r="75" spans="3:19">
      <c r="C75" s="1279">
        <f>C73+1</f>
        <v>32</v>
      </c>
      <c r="E75" s="1149" t="s">
        <v>1020</v>
      </c>
      <c r="G75" s="958" t="s">
        <v>1021</v>
      </c>
      <c r="K75" s="1150">
        <f>'ATT H-1A'!$H$230</f>
        <v>1.3910140492418972</v>
      </c>
      <c r="M75" s="1150">
        <f>'ATT H-1A'!$H$230</f>
        <v>1.3910140492418972</v>
      </c>
      <c r="O75" s="1150">
        <f>'ATT H-1A'!$H$230</f>
        <v>1.3910140492418972</v>
      </c>
      <c r="Q75" s="1150">
        <f>'ATT H-1A'!$H$230</f>
        <v>1.3910140492418972</v>
      </c>
    </row>
    <row r="76" spans="3:19" ht="5.0999999999999996" customHeight="1"/>
    <row r="77" spans="3:19" ht="13.5" thickBot="1">
      <c r="C77" s="1279">
        <f>C75+1</f>
        <v>33</v>
      </c>
      <c r="E77" s="1143" t="s">
        <v>824</v>
      </c>
      <c r="K77" s="1147">
        <f>K73*K75</f>
        <v>-150724490.89087057</v>
      </c>
      <c r="L77" s="1131"/>
      <c r="M77" s="1147">
        <f>M73*M75</f>
        <v>-132945609.58918932</v>
      </c>
      <c r="N77" s="1131"/>
      <c r="O77" s="1147">
        <f>O73*O75</f>
        <v>18072686.418600354</v>
      </c>
      <c r="P77" s="1131"/>
      <c r="Q77" s="1147">
        <f>Q73*Q75</f>
        <v>-114872923.17058894</v>
      </c>
      <c r="S77" s="872"/>
    </row>
    <row r="78" spans="3:19" ht="13.5" thickTop="1"/>
    <row r="80" spans="3:19" ht="15">
      <c r="C80" s="1410" t="s">
        <v>825</v>
      </c>
      <c r="D80" s="1411"/>
      <c r="E80" s="1411"/>
      <c r="F80" s="1411"/>
      <c r="G80" s="1411"/>
      <c r="H80" s="1411"/>
      <c r="I80" s="1411"/>
      <c r="J80" s="1411"/>
      <c r="K80" s="1411"/>
      <c r="L80" s="1411"/>
      <c r="M80" s="1411"/>
      <c r="N80" s="1411"/>
      <c r="O80" s="1411"/>
      <c r="P80" s="1411"/>
      <c r="Q80" s="1412"/>
    </row>
    <row r="82" spans="3:17">
      <c r="E82" s="1122" t="s">
        <v>485</v>
      </c>
      <c r="F82" s="1122"/>
      <c r="G82" s="1122" t="s">
        <v>486</v>
      </c>
      <c r="H82" s="1122"/>
      <c r="I82" s="1122" t="s">
        <v>739</v>
      </c>
      <c r="J82" s="1122"/>
      <c r="K82" s="1122" t="s">
        <v>488</v>
      </c>
      <c r="L82" s="1122"/>
      <c r="M82" s="1122" t="s">
        <v>489</v>
      </c>
      <c r="N82" s="1122"/>
      <c r="O82" s="1122" t="s">
        <v>490</v>
      </c>
      <c r="P82" s="1122"/>
      <c r="Q82" s="1122" t="s">
        <v>491</v>
      </c>
    </row>
    <row r="83" spans="3:17">
      <c r="C83" s="1419" t="s">
        <v>775</v>
      </c>
      <c r="E83" s="1421" t="s">
        <v>826</v>
      </c>
      <c r="G83" s="1423" t="s">
        <v>88</v>
      </c>
      <c r="H83" s="1423"/>
      <c r="I83" s="1423"/>
      <c r="K83" s="1123"/>
      <c r="M83" s="1124" t="s">
        <v>803</v>
      </c>
      <c r="Q83" s="1124" t="s">
        <v>1099</v>
      </c>
    </row>
    <row r="84" spans="3:17" ht="25.5">
      <c r="C84" s="1420"/>
      <c r="E84" s="1422"/>
      <c r="G84" s="1424"/>
      <c r="H84" s="1424"/>
      <c r="I84" s="1424"/>
      <c r="J84" s="1125"/>
      <c r="K84" s="1126" t="s">
        <v>805</v>
      </c>
      <c r="M84" s="1356" t="s">
        <v>806</v>
      </c>
      <c r="N84" s="1135"/>
      <c r="O84" s="1356" t="s">
        <v>802</v>
      </c>
      <c r="P84" s="1135"/>
      <c r="Q84" s="1356" t="s">
        <v>807</v>
      </c>
    </row>
    <row r="85" spans="3:17" ht="5.0999999999999996" customHeight="1">
      <c r="N85" s="1135"/>
      <c r="P85" s="1135"/>
    </row>
    <row r="86" spans="3:17">
      <c r="C86" s="1279">
        <f>C77+1</f>
        <v>34</v>
      </c>
      <c r="E86" s="1134" t="s">
        <v>827</v>
      </c>
      <c r="F86" s="1135"/>
      <c r="G86" s="1135"/>
      <c r="H86" s="1135"/>
      <c r="I86" s="1135"/>
      <c r="J86" s="1135"/>
      <c r="K86" s="1137">
        <v>0</v>
      </c>
      <c r="L86" s="1138"/>
      <c r="M86" s="1137">
        <v>0</v>
      </c>
      <c r="N86" s="1138"/>
      <c r="O86" s="1137">
        <v>0</v>
      </c>
      <c r="P86" s="1138"/>
      <c r="Q86" s="1137">
        <f>M86+O86</f>
        <v>0</v>
      </c>
    </row>
    <row r="87" spans="3:17">
      <c r="C87" s="1279">
        <f>C86+1</f>
        <v>35</v>
      </c>
      <c r="E87" s="1134" t="s">
        <v>828</v>
      </c>
      <c r="F87" s="1135"/>
      <c r="G87" s="1135"/>
      <c r="H87" s="1135"/>
      <c r="I87" s="1135"/>
      <c r="J87" s="1135"/>
      <c r="K87" s="1141">
        <f>K77</f>
        <v>-150724490.89087057</v>
      </c>
      <c r="L87" s="1135"/>
      <c r="M87" s="1141">
        <f>M77</f>
        <v>-132945609.58918932</v>
      </c>
      <c r="N87" s="1135"/>
      <c r="O87" s="1141">
        <f>O77</f>
        <v>18072686.418600354</v>
      </c>
      <c r="P87" s="1135"/>
      <c r="Q87" s="1140">
        <f>M87+O87</f>
        <v>-114872923.17058897</v>
      </c>
    </row>
    <row r="88" spans="3:17" ht="5.0999999999999996" customHeight="1">
      <c r="K88" s="1142"/>
      <c r="L88" s="1135"/>
      <c r="M88" s="1142"/>
      <c r="N88" s="1135"/>
      <c r="O88" s="1142"/>
      <c r="P88" s="1135"/>
      <c r="Q88" s="1142"/>
    </row>
    <row r="89" spans="3:17">
      <c r="C89" s="1279">
        <f>C87+1</f>
        <v>36</v>
      </c>
      <c r="E89" s="1143" t="s">
        <v>829</v>
      </c>
      <c r="K89" s="1131">
        <f>SUM(K86:K88)</f>
        <v>-150724490.89087057</v>
      </c>
      <c r="L89" s="1131"/>
      <c r="M89" s="1131">
        <f>SUM(M86:M88)</f>
        <v>-132945609.58918932</v>
      </c>
      <c r="N89" s="1138"/>
      <c r="O89" s="1131">
        <f>SUM(O86:O88)</f>
        <v>18072686.418600354</v>
      </c>
      <c r="P89" s="1138"/>
      <c r="Q89" s="1131">
        <f>SUM(Q86:Q88)</f>
        <v>-114872923.17058897</v>
      </c>
    </row>
    <row r="90" spans="3:17">
      <c r="N90" s="1135"/>
      <c r="P90" s="1135"/>
    </row>
    <row r="93" spans="3:17" ht="15">
      <c r="C93" s="1418" t="s">
        <v>830</v>
      </c>
      <c r="D93" s="1418"/>
      <c r="E93" s="1418"/>
      <c r="F93" s="1418"/>
      <c r="G93" s="1418"/>
      <c r="H93" s="1418"/>
      <c r="I93" s="1418"/>
      <c r="J93" s="1418"/>
      <c r="K93" s="1418"/>
      <c r="L93" s="1418"/>
      <c r="M93" s="1418"/>
      <c r="N93" s="1418"/>
      <c r="O93" s="1418"/>
      <c r="P93" s="1418"/>
      <c r="Q93" s="1418"/>
    </row>
    <row r="95" spans="3:17" ht="15">
      <c r="C95" s="1410" t="s">
        <v>831</v>
      </c>
      <c r="D95" s="1411"/>
      <c r="E95" s="1411"/>
      <c r="F95" s="1411"/>
      <c r="G95" s="1411"/>
      <c r="H95" s="1411"/>
      <c r="I95" s="1411"/>
      <c r="J95" s="1411"/>
      <c r="K95" s="1411"/>
      <c r="L95" s="1411"/>
      <c r="M95" s="1411"/>
      <c r="N95" s="1411"/>
      <c r="O95" s="1411"/>
      <c r="P95" s="1411"/>
      <c r="Q95" s="1412"/>
    </row>
    <row r="97" spans="1:17">
      <c r="E97" s="1122" t="s">
        <v>485</v>
      </c>
      <c r="F97" s="1122"/>
      <c r="G97" s="1122" t="s">
        <v>486</v>
      </c>
      <c r="H97" s="1122"/>
      <c r="I97" s="1122" t="s">
        <v>739</v>
      </c>
      <c r="J97" s="1122"/>
      <c r="K97" s="1122" t="s">
        <v>488</v>
      </c>
      <c r="L97" s="1122"/>
      <c r="M97" s="1122" t="s">
        <v>489</v>
      </c>
      <c r="N97" s="1122"/>
      <c r="O97" s="1122" t="s">
        <v>490</v>
      </c>
      <c r="P97" s="1122"/>
      <c r="Q97" s="1122" t="s">
        <v>491</v>
      </c>
    </row>
    <row r="98" spans="1:17" ht="15" customHeight="1">
      <c r="C98" s="1413" t="s">
        <v>775</v>
      </c>
      <c r="D98" s="1357"/>
      <c r="E98" s="1415" t="s">
        <v>804</v>
      </c>
      <c r="G98" s="1406" t="s">
        <v>88</v>
      </c>
      <c r="I98" s="1406" t="s">
        <v>800</v>
      </c>
      <c r="K98" s="1123"/>
      <c r="M98" s="1124" t="s">
        <v>803</v>
      </c>
      <c r="O98" s="1408" t="s">
        <v>802</v>
      </c>
      <c r="Q98" s="1124" t="s">
        <v>1099</v>
      </c>
    </row>
    <row r="99" spans="1:17" ht="25.5">
      <c r="C99" s="1414"/>
      <c r="D99" s="1357"/>
      <c r="E99" s="1416"/>
      <c r="F99" s="1125"/>
      <c r="G99" s="1407"/>
      <c r="H99" s="1125"/>
      <c r="I99" s="1407"/>
      <c r="J99" s="1125"/>
      <c r="K99" s="1126" t="s">
        <v>805</v>
      </c>
      <c r="M99" s="1356" t="s">
        <v>806</v>
      </c>
      <c r="O99" s="1409"/>
      <c r="Q99" s="1356" t="s">
        <v>807</v>
      </c>
    </row>
    <row r="100" spans="1:17" ht="5.0999999999999996" customHeight="1"/>
    <row r="101" spans="1:17">
      <c r="A101" s="1127"/>
      <c r="B101" s="1127"/>
      <c r="C101" s="1279">
        <f>C89+1</f>
        <v>37</v>
      </c>
      <c r="D101" s="1127"/>
      <c r="E101" s="1128" t="s">
        <v>808</v>
      </c>
      <c r="F101" s="1127"/>
      <c r="G101" s="1129"/>
      <c r="H101" s="1127"/>
      <c r="I101" s="1129"/>
      <c r="J101" s="1127"/>
      <c r="K101" s="1130"/>
      <c r="M101" s="1131"/>
      <c r="O101" s="1132"/>
      <c r="Q101" s="1133"/>
    </row>
    <row r="102" spans="1:17" ht="5.0999999999999996" customHeight="1"/>
    <row r="103" spans="1:17">
      <c r="C103" s="1279">
        <f>C101+1</f>
        <v>38</v>
      </c>
      <c r="E103" s="1134" t="s">
        <v>809</v>
      </c>
      <c r="F103" s="1135"/>
      <c r="G103" s="1136"/>
      <c r="H103" s="1135"/>
      <c r="I103" s="1129" t="s">
        <v>811</v>
      </c>
      <c r="J103" s="1135"/>
      <c r="K103" s="1137">
        <v>0</v>
      </c>
      <c r="L103" s="1138"/>
      <c r="M103" s="1137">
        <v>0</v>
      </c>
      <c r="N103" s="1138"/>
      <c r="O103" s="1137">
        <v>0</v>
      </c>
      <c r="P103" s="1138"/>
      <c r="Q103" s="1137">
        <f>M103+O103</f>
        <v>0</v>
      </c>
    </row>
    <row r="104" spans="1:17">
      <c r="C104" s="1279">
        <f>C103+1</f>
        <v>39</v>
      </c>
      <c r="E104" s="1134" t="s">
        <v>812</v>
      </c>
      <c r="F104" s="1135"/>
      <c r="G104" s="1136"/>
      <c r="H104" s="1135"/>
      <c r="I104" s="1129" t="s">
        <v>811</v>
      </c>
      <c r="J104" s="1135"/>
      <c r="K104" s="1140">
        <v>0</v>
      </c>
      <c r="L104" s="1135"/>
      <c r="M104" s="1140">
        <v>0</v>
      </c>
      <c r="N104" s="1135"/>
      <c r="O104" s="1140">
        <v>0</v>
      </c>
      <c r="P104" s="1135"/>
      <c r="Q104" s="1141">
        <f>M104+O104</f>
        <v>0</v>
      </c>
    </row>
    <row r="105" spans="1:17">
      <c r="C105" s="1279">
        <f>C104+1</f>
        <v>40</v>
      </c>
      <c r="E105" s="1134" t="s">
        <v>813</v>
      </c>
      <c r="F105" s="1135"/>
      <c r="G105" s="1136"/>
      <c r="H105" s="1135"/>
      <c r="I105" s="1129" t="s">
        <v>811</v>
      </c>
      <c r="J105" s="1135"/>
      <c r="K105" s="1140">
        <v>0</v>
      </c>
      <c r="L105" s="1135"/>
      <c r="M105" s="1140">
        <v>0</v>
      </c>
      <c r="N105" s="1135"/>
      <c r="O105" s="1140">
        <v>0</v>
      </c>
      <c r="P105" s="1135"/>
      <c r="Q105" s="1141">
        <f>M105+O105</f>
        <v>0</v>
      </c>
    </row>
    <row r="106" spans="1:17">
      <c r="C106" s="1279">
        <f>C105+1</f>
        <v>41</v>
      </c>
      <c r="E106" s="1134" t="s">
        <v>814</v>
      </c>
      <c r="F106" s="1135"/>
      <c r="G106" s="1136"/>
      <c r="H106" s="1135"/>
      <c r="I106" s="1129" t="s">
        <v>811</v>
      </c>
      <c r="J106" s="1135"/>
      <c r="K106" s="1140">
        <v>0</v>
      </c>
      <c r="L106" s="1135"/>
      <c r="M106" s="1140">
        <v>0</v>
      </c>
      <c r="N106" s="1135"/>
      <c r="O106" s="1140">
        <v>0</v>
      </c>
      <c r="P106" s="1135"/>
      <c r="Q106" s="1141">
        <f>M106+O106</f>
        <v>0</v>
      </c>
    </row>
    <row r="107" spans="1:17" ht="5.0999999999999996" customHeight="1">
      <c r="G107" s="1135"/>
      <c r="K107" s="1142"/>
      <c r="L107" s="1135"/>
      <c r="M107" s="1142"/>
      <c r="N107" s="1135"/>
      <c r="O107" s="1142"/>
      <c r="P107" s="1135"/>
      <c r="Q107" s="1142"/>
    </row>
    <row r="108" spans="1:17">
      <c r="C108" s="1279">
        <f>C106+1</f>
        <v>42</v>
      </c>
      <c r="E108" s="1143" t="s">
        <v>815</v>
      </c>
      <c r="G108" s="1135"/>
      <c r="K108" s="1131">
        <f>SUM(K102:K107)</f>
        <v>0</v>
      </c>
      <c r="L108" s="1131"/>
      <c r="M108" s="1131">
        <f>SUM(M102:M107)</f>
        <v>0</v>
      </c>
      <c r="N108" s="1138"/>
      <c r="O108" s="1131">
        <f>SUM(O102:O107)</f>
        <v>0</v>
      </c>
      <c r="P108" s="1131"/>
      <c r="Q108" s="1131">
        <f>SUM(Q102:Q107)</f>
        <v>0</v>
      </c>
    </row>
    <row r="109" spans="1:17">
      <c r="C109" s="1279"/>
    </row>
    <row r="110" spans="1:17">
      <c r="A110" s="1127"/>
      <c r="B110" s="1127"/>
      <c r="C110" s="1279">
        <f>C108+1</f>
        <v>43</v>
      </c>
      <c r="D110" s="1127"/>
      <c r="E110" s="1128" t="s">
        <v>816</v>
      </c>
      <c r="F110" s="1127"/>
      <c r="G110" s="1129"/>
      <c r="H110" s="1127"/>
      <c r="I110" s="1129"/>
      <c r="J110" s="1127"/>
      <c r="K110" s="1130"/>
      <c r="M110" s="1131"/>
      <c r="O110" s="1132"/>
      <c r="Q110" s="1133"/>
    </row>
    <row r="111" spans="1:17" ht="5.0999999999999996" customHeight="1">
      <c r="L111" s="1135"/>
    </row>
    <row r="112" spans="1:17">
      <c r="C112" s="1279">
        <f>C110+1</f>
        <v>44</v>
      </c>
      <c r="E112" s="1134" t="s">
        <v>809</v>
      </c>
      <c r="F112" s="1135"/>
      <c r="G112" s="1136"/>
      <c r="H112" s="1135"/>
      <c r="I112" s="1129" t="s">
        <v>817</v>
      </c>
      <c r="J112" s="1135"/>
      <c r="K112" s="1137">
        <v>0</v>
      </c>
      <c r="L112" s="1138"/>
      <c r="M112" s="1137">
        <v>0</v>
      </c>
      <c r="N112" s="1131"/>
      <c r="O112" s="1137">
        <v>0</v>
      </c>
      <c r="P112" s="1131"/>
      <c r="Q112" s="1137">
        <f>M112+O112</f>
        <v>0</v>
      </c>
    </row>
    <row r="113" spans="1:17">
      <c r="C113" s="1279">
        <f>C112+1</f>
        <v>45</v>
      </c>
      <c r="E113" s="1134" t="s">
        <v>812</v>
      </c>
      <c r="F113" s="1135"/>
      <c r="G113" s="1136"/>
      <c r="H113" s="1135"/>
      <c r="I113" s="1129" t="s">
        <v>817</v>
      </c>
      <c r="J113" s="1135"/>
      <c r="K113" s="1140">
        <v>0</v>
      </c>
      <c r="L113" s="1135"/>
      <c r="M113" s="1140">
        <v>0</v>
      </c>
      <c r="O113" s="1140">
        <v>0</v>
      </c>
      <c r="Q113" s="1141">
        <f>M113+O113</f>
        <v>0</v>
      </c>
    </row>
    <row r="114" spans="1:17">
      <c r="C114" s="1279">
        <f>C113+1</f>
        <v>46</v>
      </c>
      <c r="E114" s="1134" t="s">
        <v>813</v>
      </c>
      <c r="F114" s="1135"/>
      <c r="G114" s="1136"/>
      <c r="H114" s="1135"/>
      <c r="I114" s="1129" t="s">
        <v>817</v>
      </c>
      <c r="J114" s="1135"/>
      <c r="K114" s="1140">
        <v>0</v>
      </c>
      <c r="L114" s="1135"/>
      <c r="M114" s="1140">
        <v>0</v>
      </c>
      <c r="O114" s="1140">
        <v>0</v>
      </c>
      <c r="Q114" s="1141">
        <f>M114+O114</f>
        <v>0</v>
      </c>
    </row>
    <row r="115" spans="1:17">
      <c r="C115" s="1279">
        <f>C114+1</f>
        <v>47</v>
      </c>
      <c r="E115" s="1134" t="s">
        <v>814</v>
      </c>
      <c r="F115" s="1135"/>
      <c r="G115" s="1136"/>
      <c r="H115" s="1135"/>
      <c r="I115" s="1129" t="s">
        <v>817</v>
      </c>
      <c r="J115" s="1135"/>
      <c r="K115" s="1140">
        <v>0</v>
      </c>
      <c r="L115" s="1135"/>
      <c r="M115" s="1140">
        <v>0</v>
      </c>
      <c r="O115" s="1140">
        <v>0</v>
      </c>
      <c r="Q115" s="1141">
        <f>M115+O115</f>
        <v>0</v>
      </c>
    </row>
    <row r="116" spans="1:17" ht="5.0999999999999996" customHeight="1">
      <c r="K116" s="1142"/>
      <c r="L116" s="1135"/>
      <c r="M116" s="1142"/>
      <c r="O116" s="1142"/>
      <c r="Q116" s="1142"/>
    </row>
    <row r="117" spans="1:17">
      <c r="C117" s="1279">
        <f>C115+1</f>
        <v>48</v>
      </c>
      <c r="E117" s="1143" t="s">
        <v>815</v>
      </c>
      <c r="K117" s="1131">
        <f>SUM(K111:K116)</f>
        <v>0</v>
      </c>
      <c r="L117" s="1138"/>
      <c r="M117" s="1131">
        <f>SUM(M111:M116)</f>
        <v>0</v>
      </c>
      <c r="N117" s="1131"/>
      <c r="O117" s="1131">
        <f>SUM(O111:O116)</f>
        <v>0</v>
      </c>
      <c r="P117" s="1131"/>
      <c r="Q117" s="1131">
        <f>SUM(Q111:Q116)</f>
        <v>0</v>
      </c>
    </row>
    <row r="118" spans="1:17">
      <c r="L118" s="1135"/>
    </row>
    <row r="119" spans="1:17">
      <c r="A119" s="1127"/>
      <c r="B119" s="1127"/>
      <c r="C119" s="1279">
        <f>C117+1</f>
        <v>49</v>
      </c>
      <c r="D119" s="1127"/>
      <c r="E119" s="1128" t="s">
        <v>818</v>
      </c>
      <c r="F119" s="1127"/>
      <c r="G119" s="1129"/>
      <c r="H119" s="1127"/>
      <c r="I119" s="1129"/>
      <c r="J119" s="1127"/>
      <c r="K119" s="1130"/>
      <c r="M119" s="1131"/>
      <c r="N119" s="1135"/>
      <c r="O119" s="1132"/>
      <c r="Q119" s="1133"/>
    </row>
    <row r="120" spans="1:17" ht="5.0999999999999996" customHeight="1">
      <c r="N120" s="1135"/>
    </row>
    <row r="121" spans="1:17">
      <c r="C121" s="1279">
        <f>C119+1</f>
        <v>50</v>
      </c>
      <c r="E121" s="1134" t="s">
        <v>809</v>
      </c>
      <c r="F121" s="1135"/>
      <c r="G121" s="1136"/>
      <c r="H121" s="1135"/>
      <c r="I121" s="1129" t="s">
        <v>741</v>
      </c>
      <c r="J121" s="1135"/>
      <c r="K121" s="1137">
        <v>0</v>
      </c>
      <c r="L121" s="1135"/>
      <c r="M121" s="1137">
        <v>0</v>
      </c>
      <c r="N121" s="1131"/>
      <c r="O121" s="1137">
        <v>0</v>
      </c>
      <c r="P121" s="1131"/>
      <c r="Q121" s="1137">
        <f>M121+O121</f>
        <v>0</v>
      </c>
    </row>
    <row r="122" spans="1:17">
      <c r="C122" s="1279">
        <f>C121+1</f>
        <v>51</v>
      </c>
      <c r="E122" s="1134" t="s">
        <v>812</v>
      </c>
      <c r="F122" s="1135"/>
      <c r="G122" s="1136"/>
      <c r="H122" s="1135"/>
      <c r="I122" s="1129" t="s">
        <v>741</v>
      </c>
      <c r="J122" s="1135"/>
      <c r="K122" s="1140">
        <v>0</v>
      </c>
      <c r="L122" s="1135"/>
      <c r="M122" s="1140">
        <v>0</v>
      </c>
      <c r="N122" s="1135"/>
      <c r="O122" s="1140">
        <v>0</v>
      </c>
      <c r="Q122" s="1141">
        <f>M122+O122</f>
        <v>0</v>
      </c>
    </row>
    <row r="123" spans="1:17">
      <c r="C123" s="1279">
        <f>C122+1</f>
        <v>52</v>
      </c>
      <c r="E123" s="1134" t="s">
        <v>813</v>
      </c>
      <c r="F123" s="1135"/>
      <c r="G123" s="1136"/>
      <c r="H123" s="1135"/>
      <c r="I123" s="1129" t="s">
        <v>741</v>
      </c>
      <c r="J123" s="1135"/>
      <c r="K123" s="1140">
        <v>0</v>
      </c>
      <c r="L123" s="1135"/>
      <c r="M123" s="1140">
        <v>0</v>
      </c>
      <c r="N123" s="1135"/>
      <c r="O123" s="1140">
        <v>0</v>
      </c>
      <c r="Q123" s="1141">
        <f>M123+O123</f>
        <v>0</v>
      </c>
    </row>
    <row r="124" spans="1:17">
      <c r="C124" s="1279">
        <f>C123+1</f>
        <v>53</v>
      </c>
      <c r="E124" s="1134" t="s">
        <v>814</v>
      </c>
      <c r="F124" s="1135"/>
      <c r="G124" s="1136"/>
      <c r="H124" s="1135"/>
      <c r="I124" s="1129" t="s">
        <v>741</v>
      </c>
      <c r="J124" s="1135"/>
      <c r="K124" s="1140">
        <v>0</v>
      </c>
      <c r="L124" s="1135"/>
      <c r="M124" s="1140">
        <v>0</v>
      </c>
      <c r="N124" s="1135"/>
      <c r="O124" s="1140">
        <v>0</v>
      </c>
      <c r="Q124" s="1141">
        <f>M124+O124</f>
        <v>0</v>
      </c>
    </row>
    <row r="125" spans="1:17" ht="5.0999999999999996" customHeight="1">
      <c r="K125" s="1142"/>
      <c r="L125" s="1135"/>
      <c r="M125" s="1142"/>
      <c r="N125" s="1135"/>
      <c r="O125" s="1142"/>
      <c r="Q125" s="1142"/>
    </row>
    <row r="126" spans="1:17">
      <c r="C126" s="1279">
        <f>C124+1</f>
        <v>54</v>
      </c>
      <c r="E126" s="1143" t="s">
        <v>815</v>
      </c>
      <c r="K126" s="1131">
        <f>SUM(K120:K125)</f>
        <v>0</v>
      </c>
      <c r="L126" s="1138"/>
      <c r="M126" s="1131">
        <f>SUM(M120:M125)</f>
        <v>0</v>
      </c>
      <c r="N126" s="1138"/>
      <c r="O126" s="1131">
        <f>SUM(O120:O125)</f>
        <v>0</v>
      </c>
      <c r="P126" s="1131"/>
      <c r="Q126" s="1131">
        <f>SUM(Q120:Q125)</f>
        <v>0</v>
      </c>
    </row>
    <row r="127" spans="1:17">
      <c r="N127" s="1135"/>
    </row>
    <row r="128" spans="1:17" ht="13.5" thickBot="1">
      <c r="C128" s="1279">
        <f>C126+1</f>
        <v>55</v>
      </c>
      <c r="E128" s="1143" t="s">
        <v>820</v>
      </c>
      <c r="K128" s="1144">
        <f>K108+K117+K126</f>
        <v>0</v>
      </c>
      <c r="L128" s="1131"/>
      <c r="M128" s="1144">
        <f>M108+M117+M126</f>
        <v>0</v>
      </c>
      <c r="N128" s="1131"/>
      <c r="O128" s="1144">
        <f>O108+O117+O126</f>
        <v>0</v>
      </c>
      <c r="P128" s="1131"/>
      <c r="Q128" s="1144">
        <f>Q108+Q117+Q126</f>
        <v>0</v>
      </c>
    </row>
    <row r="131" spans="3:17" ht="15">
      <c r="C131" s="1410" t="s">
        <v>832</v>
      </c>
      <c r="D131" s="1411"/>
      <c r="E131" s="1411"/>
      <c r="F131" s="1411"/>
      <c r="G131" s="1411"/>
      <c r="H131" s="1411"/>
      <c r="I131" s="1411"/>
      <c r="J131" s="1411"/>
      <c r="K131" s="1411"/>
      <c r="L131" s="1411"/>
      <c r="M131" s="1411"/>
      <c r="N131" s="1411"/>
      <c r="O131" s="1411"/>
      <c r="P131" s="1411"/>
      <c r="Q131" s="1412"/>
    </row>
    <row r="133" spans="3:17">
      <c r="E133" s="1122" t="s">
        <v>485</v>
      </c>
      <c r="F133" s="1122"/>
      <c r="G133" s="1122" t="s">
        <v>486</v>
      </c>
      <c r="H133" s="1122"/>
      <c r="I133" s="1122" t="s">
        <v>739</v>
      </c>
      <c r="J133" s="1122"/>
      <c r="K133" s="1122" t="s">
        <v>488</v>
      </c>
      <c r="L133" s="1122"/>
      <c r="M133" s="1122" t="s">
        <v>489</v>
      </c>
      <c r="N133" s="1122"/>
      <c r="O133" s="1122" t="s">
        <v>490</v>
      </c>
      <c r="P133" s="1122"/>
      <c r="Q133" s="1122" t="s">
        <v>491</v>
      </c>
    </row>
    <row r="134" spans="3:17" ht="15" customHeight="1">
      <c r="C134" s="1413" t="s">
        <v>775</v>
      </c>
      <c r="D134" s="1357"/>
      <c r="E134" s="1415" t="s">
        <v>804</v>
      </c>
      <c r="G134" s="1406" t="s">
        <v>88</v>
      </c>
      <c r="I134" s="1406" t="s">
        <v>800</v>
      </c>
      <c r="M134" s="1124" t="s">
        <v>803</v>
      </c>
      <c r="O134" s="1408" t="s">
        <v>802</v>
      </c>
      <c r="Q134" s="1124" t="s">
        <v>1099</v>
      </c>
    </row>
    <row r="135" spans="3:17" ht="25.5">
      <c r="C135" s="1414"/>
      <c r="D135" s="1357"/>
      <c r="E135" s="1416"/>
      <c r="F135" s="1125"/>
      <c r="G135" s="1407"/>
      <c r="H135" s="1125"/>
      <c r="I135" s="1407"/>
      <c r="J135" s="1125"/>
      <c r="K135" s="1126" t="s">
        <v>805</v>
      </c>
      <c r="M135" s="1356" t="s">
        <v>806</v>
      </c>
      <c r="O135" s="1409"/>
      <c r="Q135" s="1356" t="s">
        <v>807</v>
      </c>
    </row>
    <row r="136" spans="3:17" ht="5.0999999999999996" customHeight="1"/>
    <row r="137" spans="3:17">
      <c r="C137" s="1279">
        <f>C128+1</f>
        <v>56</v>
      </c>
      <c r="E137" s="1134" t="s">
        <v>809</v>
      </c>
      <c r="F137" s="1135"/>
      <c r="G137" s="1135"/>
      <c r="H137" s="1135"/>
      <c r="I137" s="1135"/>
      <c r="J137" s="1135"/>
      <c r="K137" s="1137">
        <f>K103+K112+K121</f>
        <v>0</v>
      </c>
      <c r="L137" s="1138"/>
      <c r="M137" s="1137">
        <f>M103+M112+M121</f>
        <v>0</v>
      </c>
      <c r="N137" s="1138"/>
      <c r="O137" s="1137">
        <f>O103+O112+O121</f>
        <v>0</v>
      </c>
      <c r="P137" s="1138"/>
      <c r="Q137" s="1137">
        <f>M137+O137</f>
        <v>0</v>
      </c>
    </row>
    <row r="138" spans="3:17">
      <c r="C138" s="1279">
        <f>C137+1</f>
        <v>57</v>
      </c>
      <c r="E138" s="1134" t="s">
        <v>812</v>
      </c>
      <c r="F138" s="1135"/>
      <c r="G138" s="1135"/>
      <c r="H138" s="1135"/>
      <c r="I138" s="1135"/>
      <c r="J138" s="1135"/>
      <c r="K138" s="1140">
        <f>K104+K113+K122</f>
        <v>0</v>
      </c>
      <c r="L138" s="1135"/>
      <c r="M138" s="1140">
        <f>M104+M113+M122</f>
        <v>0</v>
      </c>
      <c r="N138" s="1135"/>
      <c r="O138" s="1140">
        <f>O104+O113+O122</f>
        <v>0</v>
      </c>
      <c r="P138" s="1135"/>
      <c r="Q138" s="1140">
        <f t="shared" ref="Q138:Q139" si="0">M138+O138</f>
        <v>0</v>
      </c>
    </row>
    <row r="139" spans="3:17">
      <c r="C139" s="1279">
        <f>C138+1</f>
        <v>58</v>
      </c>
      <c r="E139" s="1134" t="s">
        <v>813</v>
      </c>
      <c r="F139" s="1135"/>
      <c r="G139" s="1135"/>
      <c r="H139" s="1135"/>
      <c r="I139" s="1135"/>
      <c r="J139" s="1135"/>
      <c r="K139" s="1140">
        <f>K105+K114+K123</f>
        <v>0</v>
      </c>
      <c r="L139" s="1135"/>
      <c r="M139" s="1140">
        <f>M105+M114+M123</f>
        <v>0</v>
      </c>
      <c r="N139" s="1135"/>
      <c r="O139" s="1140">
        <f>O105+O114+O123</f>
        <v>0</v>
      </c>
      <c r="P139" s="1135"/>
      <c r="Q139" s="1140">
        <f t="shared" si="0"/>
        <v>0</v>
      </c>
    </row>
    <row r="140" spans="3:17">
      <c r="C140" s="1279">
        <f>C139+1</f>
        <v>59</v>
      </c>
      <c r="E140" s="1134" t="s">
        <v>814</v>
      </c>
      <c r="F140" s="1135"/>
      <c r="G140" s="1135"/>
      <c r="H140" s="1135"/>
      <c r="I140" s="1135"/>
      <c r="J140" s="1135"/>
      <c r="K140" s="1140">
        <f>K106+K115+K124</f>
        <v>0</v>
      </c>
      <c r="L140" s="1135"/>
      <c r="M140" s="1140">
        <f>M106+M115+M124</f>
        <v>0</v>
      </c>
      <c r="N140" s="1135"/>
      <c r="O140" s="1140">
        <f>O106+O115+O124</f>
        <v>0</v>
      </c>
      <c r="P140" s="1135"/>
      <c r="Q140" s="1140">
        <f>M140+O140</f>
        <v>0</v>
      </c>
    </row>
    <row r="141" spans="3:17" ht="5.0999999999999996" customHeight="1">
      <c r="E141" s="1135"/>
      <c r="F141" s="1135"/>
      <c r="G141" s="1135"/>
      <c r="H141" s="1135"/>
      <c r="I141" s="1135"/>
      <c r="J141" s="1135"/>
      <c r="L141" s="1135"/>
      <c r="N141" s="1135"/>
      <c r="P141" s="1135"/>
      <c r="Q141" s="1142"/>
    </row>
    <row r="142" spans="3:17">
      <c r="C142" s="1279">
        <f>C140+1</f>
        <v>60</v>
      </c>
      <c r="E142" s="1143" t="s">
        <v>820</v>
      </c>
      <c r="G142" s="958" t="s">
        <v>1041</v>
      </c>
      <c r="K142" s="1148">
        <f>SUM(K137:K141)</f>
        <v>0</v>
      </c>
      <c r="L142" s="1131"/>
      <c r="M142" s="1148">
        <f>SUM(M137:M141)</f>
        <v>0</v>
      </c>
      <c r="N142" s="1131"/>
      <c r="O142" s="1148">
        <f>SUM(O137:O141)</f>
        <v>0</v>
      </c>
      <c r="P142" s="1131"/>
      <c r="Q142" s="1148">
        <f>SUM(Q137:Q141)</f>
        <v>0</v>
      </c>
    </row>
    <row r="143" spans="3:17" ht="5.0999999999999996" customHeight="1"/>
    <row r="144" spans="3:17">
      <c r="C144" s="1279">
        <f>C142+1</f>
        <v>61</v>
      </c>
      <c r="E144" s="1149" t="s">
        <v>1020</v>
      </c>
      <c r="G144" s="958" t="s">
        <v>1021</v>
      </c>
      <c r="K144" s="1150">
        <f>'ATT H-1A'!$H$230</f>
        <v>1.3910140492418972</v>
      </c>
      <c r="M144" s="1150">
        <f>'ATT H-1A'!$H$230</f>
        <v>1.3910140492418972</v>
      </c>
      <c r="O144" s="1150">
        <f>'ATT H-1A'!$H$230</f>
        <v>1.3910140492418972</v>
      </c>
      <c r="Q144" s="1150">
        <f>'ATT H-1A'!$H$230</f>
        <v>1.3910140492418972</v>
      </c>
    </row>
    <row r="145" spans="3:17" ht="5.0999999999999996" customHeight="1"/>
    <row r="146" spans="3:17" ht="13.5" thickBot="1">
      <c r="C146" s="1279">
        <f>C144+1</f>
        <v>62</v>
      </c>
      <c r="E146" s="1143" t="s">
        <v>824</v>
      </c>
      <c r="K146" s="1147">
        <f>K142*K144</f>
        <v>0</v>
      </c>
      <c r="L146" s="1131"/>
      <c r="M146" s="1147">
        <f>M142*M144</f>
        <v>0</v>
      </c>
      <c r="N146" s="1131"/>
      <c r="O146" s="1147">
        <f>O142*O144</f>
        <v>0</v>
      </c>
      <c r="P146" s="1131"/>
      <c r="Q146" s="1147">
        <f>Q142*Q144</f>
        <v>0</v>
      </c>
    </row>
    <row r="147" spans="3:17" ht="13.5" thickTop="1"/>
    <row r="149" spans="3:17" ht="15">
      <c r="C149" s="1410" t="s">
        <v>833</v>
      </c>
      <c r="D149" s="1411"/>
      <c r="E149" s="1411"/>
      <c r="F149" s="1411"/>
      <c r="G149" s="1411"/>
      <c r="H149" s="1411"/>
      <c r="I149" s="1411"/>
      <c r="J149" s="1411"/>
      <c r="K149" s="1411"/>
      <c r="L149" s="1411"/>
      <c r="M149" s="1411"/>
      <c r="N149" s="1411"/>
      <c r="O149" s="1411"/>
      <c r="P149" s="1411"/>
      <c r="Q149" s="1412"/>
    </row>
    <row r="151" spans="3:17">
      <c r="E151" s="1122" t="s">
        <v>485</v>
      </c>
      <c r="F151" s="1122"/>
      <c r="G151" s="1122" t="s">
        <v>486</v>
      </c>
      <c r="H151" s="1122"/>
      <c r="I151" s="1122" t="s">
        <v>739</v>
      </c>
      <c r="J151" s="1122"/>
      <c r="K151" s="1122" t="s">
        <v>488</v>
      </c>
      <c r="L151" s="1122"/>
      <c r="M151" s="1122" t="s">
        <v>489</v>
      </c>
      <c r="N151" s="1122"/>
      <c r="O151" s="1122" t="s">
        <v>490</v>
      </c>
      <c r="P151" s="1122"/>
      <c r="Q151" s="1122" t="s">
        <v>491</v>
      </c>
    </row>
    <row r="152" spans="3:17">
      <c r="C152" s="1419" t="s">
        <v>775</v>
      </c>
      <c r="E152" s="1421" t="s">
        <v>826</v>
      </c>
      <c r="G152" s="1423" t="s">
        <v>88</v>
      </c>
      <c r="H152" s="1423"/>
      <c r="I152" s="1423"/>
      <c r="K152" s="1123"/>
      <c r="M152" s="1124" t="s">
        <v>803</v>
      </c>
      <c r="Q152" s="1124" t="s">
        <v>1099</v>
      </c>
    </row>
    <row r="153" spans="3:17" ht="25.5">
      <c r="C153" s="1420"/>
      <c r="E153" s="1422"/>
      <c r="G153" s="1424"/>
      <c r="H153" s="1424"/>
      <c r="I153" s="1424"/>
      <c r="J153" s="1125"/>
      <c r="K153" s="1126" t="s">
        <v>805</v>
      </c>
      <c r="M153" s="1356" t="s">
        <v>806</v>
      </c>
      <c r="N153" s="1135"/>
      <c r="O153" s="1356" t="s">
        <v>802</v>
      </c>
      <c r="P153" s="1135"/>
      <c r="Q153" s="1356" t="s">
        <v>807</v>
      </c>
    </row>
    <row r="154" spans="3:17" ht="5.0999999999999996" customHeight="1">
      <c r="N154" s="1135"/>
      <c r="P154" s="1135"/>
    </row>
    <row r="155" spans="3:17">
      <c r="C155" s="1279">
        <f>C146+1</f>
        <v>63</v>
      </c>
      <c r="E155" s="1134" t="s">
        <v>827</v>
      </c>
      <c r="F155" s="1135"/>
      <c r="G155" s="1135"/>
      <c r="H155" s="1135"/>
      <c r="I155" s="1135"/>
      <c r="J155" s="1135"/>
      <c r="K155" s="1137">
        <v>0</v>
      </c>
      <c r="L155" s="1138"/>
      <c r="M155" s="1137">
        <v>0</v>
      </c>
      <c r="N155" s="1138"/>
      <c r="O155" s="1137">
        <v>0</v>
      </c>
      <c r="P155" s="1138"/>
      <c r="Q155" s="1137">
        <f>M155+O155</f>
        <v>0</v>
      </c>
    </row>
    <row r="156" spans="3:17">
      <c r="C156" s="1279">
        <f>C155+1</f>
        <v>64</v>
      </c>
      <c r="E156" s="1134" t="s">
        <v>828</v>
      </c>
      <c r="F156" s="1135"/>
      <c r="G156" s="1135"/>
      <c r="H156" s="1135"/>
      <c r="I156" s="1135"/>
      <c r="J156" s="1135"/>
      <c r="K156" s="1141">
        <f>K146</f>
        <v>0</v>
      </c>
      <c r="L156" s="1135"/>
      <c r="M156" s="1141">
        <f>M146</f>
        <v>0</v>
      </c>
      <c r="N156" s="1135"/>
      <c r="O156" s="1141">
        <f>O146</f>
        <v>0</v>
      </c>
      <c r="P156" s="1135"/>
      <c r="Q156" s="1140">
        <f>M156+O156</f>
        <v>0</v>
      </c>
    </row>
    <row r="157" spans="3:17" ht="5.0999999999999996" customHeight="1">
      <c r="K157" s="1142"/>
      <c r="L157" s="1135"/>
      <c r="M157" s="1142"/>
      <c r="N157" s="1135"/>
      <c r="O157" s="1142"/>
      <c r="P157" s="1135"/>
      <c r="Q157" s="1142"/>
    </row>
    <row r="158" spans="3:17">
      <c r="C158" s="1279">
        <f>C156+1</f>
        <v>65</v>
      </c>
      <c r="E158" s="1143" t="s">
        <v>829</v>
      </c>
      <c r="K158" s="1131">
        <f>SUM(K155:K157)</f>
        <v>0</v>
      </c>
      <c r="L158" s="1131"/>
      <c r="M158" s="1131">
        <f>SUM(M155:M157)</f>
        <v>0</v>
      </c>
      <c r="N158" s="1138"/>
      <c r="O158" s="1131">
        <f>SUM(O155:O157)</f>
        <v>0</v>
      </c>
      <c r="P158" s="1138"/>
      <c r="Q158" s="1131">
        <f>SUM(Q155:Q157)</f>
        <v>0</v>
      </c>
    </row>
    <row r="159" spans="3:17">
      <c r="K159" s="1145"/>
    </row>
    <row r="161" spans="1:19" ht="15">
      <c r="C161" s="1418" t="s">
        <v>834</v>
      </c>
      <c r="D161" s="1418"/>
      <c r="E161" s="1418"/>
      <c r="F161" s="1418"/>
      <c r="G161" s="1418"/>
      <c r="H161" s="1418"/>
      <c r="I161" s="1418"/>
      <c r="J161" s="1418"/>
      <c r="K161" s="1418"/>
      <c r="L161" s="1418"/>
      <c r="M161" s="1418"/>
      <c r="N161" s="1418"/>
      <c r="O161" s="1418"/>
      <c r="P161" s="1418"/>
      <c r="Q161" s="1418"/>
    </row>
    <row r="163" spans="1:19" ht="15">
      <c r="C163" s="1410" t="s">
        <v>1100</v>
      </c>
      <c r="D163" s="1411"/>
      <c r="E163" s="1411"/>
      <c r="F163" s="1411"/>
      <c r="G163" s="1411"/>
      <c r="H163" s="1411"/>
      <c r="I163" s="1411"/>
      <c r="J163" s="1411"/>
      <c r="K163" s="1411"/>
      <c r="L163" s="1411"/>
      <c r="M163" s="1411"/>
      <c r="N163" s="1411"/>
      <c r="O163" s="1411"/>
      <c r="P163" s="1411"/>
      <c r="Q163" s="1412"/>
    </row>
    <row r="165" spans="1:19">
      <c r="E165" s="1122" t="s">
        <v>485</v>
      </c>
      <c r="F165" s="1122"/>
      <c r="G165" s="1122" t="s">
        <v>486</v>
      </c>
      <c r="H165" s="1122"/>
      <c r="I165" s="1122" t="s">
        <v>739</v>
      </c>
      <c r="J165" s="1122"/>
      <c r="K165" s="1122" t="s">
        <v>488</v>
      </c>
      <c r="L165" s="1122"/>
      <c r="M165" s="1122" t="s">
        <v>489</v>
      </c>
      <c r="N165" s="1122"/>
      <c r="O165" s="1122" t="s">
        <v>490</v>
      </c>
      <c r="P165" s="1122"/>
      <c r="Q165" s="1122" t="s">
        <v>491</v>
      </c>
    </row>
    <row r="166" spans="1:19">
      <c r="C166" s="1419" t="s">
        <v>775</v>
      </c>
      <c r="E166" s="1421" t="s">
        <v>826</v>
      </c>
      <c r="G166" s="1423" t="s">
        <v>88</v>
      </c>
      <c r="H166" s="1423"/>
      <c r="I166" s="1423"/>
      <c r="K166" s="1123"/>
      <c r="M166" s="1124" t="s">
        <v>803</v>
      </c>
      <c r="Q166" s="1124" t="s">
        <v>1099</v>
      </c>
    </row>
    <row r="167" spans="1:19" ht="25.5">
      <c r="C167" s="1420"/>
      <c r="E167" s="1422"/>
      <c r="G167" s="1424"/>
      <c r="H167" s="1424"/>
      <c r="I167" s="1424"/>
      <c r="J167" s="1125"/>
      <c r="K167" s="1126" t="s">
        <v>805</v>
      </c>
      <c r="M167" s="1356" t="s">
        <v>806</v>
      </c>
      <c r="N167" s="1135"/>
      <c r="O167" s="1356" t="s">
        <v>802</v>
      </c>
      <c r="P167" s="1135"/>
      <c r="Q167" s="1356" t="s">
        <v>807</v>
      </c>
    </row>
    <row r="168" spans="1:19" ht="5.0999999999999996" customHeight="1">
      <c r="N168" s="1135"/>
      <c r="P168" s="1135"/>
    </row>
    <row r="169" spans="1:19">
      <c r="C169" s="1279">
        <f>C158+1</f>
        <v>66</v>
      </c>
      <c r="E169" s="1134" t="s">
        <v>827</v>
      </c>
      <c r="F169" s="1135"/>
      <c r="G169" s="1135"/>
      <c r="H169" s="1135"/>
      <c r="I169" s="1135"/>
      <c r="J169" s="1135"/>
      <c r="K169" s="1137">
        <f>K86+K155</f>
        <v>0</v>
      </c>
      <c r="L169" s="1138"/>
      <c r="M169" s="1137">
        <f>M86+M155</f>
        <v>0</v>
      </c>
      <c r="N169" s="1138"/>
      <c r="O169" s="1137">
        <f>O86+O155</f>
        <v>0</v>
      </c>
      <c r="P169" s="1138"/>
      <c r="Q169" s="1137">
        <f>M169+O169</f>
        <v>0</v>
      </c>
    </row>
    <row r="170" spans="1:19">
      <c r="C170" s="1279">
        <f>C169+1</f>
        <v>67</v>
      </c>
      <c r="E170" s="1134" t="s">
        <v>828</v>
      </c>
      <c r="F170" s="1135"/>
      <c r="G170" s="1135"/>
      <c r="H170" s="1135"/>
      <c r="I170" s="1135"/>
      <c r="J170" s="1135"/>
      <c r="K170" s="1140">
        <f>K87+K156</f>
        <v>-150724490.89087057</v>
      </c>
      <c r="L170" s="1135"/>
      <c r="M170" s="1140">
        <f>M87+M156</f>
        <v>-132945609.58918932</v>
      </c>
      <c r="N170" s="1135"/>
      <c r="O170" s="1140">
        <f>O87+O156</f>
        <v>18072686.418600354</v>
      </c>
      <c r="P170" s="1135"/>
      <c r="Q170" s="1140">
        <f>M170+O170</f>
        <v>-114872923.17058897</v>
      </c>
    </row>
    <row r="171" spans="1:19" ht="5.0999999999999996" customHeight="1">
      <c r="K171" s="1142"/>
      <c r="L171" s="1135"/>
      <c r="M171" s="1142"/>
      <c r="N171" s="1135"/>
      <c r="O171" s="1142"/>
      <c r="P171" s="1135"/>
      <c r="Q171" s="1142"/>
    </row>
    <row r="172" spans="1:19">
      <c r="C172" s="1279">
        <f>C170+1</f>
        <v>68</v>
      </c>
      <c r="E172" s="1143" t="s">
        <v>829</v>
      </c>
      <c r="K172" s="1131">
        <f>SUM(K169:K171)</f>
        <v>-150724490.89087057</v>
      </c>
      <c r="L172" s="1131"/>
      <c r="M172" s="1131">
        <f>SUM(M169:M171)</f>
        <v>-132945609.58918932</v>
      </c>
      <c r="N172" s="1138"/>
      <c r="O172" s="1131">
        <f>SUM(O169:O171)</f>
        <v>18072686.418600354</v>
      </c>
      <c r="P172" s="1138"/>
      <c r="Q172" s="1131">
        <f>SUM(Q169:Q171)</f>
        <v>-114872923.17058897</v>
      </c>
    </row>
    <row r="173" spans="1:19">
      <c r="N173" s="1135"/>
      <c r="P173" s="1135"/>
    </row>
    <row r="174" spans="1:19">
      <c r="N174" s="1135"/>
      <c r="P174" s="1135"/>
    </row>
    <row r="175" spans="1:19">
      <c r="N175" s="1135"/>
      <c r="P175" s="1135"/>
    </row>
    <row r="176" spans="1:19" ht="18">
      <c r="A176" s="1326"/>
      <c r="B176" s="1361" t="s">
        <v>995</v>
      </c>
      <c r="C176" s="1326"/>
      <c r="D176" s="1326"/>
      <c r="E176" s="1326"/>
      <c r="F176" s="1326"/>
      <c r="G176" s="1326"/>
      <c r="H176" s="1326"/>
      <c r="I176" s="1326"/>
      <c r="J176" s="1326"/>
      <c r="K176" s="1326"/>
      <c r="L176" s="1326"/>
      <c r="M176" s="1326"/>
      <c r="N176" s="1326"/>
      <c r="O176" s="1326"/>
      <c r="P176" s="1326"/>
      <c r="Q176" s="1326"/>
      <c r="R176" s="1326"/>
      <c r="S176" s="1326"/>
    </row>
    <row r="177" spans="1:19">
      <c r="A177" s="897"/>
      <c r="B177" s="897"/>
      <c r="C177" s="897"/>
      <c r="D177" s="897"/>
      <c r="E177" s="897"/>
      <c r="F177" s="897"/>
      <c r="G177" s="897"/>
      <c r="H177" s="897"/>
      <c r="I177" s="897"/>
      <c r="J177" s="897"/>
      <c r="K177" s="897"/>
      <c r="L177" s="897"/>
      <c r="M177" s="897"/>
      <c r="N177" s="1045"/>
      <c r="O177" s="897"/>
      <c r="P177" s="1045"/>
      <c r="Q177" s="897"/>
    </row>
    <row r="178" spans="1:19" ht="12.75" customHeight="1">
      <c r="A178" s="897"/>
      <c r="B178" s="1425" t="s">
        <v>1080</v>
      </c>
      <c r="C178" s="1425"/>
      <c r="D178" s="1425"/>
      <c r="E178" s="1425"/>
      <c r="F178" s="1425"/>
      <c r="G178" s="1425"/>
      <c r="H178" s="1425"/>
      <c r="I178" s="1425"/>
      <c r="J178" s="1425"/>
      <c r="K178" s="1425"/>
      <c r="L178" s="1425"/>
      <c r="M178" s="1425"/>
      <c r="N178" s="1425"/>
      <c r="O178" s="1425"/>
      <c r="P178" s="1425"/>
      <c r="Q178" s="1425"/>
    </row>
    <row r="179" spans="1:19">
      <c r="A179" s="897"/>
      <c r="B179" s="1425"/>
      <c r="C179" s="1425"/>
      <c r="D179" s="1425"/>
      <c r="E179" s="1425"/>
      <c r="F179" s="1425"/>
      <c r="G179" s="1425"/>
      <c r="H179" s="1425"/>
      <c r="I179" s="1425"/>
      <c r="J179" s="1425"/>
      <c r="K179" s="1425"/>
      <c r="L179" s="1425"/>
      <c r="M179" s="1425"/>
      <c r="N179" s="1425"/>
      <c r="O179" s="1425"/>
      <c r="P179" s="1425"/>
      <c r="Q179" s="1425"/>
    </row>
    <row r="180" spans="1:19">
      <c r="A180" s="897"/>
      <c r="B180" s="1425"/>
      <c r="C180" s="1425"/>
      <c r="D180" s="1425"/>
      <c r="E180" s="1425"/>
      <c r="F180" s="1425"/>
      <c r="G180" s="1425"/>
      <c r="H180" s="1425"/>
      <c r="I180" s="1425"/>
      <c r="J180" s="1425"/>
      <c r="K180" s="1425"/>
      <c r="L180" s="1425"/>
      <c r="M180" s="1425"/>
      <c r="N180" s="1425"/>
      <c r="O180" s="1425"/>
      <c r="P180" s="1425"/>
      <c r="Q180" s="1425"/>
    </row>
    <row r="181" spans="1:19" ht="12.75" customHeight="1">
      <c r="A181" s="897"/>
      <c r="B181" s="1425" t="s">
        <v>1081</v>
      </c>
      <c r="C181" s="1425"/>
      <c r="D181" s="1425"/>
      <c r="E181" s="1425"/>
      <c r="F181" s="1425"/>
      <c r="G181" s="1425"/>
      <c r="H181" s="1425"/>
      <c r="I181" s="1425"/>
      <c r="J181" s="1425"/>
      <c r="K181" s="1425"/>
      <c r="L181" s="1425"/>
      <c r="M181" s="1425"/>
      <c r="N181" s="1425"/>
      <c r="O181" s="1425"/>
      <c r="P181" s="1425"/>
      <c r="Q181" s="1425"/>
    </row>
    <row r="182" spans="1:19">
      <c r="A182" s="897"/>
      <c r="B182" s="1425"/>
      <c r="C182" s="1425"/>
      <c r="D182" s="1425"/>
      <c r="E182" s="1425"/>
      <c r="F182" s="1425"/>
      <c r="G182" s="1425"/>
      <c r="H182" s="1425"/>
      <c r="I182" s="1425"/>
      <c r="J182" s="1425"/>
      <c r="K182" s="1425"/>
      <c r="L182" s="1425"/>
      <c r="M182" s="1425"/>
      <c r="N182" s="1425"/>
      <c r="O182" s="1425"/>
      <c r="P182" s="1425"/>
      <c r="Q182" s="1425"/>
    </row>
    <row r="183" spans="1:19">
      <c r="A183" s="897"/>
      <c r="B183" s="1425"/>
      <c r="C183" s="1425"/>
      <c r="D183" s="1425"/>
      <c r="E183" s="1425"/>
      <c r="F183" s="1425"/>
      <c r="G183" s="1425"/>
      <c r="H183" s="1425"/>
      <c r="I183" s="1425"/>
      <c r="J183" s="1425"/>
      <c r="K183" s="1425"/>
      <c r="L183" s="1425"/>
      <c r="M183" s="1425"/>
      <c r="N183" s="1425"/>
      <c r="O183" s="1425"/>
      <c r="P183" s="1425"/>
      <c r="Q183" s="1425"/>
    </row>
    <row r="184" spans="1:19" ht="12.75" customHeight="1">
      <c r="A184" s="897"/>
      <c r="B184" s="1425" t="s">
        <v>1082</v>
      </c>
      <c r="C184" s="1425"/>
      <c r="D184" s="1425"/>
      <c r="E184" s="1425"/>
      <c r="F184" s="1425"/>
      <c r="G184" s="1425"/>
      <c r="H184" s="1425"/>
      <c r="I184" s="1425"/>
      <c r="J184" s="1425"/>
      <c r="K184" s="1425"/>
      <c r="L184" s="1425"/>
      <c r="M184" s="1425"/>
      <c r="N184" s="1425"/>
      <c r="O184" s="1425"/>
      <c r="P184" s="1425"/>
      <c r="Q184" s="1425"/>
    </row>
    <row r="185" spans="1:19">
      <c r="A185" s="897"/>
      <c r="B185" s="1425"/>
      <c r="C185" s="1425"/>
      <c r="D185" s="1425"/>
      <c r="E185" s="1425"/>
      <c r="F185" s="1425"/>
      <c r="G185" s="1425"/>
      <c r="H185" s="1425"/>
      <c r="I185" s="1425"/>
      <c r="J185" s="1425"/>
      <c r="K185" s="1425"/>
      <c r="L185" s="1425"/>
      <c r="M185" s="1425"/>
      <c r="N185" s="1425"/>
      <c r="O185" s="1425"/>
      <c r="P185" s="1425"/>
      <c r="Q185" s="1425"/>
    </row>
    <row r="186" spans="1:19">
      <c r="A186" s="897"/>
      <c r="B186" s="1425"/>
      <c r="C186" s="1425"/>
      <c r="D186" s="1425"/>
      <c r="E186" s="1425"/>
      <c r="F186" s="1425"/>
      <c r="G186" s="1425"/>
      <c r="H186" s="1425"/>
      <c r="I186" s="1425"/>
      <c r="J186" s="1425"/>
      <c r="K186" s="1425"/>
      <c r="L186" s="1425"/>
      <c r="M186" s="1425"/>
      <c r="N186" s="1425"/>
      <c r="O186" s="1425"/>
      <c r="P186" s="1425"/>
      <c r="Q186" s="1425"/>
    </row>
    <row r="187" spans="1:19" ht="12.75" customHeight="1">
      <c r="A187" s="897"/>
      <c r="B187" s="1425" t="s">
        <v>1083</v>
      </c>
      <c r="C187" s="1425"/>
      <c r="D187" s="1425"/>
      <c r="E187" s="1425"/>
      <c r="F187" s="1425"/>
      <c r="G187" s="1425"/>
      <c r="H187" s="1425"/>
      <c r="I187" s="1425"/>
      <c r="J187" s="1425"/>
      <c r="K187" s="1425"/>
      <c r="L187" s="1425"/>
      <c r="M187" s="1425"/>
      <c r="N187" s="1425"/>
      <c r="O187" s="1425"/>
      <c r="P187" s="1425"/>
      <c r="Q187" s="1425"/>
    </row>
    <row r="188" spans="1:19">
      <c r="A188" s="897"/>
      <c r="B188" s="1425"/>
      <c r="C188" s="1425"/>
      <c r="D188" s="1425"/>
      <c r="E188" s="1425"/>
      <c r="F188" s="1425"/>
      <c r="G188" s="1425"/>
      <c r="H188" s="1425"/>
      <c r="I188" s="1425"/>
      <c r="J188" s="1425"/>
      <c r="K188" s="1425"/>
      <c r="L188" s="1425"/>
      <c r="M188" s="1425"/>
      <c r="N188" s="1425"/>
      <c r="O188" s="1425"/>
      <c r="P188" s="1425"/>
      <c r="Q188" s="1425"/>
    </row>
    <row r="189" spans="1:19">
      <c r="A189" s="897"/>
      <c r="B189" s="1355"/>
      <c r="C189" s="1355"/>
      <c r="D189" s="1355"/>
      <c r="E189" s="1355"/>
      <c r="F189" s="1355"/>
      <c r="G189" s="1355"/>
      <c r="H189" s="1355"/>
      <c r="I189" s="1355"/>
      <c r="J189" s="1355"/>
      <c r="K189" s="1355"/>
      <c r="L189" s="1355"/>
      <c r="M189" s="1355"/>
      <c r="N189" s="1355"/>
      <c r="O189" s="1355"/>
      <c r="P189" s="1355"/>
      <c r="Q189" s="1355"/>
    </row>
    <row r="190" spans="1:19" ht="18">
      <c r="A190" s="1326"/>
      <c r="B190" s="1361" t="s">
        <v>740</v>
      </c>
      <c r="C190" s="1326"/>
      <c r="D190" s="1326"/>
      <c r="E190" s="1326"/>
      <c r="F190" s="1326"/>
      <c r="G190" s="1326"/>
      <c r="H190" s="1326"/>
      <c r="I190" s="1326"/>
      <c r="J190" s="1326"/>
      <c r="K190" s="1326"/>
      <c r="L190" s="1326"/>
      <c r="M190" s="1326"/>
      <c r="N190" s="1326"/>
      <c r="O190" s="1326"/>
      <c r="P190" s="1326"/>
      <c r="Q190" s="1326"/>
      <c r="R190" s="1326"/>
      <c r="S190" s="1326"/>
    </row>
    <row r="191" spans="1:19">
      <c r="A191" s="897"/>
      <c r="B191" s="897"/>
      <c r="C191" s="897"/>
      <c r="D191" s="897"/>
      <c r="E191" s="897"/>
      <c r="F191" s="897"/>
      <c r="G191" s="897"/>
      <c r="H191" s="897"/>
      <c r="I191" s="897" t="s">
        <v>586</v>
      </c>
      <c r="J191" s="897"/>
      <c r="K191" s="897"/>
      <c r="L191" s="897"/>
      <c r="M191" s="897"/>
      <c r="N191" s="897"/>
      <c r="O191" s="897"/>
      <c r="P191" s="897"/>
      <c r="Q191" s="897"/>
    </row>
    <row r="192" spans="1:19" ht="12.75" customHeight="1">
      <c r="A192" s="897"/>
      <c r="B192" s="897" t="s">
        <v>588</v>
      </c>
      <c r="C192" s="1425" t="s">
        <v>1084</v>
      </c>
      <c r="D192" s="1425"/>
      <c r="E192" s="1425"/>
      <c r="F192" s="1425"/>
      <c r="G192" s="1425"/>
      <c r="H192" s="1425"/>
      <c r="I192" s="1425"/>
      <c r="J192" s="1425"/>
      <c r="K192" s="1425"/>
      <c r="L192" s="1425"/>
      <c r="M192" s="1425"/>
      <c r="N192" s="1425"/>
      <c r="O192" s="1425"/>
      <c r="P192" s="1425"/>
      <c r="Q192" s="1425"/>
    </row>
    <row r="193" spans="1:19">
      <c r="A193" s="897"/>
      <c r="B193" s="897"/>
      <c r="C193" s="1425"/>
      <c r="D193" s="1425"/>
      <c r="E193" s="1425"/>
      <c r="F193" s="1425"/>
      <c r="G193" s="1425"/>
      <c r="H193" s="1425"/>
      <c r="I193" s="1425"/>
      <c r="J193" s="1425"/>
      <c r="K193" s="1425"/>
      <c r="L193" s="1425"/>
      <c r="M193" s="1425"/>
      <c r="N193" s="1425"/>
      <c r="O193" s="1425"/>
      <c r="P193" s="1425"/>
      <c r="Q193" s="1425"/>
    </row>
    <row r="194" spans="1:19">
      <c r="A194" s="897"/>
      <c r="B194" s="897"/>
      <c r="C194" s="1425"/>
      <c r="D194" s="1425"/>
      <c r="E194" s="1425"/>
      <c r="F194" s="1425"/>
      <c r="G194" s="1425"/>
      <c r="H194" s="1425"/>
      <c r="I194" s="1425"/>
      <c r="J194" s="1425"/>
      <c r="K194" s="1425"/>
      <c r="L194" s="1425"/>
      <c r="M194" s="1425"/>
      <c r="N194" s="1425"/>
      <c r="O194" s="1425"/>
      <c r="P194" s="1425"/>
      <c r="Q194" s="1425"/>
    </row>
    <row r="195" spans="1:19">
      <c r="A195" s="897"/>
      <c r="B195" s="897"/>
      <c r="C195" s="1425"/>
      <c r="D195" s="1425"/>
      <c r="E195" s="1425"/>
      <c r="F195" s="1425"/>
      <c r="G195" s="1425"/>
      <c r="H195" s="1425"/>
      <c r="I195" s="1425"/>
      <c r="J195" s="1425"/>
      <c r="K195" s="1425"/>
      <c r="L195" s="1425"/>
      <c r="M195" s="1425"/>
      <c r="N195" s="1425"/>
      <c r="O195" s="1425"/>
      <c r="P195" s="1425"/>
      <c r="Q195" s="1425"/>
    </row>
    <row r="196" spans="1:19">
      <c r="A196" s="897"/>
      <c r="B196" s="897"/>
      <c r="C196" s="1425"/>
      <c r="D196" s="1425"/>
      <c r="E196" s="1425"/>
      <c r="F196" s="1425"/>
      <c r="G196" s="1425"/>
      <c r="H196" s="1425"/>
      <c r="I196" s="1425"/>
      <c r="J196" s="1425"/>
      <c r="K196" s="1425"/>
      <c r="L196" s="1425"/>
      <c r="M196" s="1425"/>
      <c r="N196" s="1425"/>
      <c r="O196" s="1425"/>
      <c r="P196" s="1425"/>
      <c r="Q196" s="1425"/>
    </row>
    <row r="197" spans="1:19">
      <c r="A197" s="897"/>
      <c r="B197" s="897"/>
      <c r="C197" s="1425"/>
      <c r="D197" s="1425"/>
      <c r="E197" s="1425"/>
      <c r="F197" s="1425"/>
      <c r="G197" s="1425"/>
      <c r="H197" s="1425"/>
      <c r="I197" s="1425"/>
      <c r="J197" s="1425"/>
      <c r="K197" s="1425"/>
      <c r="L197" s="1425"/>
      <c r="M197" s="1425"/>
      <c r="N197" s="1425"/>
      <c r="O197" s="1425"/>
      <c r="P197" s="1425"/>
      <c r="Q197" s="1425"/>
    </row>
    <row r="198" spans="1:19">
      <c r="A198" s="897"/>
      <c r="B198" s="897"/>
      <c r="C198" s="1425"/>
      <c r="D198" s="1425"/>
      <c r="E198" s="1425"/>
      <c r="F198" s="1425"/>
      <c r="G198" s="1425"/>
      <c r="H198" s="1425"/>
      <c r="I198" s="1425"/>
      <c r="J198" s="1425"/>
      <c r="K198" s="1425"/>
      <c r="L198" s="1425"/>
      <c r="M198" s="1425"/>
      <c r="N198" s="1425"/>
      <c r="O198" s="1425"/>
      <c r="P198" s="1425"/>
      <c r="Q198" s="1425"/>
    </row>
    <row r="199" spans="1:19" ht="12.75" customHeight="1">
      <c r="A199" s="897"/>
      <c r="B199" s="897" t="s">
        <v>70</v>
      </c>
      <c r="C199" s="1425" t="s">
        <v>1085</v>
      </c>
      <c r="D199" s="1425"/>
      <c r="E199" s="1425"/>
      <c r="F199" s="1425"/>
      <c r="G199" s="1425"/>
      <c r="H199" s="1425"/>
      <c r="I199" s="1425"/>
      <c r="J199" s="1425"/>
      <c r="K199" s="1425"/>
      <c r="L199" s="1425"/>
      <c r="M199" s="1425"/>
      <c r="N199" s="1425"/>
      <c r="O199" s="1425"/>
      <c r="P199" s="1425"/>
      <c r="Q199" s="1425"/>
    </row>
    <row r="200" spans="1:19">
      <c r="A200" s="897"/>
      <c r="B200" s="897"/>
      <c r="C200" s="1425"/>
      <c r="D200" s="1425"/>
      <c r="E200" s="1425"/>
      <c r="F200" s="1425"/>
      <c r="G200" s="1425"/>
      <c r="H200" s="1425"/>
      <c r="I200" s="1425"/>
      <c r="J200" s="1425"/>
      <c r="K200" s="1425"/>
      <c r="L200" s="1425"/>
      <c r="M200" s="1425"/>
      <c r="N200" s="1425"/>
      <c r="O200" s="1425"/>
      <c r="P200" s="1425"/>
      <c r="Q200" s="1425"/>
    </row>
    <row r="201" spans="1:19">
      <c r="A201" s="897"/>
      <c r="B201" s="897"/>
      <c r="C201" s="1425"/>
      <c r="D201" s="1425"/>
      <c r="E201" s="1425"/>
      <c r="F201" s="1425"/>
      <c r="G201" s="1425"/>
      <c r="H201" s="1425"/>
      <c r="I201" s="1425"/>
      <c r="J201" s="1425"/>
      <c r="K201" s="1425"/>
      <c r="L201" s="1425"/>
      <c r="M201" s="1425"/>
      <c r="N201" s="1425"/>
      <c r="O201" s="1425"/>
      <c r="P201" s="1425"/>
      <c r="Q201" s="1425"/>
    </row>
    <row r="202" spans="1:19">
      <c r="E202" s="1151"/>
      <c r="F202" s="1151"/>
      <c r="G202" s="1151"/>
      <c r="H202" s="1151"/>
      <c r="I202" s="1151"/>
      <c r="J202" s="1151"/>
      <c r="K202" s="1151"/>
      <c r="L202" s="1151"/>
      <c r="M202" s="1151"/>
      <c r="N202" s="1151"/>
      <c r="O202" s="1151"/>
      <c r="P202" s="1151"/>
      <c r="Q202" s="1151"/>
    </row>
    <row r="203" spans="1:19" ht="15.75">
      <c r="A203" s="125" t="s">
        <v>562</v>
      </c>
      <c r="B203" s="125"/>
      <c r="C203" s="125"/>
      <c r="D203" s="125"/>
      <c r="E203" s="124"/>
      <c r="F203" s="108"/>
      <c r="G203" s="107"/>
      <c r="H203" s="1121"/>
      <c r="I203" s="107"/>
      <c r="J203" s="107"/>
      <c r="K203" s="108"/>
      <c r="L203" s="108"/>
      <c r="M203" s="108"/>
      <c r="N203" s="108"/>
      <c r="O203" s="108"/>
      <c r="P203" s="108"/>
      <c r="Q203" s="108"/>
      <c r="R203" s="108"/>
      <c r="S203" s="108"/>
    </row>
  </sheetData>
  <mergeCells count="54">
    <mergeCell ref="C161:Q161"/>
    <mergeCell ref="C163:Q163"/>
    <mergeCell ref="C192:Q198"/>
    <mergeCell ref="C199:Q201"/>
    <mergeCell ref="C152:C153"/>
    <mergeCell ref="E152:E153"/>
    <mergeCell ref="C166:C167"/>
    <mergeCell ref="E166:E167"/>
    <mergeCell ref="B187:Q188"/>
    <mergeCell ref="G166:I167"/>
    <mergeCell ref="B178:Q180"/>
    <mergeCell ref="B181:Q183"/>
    <mergeCell ref="B184:Q186"/>
    <mergeCell ref="G152:I153"/>
    <mergeCell ref="C62:Q62"/>
    <mergeCell ref="C80:Q80"/>
    <mergeCell ref="C93:Q93"/>
    <mergeCell ref="C95:Q95"/>
    <mergeCell ref="C131:Q131"/>
    <mergeCell ref="C83:C84"/>
    <mergeCell ref="E83:E84"/>
    <mergeCell ref="G65:G66"/>
    <mergeCell ref="I65:I66"/>
    <mergeCell ref="O65:O66"/>
    <mergeCell ref="G83:I84"/>
    <mergeCell ref="G98:G99"/>
    <mergeCell ref="I98:I99"/>
    <mergeCell ref="O98:O99"/>
    <mergeCell ref="C44:Q44"/>
    <mergeCell ref="C11:C12"/>
    <mergeCell ref="E11:E12"/>
    <mergeCell ref="C47:C48"/>
    <mergeCell ref="E47:E48"/>
    <mergeCell ref="G47:G48"/>
    <mergeCell ref="I47:I48"/>
    <mergeCell ref="O47:O48"/>
    <mergeCell ref="A1:S1"/>
    <mergeCell ref="A2:S2"/>
    <mergeCell ref="A3:S3"/>
    <mergeCell ref="G11:G12"/>
    <mergeCell ref="I11:I12"/>
    <mergeCell ref="O11:O12"/>
    <mergeCell ref="C6:Q6"/>
    <mergeCell ref="C8:Q8"/>
    <mergeCell ref="G134:G135"/>
    <mergeCell ref="I134:I135"/>
    <mergeCell ref="O134:O135"/>
    <mergeCell ref="C149:Q149"/>
    <mergeCell ref="C65:C66"/>
    <mergeCell ref="E65:E66"/>
    <mergeCell ref="C98:C99"/>
    <mergeCell ref="E98:E99"/>
    <mergeCell ref="C134:C135"/>
    <mergeCell ref="E134:E135"/>
  </mergeCells>
  <pageMargins left="0.7" right="0.7" top="0.75" bottom="0.75" header="0.3" footer="0.3"/>
  <pageSetup scale="42" fitToHeight="0" orientation="portrait" r:id="rId1"/>
  <headerFooter>
    <oddFooter>&amp;C&amp;A&amp;RPage &amp;P of &amp;N</oddFooter>
  </headerFooter>
  <rowBreaks count="1" manualBreakCount="1">
    <brk id="91"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0FF32-9BFD-4890-9E11-81E9A65D4F9E}">
  <sheetPr>
    <pageSetUpPr fitToPage="1"/>
  </sheetPr>
  <dimension ref="A1:BY486"/>
  <sheetViews>
    <sheetView zoomScale="70" zoomScaleNormal="70" workbookViewId="0"/>
  </sheetViews>
  <sheetFormatPr defaultRowHeight="12.75"/>
  <cols>
    <col min="1" max="1" width="5.7109375" style="1164" customWidth="1"/>
    <col min="2" max="2" width="11.42578125" style="1273" customWidth="1"/>
    <col min="3" max="3" width="72.28515625" style="1274" bestFit="1" customWidth="1"/>
    <col min="4" max="4" width="50.85546875" style="1273" customWidth="1"/>
    <col min="5" max="5" width="25.85546875" style="1275" customWidth="1"/>
    <col min="6" max="6" width="19.140625" style="1273" customWidth="1"/>
    <col min="7" max="7" width="18.42578125" style="1273" customWidth="1"/>
    <col min="8" max="8" width="16.7109375" style="1273" customWidth="1"/>
    <col min="9" max="9" width="19.85546875" style="1273" customWidth="1"/>
    <col min="10" max="10" width="23.5703125" style="1273" customWidth="1"/>
    <col min="11" max="11" width="2.7109375" style="1164" customWidth="1"/>
    <col min="12" max="12" width="19.140625" style="1164" customWidth="1"/>
    <col min="13" max="13" width="17.85546875" style="1164" customWidth="1"/>
    <col min="14" max="14" width="19.5703125" style="1164" customWidth="1"/>
    <col min="15" max="15" width="19.28515625" style="1164" customWidth="1"/>
    <col min="16" max="16" width="21.42578125" style="1164" customWidth="1"/>
    <col min="17" max="17" width="2.7109375" style="1164" customWidth="1"/>
    <col min="18" max="18" width="17.140625" style="1164" customWidth="1"/>
    <col min="19" max="19" width="2.7109375" style="1164" customWidth="1"/>
    <col min="20" max="20" width="20.42578125" style="1164" customWidth="1"/>
    <col min="21" max="21" width="2.7109375" style="1164" customWidth="1"/>
    <col min="22" max="22" width="24" style="1164" customWidth="1"/>
    <col min="23" max="23" width="2.7109375" style="1164" customWidth="1"/>
    <col min="24" max="24" width="23.7109375" style="1164" customWidth="1"/>
    <col min="25" max="25" width="2.7109375" style="1164" customWidth="1"/>
    <col min="26" max="26" width="23.140625" style="1164" bestFit="1" customWidth="1"/>
    <col min="27" max="27" width="2.7109375" style="1164" customWidth="1"/>
    <col min="28" max="28" width="16.7109375" style="1164" customWidth="1"/>
    <col min="29" max="29" width="2.7109375" style="1164" customWidth="1"/>
    <col min="30" max="30" width="15.7109375" style="1164" customWidth="1"/>
    <col min="31" max="31" width="2.7109375" style="1164" customWidth="1"/>
    <col min="32" max="32" width="16.7109375" style="1164" customWidth="1"/>
    <col min="33" max="33" width="2.7109375" style="1164" customWidth="1"/>
    <col min="34" max="34" width="20.140625" style="1276" customWidth="1"/>
    <col min="35" max="16384" width="9.140625" style="1164"/>
  </cols>
  <sheetData>
    <row r="1" spans="1:36" s="1157" customFormat="1" ht="15.75">
      <c r="A1" s="1358" t="s">
        <v>783</v>
      </c>
      <c r="B1" s="1052"/>
      <c r="C1" s="1156"/>
      <c r="D1" s="1156"/>
      <c r="E1" s="1210"/>
      <c r="AH1" s="1158"/>
    </row>
    <row r="2" spans="1:36" s="1157" customFormat="1" ht="15.75">
      <c r="A2" s="1358" t="s">
        <v>967</v>
      </c>
      <c r="B2" s="1052"/>
      <c r="C2" s="1156"/>
      <c r="D2" s="1156"/>
      <c r="E2" s="1210"/>
      <c r="AH2" s="1158"/>
    </row>
    <row r="3" spans="1:36" s="1157" customFormat="1" ht="15.75">
      <c r="A3" s="1358" t="s">
        <v>1086</v>
      </c>
      <c r="B3" s="1052"/>
      <c r="C3" s="1156"/>
      <c r="D3" s="1156"/>
      <c r="E3" s="1210"/>
      <c r="AH3" s="1158"/>
    </row>
    <row r="4" spans="1:36" s="1157" customFormat="1">
      <c r="B4" s="1168"/>
      <c r="C4" s="1156"/>
      <c r="D4" s="1156"/>
      <c r="E4" s="1210"/>
      <c r="AH4" s="1158"/>
    </row>
    <row r="5" spans="1:36" s="1159" customFormat="1" ht="19.5">
      <c r="B5" s="1428" t="s">
        <v>968</v>
      </c>
      <c r="C5" s="1429"/>
      <c r="D5" s="1429"/>
      <c r="E5" s="1429"/>
      <c r="F5" s="1429"/>
      <c r="G5" s="1429"/>
      <c r="H5" s="1429"/>
      <c r="I5" s="1429"/>
      <c r="J5" s="1429"/>
      <c r="K5" s="1429"/>
      <c r="L5" s="1429"/>
      <c r="M5" s="1429"/>
      <c r="N5" s="1429"/>
      <c r="O5" s="1429"/>
      <c r="P5" s="1429"/>
      <c r="Q5" s="1429"/>
      <c r="R5" s="1429"/>
      <c r="S5" s="1429"/>
      <c r="T5" s="1429"/>
      <c r="U5" s="1429"/>
      <c r="V5" s="1429"/>
      <c r="W5" s="1429"/>
      <c r="X5" s="1429"/>
      <c r="Y5" s="1429"/>
      <c r="Z5" s="1429"/>
      <c r="AA5" s="1429"/>
      <c r="AB5" s="1429"/>
      <c r="AC5" s="1429"/>
      <c r="AD5" s="1429"/>
      <c r="AE5" s="1429"/>
      <c r="AF5" s="1429"/>
      <c r="AG5" s="1429"/>
      <c r="AH5" s="1430"/>
      <c r="AI5" s="1160"/>
    </row>
    <row r="6" spans="1:36" s="1159" customFormat="1">
      <c r="B6" s="1052"/>
      <c r="C6" s="1161"/>
      <c r="D6" s="1161"/>
      <c r="E6" s="1211"/>
      <c r="Z6" s="1161"/>
      <c r="AB6" s="1161"/>
      <c r="AH6" s="1160"/>
      <c r="AI6" s="1160"/>
    </row>
    <row r="7" spans="1:36" s="1266" customFormat="1" ht="15.75">
      <c r="B7" s="1267"/>
      <c r="C7" s="1267"/>
      <c r="D7" s="1267"/>
      <c r="E7" s="1268"/>
      <c r="F7" s="1431" t="s">
        <v>969</v>
      </c>
      <c r="G7" s="1432"/>
      <c r="H7" s="1432"/>
      <c r="I7" s="1432"/>
      <c r="J7" s="1433"/>
      <c r="L7" s="1431" t="s">
        <v>970</v>
      </c>
      <c r="M7" s="1432"/>
      <c r="N7" s="1432"/>
      <c r="O7" s="1432"/>
      <c r="P7" s="1433"/>
      <c r="R7" s="1431" t="s">
        <v>971</v>
      </c>
      <c r="S7" s="1432"/>
      <c r="T7" s="1432"/>
      <c r="U7" s="1432"/>
      <c r="V7" s="1432"/>
      <c r="W7" s="1432"/>
      <c r="X7" s="1432"/>
      <c r="Y7" s="1432"/>
      <c r="Z7" s="1432"/>
      <c r="AA7" s="1432"/>
      <c r="AB7" s="1432"/>
      <c r="AC7" s="1432"/>
      <c r="AD7" s="1432"/>
      <c r="AE7" s="1432"/>
      <c r="AF7" s="1433"/>
      <c r="AG7" s="1269"/>
      <c r="AH7" s="1270"/>
      <c r="AI7" s="1270"/>
    </row>
    <row r="8" spans="1:36" s="1163" customFormat="1" ht="61.5" customHeight="1">
      <c r="B8" s="1169" t="s">
        <v>779</v>
      </c>
      <c r="C8" s="1170" t="s">
        <v>835</v>
      </c>
      <c r="D8" s="1170" t="s">
        <v>972</v>
      </c>
      <c r="E8" s="1212" t="s">
        <v>836</v>
      </c>
      <c r="F8" s="1169" t="s">
        <v>839</v>
      </c>
      <c r="G8" s="1169" t="s">
        <v>837</v>
      </c>
      <c r="H8" s="1169" t="s">
        <v>973</v>
      </c>
      <c r="I8" s="1169" t="s">
        <v>838</v>
      </c>
      <c r="J8" s="1169" t="s">
        <v>974</v>
      </c>
      <c r="K8" s="1169"/>
      <c r="L8" s="1169" t="s">
        <v>839</v>
      </c>
      <c r="M8" s="1169" t="s">
        <v>840</v>
      </c>
      <c r="N8" s="1169" t="s">
        <v>973</v>
      </c>
      <c r="O8" s="1169" t="s">
        <v>838</v>
      </c>
      <c r="P8" s="1169" t="s">
        <v>974</v>
      </c>
      <c r="Q8" s="1169"/>
      <c r="R8" s="1169" t="s">
        <v>975</v>
      </c>
      <c r="S8" s="1169"/>
      <c r="T8" s="1169" t="s">
        <v>841</v>
      </c>
      <c r="U8" s="1169"/>
      <c r="V8" s="1359" t="s">
        <v>1095</v>
      </c>
      <c r="W8" s="1169"/>
      <c r="X8" s="1169" t="s">
        <v>976</v>
      </c>
      <c r="Y8" s="1169"/>
      <c r="Z8" s="1169" t="s">
        <v>977</v>
      </c>
      <c r="AA8" s="1169"/>
      <c r="AB8" s="1169" t="s">
        <v>842</v>
      </c>
      <c r="AC8" s="1169"/>
      <c r="AD8" s="1169" t="s">
        <v>990</v>
      </c>
      <c r="AE8" s="1169"/>
      <c r="AF8" s="1169" t="s">
        <v>843</v>
      </c>
      <c r="AG8" s="1169"/>
      <c r="AH8" s="1169" t="s">
        <v>844</v>
      </c>
      <c r="AI8" s="1159"/>
      <c r="AJ8" s="1159"/>
    </row>
    <row r="9" spans="1:36">
      <c r="B9" s="1165"/>
      <c r="C9" s="1171" t="s">
        <v>485</v>
      </c>
      <c r="D9" s="1172" t="s">
        <v>486</v>
      </c>
      <c r="E9" s="1213" t="s">
        <v>739</v>
      </c>
      <c r="F9" s="1172" t="s">
        <v>488</v>
      </c>
      <c r="G9" s="1172" t="s">
        <v>978</v>
      </c>
      <c r="H9" s="1172" t="s">
        <v>490</v>
      </c>
      <c r="I9" s="1172" t="s">
        <v>979</v>
      </c>
      <c r="J9" s="1172" t="s">
        <v>980</v>
      </c>
      <c r="K9" s="1166"/>
      <c r="L9" s="1172" t="s">
        <v>493</v>
      </c>
      <c r="M9" s="1172" t="s">
        <v>981</v>
      </c>
      <c r="N9" s="1172" t="s">
        <v>495</v>
      </c>
      <c r="O9" s="1172" t="s">
        <v>982</v>
      </c>
      <c r="P9" s="1172" t="s">
        <v>983</v>
      </c>
      <c r="Q9" s="1162"/>
      <c r="R9" s="1172" t="s">
        <v>984</v>
      </c>
      <c r="S9" s="1172"/>
      <c r="T9" s="1172" t="s">
        <v>985</v>
      </c>
      <c r="U9" s="1172"/>
      <c r="V9" s="1172" t="s">
        <v>845</v>
      </c>
      <c r="W9" s="1172"/>
      <c r="X9" s="1172" t="s">
        <v>986</v>
      </c>
      <c r="Y9" s="1172"/>
      <c r="Z9" s="1172" t="s">
        <v>987</v>
      </c>
      <c r="AA9" s="1172"/>
      <c r="AB9" s="1172" t="s">
        <v>846</v>
      </c>
      <c r="AC9" s="1172"/>
      <c r="AD9" s="1172" t="s">
        <v>847</v>
      </c>
      <c r="AE9" s="1172"/>
      <c r="AF9" s="1172" t="s">
        <v>988</v>
      </c>
      <c r="AG9" s="1172"/>
      <c r="AH9" s="1172" t="s">
        <v>989</v>
      </c>
    </row>
    <row r="10" spans="1:36">
      <c r="B10" s="1172"/>
      <c r="C10" s="1173"/>
      <c r="D10" s="1173"/>
      <c r="E10" s="1213"/>
      <c r="F10" s="1172"/>
      <c r="G10" s="1172"/>
      <c r="H10" s="1172"/>
      <c r="I10" s="1172"/>
      <c r="J10" s="1172"/>
      <c r="K10" s="1172"/>
      <c r="L10" s="1172"/>
      <c r="M10" s="1172"/>
      <c r="N10" s="1172"/>
      <c r="O10" s="1172"/>
      <c r="P10" s="1172"/>
      <c r="Q10" s="1172"/>
      <c r="R10" s="1172"/>
      <c r="S10" s="1172"/>
      <c r="T10" s="1172"/>
      <c r="U10" s="1172"/>
      <c r="V10" s="1172"/>
      <c r="W10" s="1172"/>
      <c r="X10" s="1172"/>
      <c r="Y10" s="1172"/>
      <c r="Z10" s="1172"/>
      <c r="AA10" s="1172"/>
      <c r="AB10" s="1172"/>
      <c r="AC10" s="1172"/>
      <c r="AD10" s="1172"/>
      <c r="AE10" s="1172"/>
      <c r="AF10" s="1172"/>
      <c r="AH10" s="1172"/>
    </row>
    <row r="11" spans="1:36">
      <c r="B11" s="1172"/>
      <c r="C11" s="1174" t="s">
        <v>991</v>
      </c>
      <c r="D11" s="1173"/>
      <c r="E11" s="1213"/>
      <c r="F11" s="1172"/>
      <c r="G11" s="1172"/>
      <c r="H11" s="1172"/>
      <c r="I11" s="1172"/>
      <c r="J11" s="1172"/>
      <c r="K11" s="1172"/>
      <c r="L11" s="1172"/>
      <c r="M11" s="1172"/>
      <c r="N11" s="1172"/>
      <c r="O11" s="1172"/>
      <c r="P11" s="1172"/>
      <c r="Q11" s="1172"/>
      <c r="R11" s="1172"/>
      <c r="S11" s="1172"/>
      <c r="T11" s="1172"/>
      <c r="U11" s="1172"/>
      <c r="V11" s="1172"/>
      <c r="W11" s="1172"/>
      <c r="X11" s="1172"/>
      <c r="Y11" s="1172"/>
      <c r="Z11" s="1172"/>
      <c r="AA11" s="1172"/>
      <c r="AB11" s="1172"/>
      <c r="AC11" s="1172"/>
      <c r="AD11" s="1172"/>
      <c r="AE11" s="1172"/>
      <c r="AF11" s="1172"/>
      <c r="AH11" s="1172"/>
    </row>
    <row r="12" spans="1:36">
      <c r="B12" s="1175">
        <v>1</v>
      </c>
      <c r="C12" s="1193" t="s">
        <v>848</v>
      </c>
      <c r="D12" s="1193" t="s">
        <v>683</v>
      </c>
      <c r="E12" s="1193" t="s">
        <v>849</v>
      </c>
      <c r="F12" s="1194">
        <v>0</v>
      </c>
      <c r="G12" s="1176">
        <f t="shared" ref="G12:G70" si="0">F12*0.35</f>
        <v>0</v>
      </c>
      <c r="H12" s="1194">
        <v>561350.97</v>
      </c>
      <c r="I12" s="1176">
        <f t="shared" ref="I12:I70" si="1">-H12*0.35</f>
        <v>-196472.83949999997</v>
      </c>
      <c r="J12" s="1176">
        <f t="shared" ref="J12:J70" si="2">G12+H12+I12</f>
        <v>364878.13049999997</v>
      </c>
      <c r="K12" s="1177"/>
      <c r="L12" s="1194">
        <f t="shared" ref="L12:L69" si="3">F12</f>
        <v>0</v>
      </c>
      <c r="M12" s="1176">
        <f t="shared" ref="M12:M70" si="4">L12*0.21</f>
        <v>0</v>
      </c>
      <c r="N12" s="1194">
        <v>561350.97</v>
      </c>
      <c r="O12" s="1176">
        <f t="shared" ref="O12:O70" si="5">-N12*0.21</f>
        <v>-117883.70369999998</v>
      </c>
      <c r="P12" s="1176">
        <f t="shared" ref="P12:P70" si="6">M12+N12+O12</f>
        <v>443467.26630000002</v>
      </c>
      <c r="Q12" s="1159"/>
      <c r="R12" s="1176">
        <f t="shared" ref="R12:R70" si="7">J12-P12</f>
        <v>-78589.135800000047</v>
      </c>
      <c r="S12" s="1177"/>
      <c r="T12" s="1194">
        <v>0</v>
      </c>
      <c r="U12" s="1177"/>
      <c r="V12" s="1194">
        <v>0</v>
      </c>
      <c r="W12" s="1177"/>
      <c r="X12" s="1176">
        <f t="shared" ref="X12:X70" si="8">R12-T12-V12</f>
        <v>-78589.135800000047</v>
      </c>
      <c r="Y12" s="1177"/>
      <c r="Z12" s="1127" t="s">
        <v>850</v>
      </c>
      <c r="AA12" s="1178"/>
      <c r="AB12" s="1127" t="s">
        <v>164</v>
      </c>
      <c r="AC12" s="1178"/>
      <c r="AD12" s="1179">
        <v>0.33300000000000002</v>
      </c>
      <c r="AE12" s="1178"/>
      <c r="AF12" s="1176">
        <f t="shared" ref="AF12:AF70" si="9">X12*AD12</f>
        <v>-26170.182221400017</v>
      </c>
      <c r="AH12" s="1180">
        <v>190</v>
      </c>
    </row>
    <row r="13" spans="1:36">
      <c r="B13" s="1175">
        <v>2</v>
      </c>
      <c r="C13" s="1193" t="s">
        <v>851</v>
      </c>
      <c r="D13" s="1193" t="s">
        <v>636</v>
      </c>
      <c r="E13" s="1193" t="s">
        <v>849</v>
      </c>
      <c r="F13" s="1195">
        <v>222051.82999999996</v>
      </c>
      <c r="G13" s="1192">
        <f t="shared" si="0"/>
        <v>77718.14049999998</v>
      </c>
      <c r="H13" s="1195">
        <v>19984.664699999994</v>
      </c>
      <c r="I13" s="1192">
        <f t="shared" si="1"/>
        <v>-6994.6326449999979</v>
      </c>
      <c r="J13" s="1192">
        <f t="shared" si="2"/>
        <v>90708.172554999968</v>
      </c>
      <c r="K13" s="1183"/>
      <c r="L13" s="1195">
        <f t="shared" si="3"/>
        <v>222051.82999999996</v>
      </c>
      <c r="M13" s="1192">
        <f t="shared" si="4"/>
        <v>46630.884299999991</v>
      </c>
      <c r="N13" s="1195">
        <v>19984.664699999994</v>
      </c>
      <c r="O13" s="1192">
        <f t="shared" si="5"/>
        <v>-4196.7795869999982</v>
      </c>
      <c r="P13" s="1192">
        <f t="shared" si="6"/>
        <v>62418.769412999987</v>
      </c>
      <c r="Q13" s="1184"/>
      <c r="R13" s="1192">
        <f t="shared" si="7"/>
        <v>28289.403141999981</v>
      </c>
      <c r="S13" s="1183"/>
      <c r="T13" s="1195">
        <v>0</v>
      </c>
      <c r="U13" s="1183"/>
      <c r="V13" s="1195">
        <v>0</v>
      </c>
      <c r="W13" s="1183"/>
      <c r="X13" s="1192">
        <f t="shared" si="8"/>
        <v>28289.403141999981</v>
      </c>
      <c r="Y13" s="1177"/>
      <c r="Z13" s="1127" t="s">
        <v>140</v>
      </c>
      <c r="AA13" s="1178"/>
      <c r="AB13" s="1127" t="s">
        <v>164</v>
      </c>
      <c r="AC13" s="1178"/>
      <c r="AD13" s="1179">
        <v>6.5299999999999997E-2</v>
      </c>
      <c r="AE13" s="1178"/>
      <c r="AF13" s="1192">
        <f t="shared" si="9"/>
        <v>1847.2980251725987</v>
      </c>
      <c r="AH13" s="1180">
        <v>190</v>
      </c>
    </row>
    <row r="14" spans="1:36">
      <c r="B14" s="1175">
        <v>3</v>
      </c>
      <c r="C14" s="1193" t="s">
        <v>852</v>
      </c>
      <c r="D14" s="1193" t="s">
        <v>636</v>
      </c>
      <c r="E14" s="1193" t="s">
        <v>849</v>
      </c>
      <c r="F14" s="1195">
        <v>561535.93000000005</v>
      </c>
      <c r="G14" s="1192">
        <f t="shared" si="0"/>
        <v>196537.57550000001</v>
      </c>
      <c r="H14" s="1195">
        <v>50538.233700000004</v>
      </c>
      <c r="I14" s="1192">
        <f t="shared" si="1"/>
        <v>-17688.381795000001</v>
      </c>
      <c r="J14" s="1192">
        <f t="shared" si="2"/>
        <v>229387.42740500002</v>
      </c>
      <c r="K14" s="1183"/>
      <c r="L14" s="1195">
        <f t="shared" si="3"/>
        <v>561535.93000000005</v>
      </c>
      <c r="M14" s="1192">
        <f t="shared" si="4"/>
        <v>117922.54530000001</v>
      </c>
      <c r="N14" s="1195">
        <v>50538.233700000004</v>
      </c>
      <c r="O14" s="1192">
        <f t="shared" si="5"/>
        <v>-10613.029077000001</v>
      </c>
      <c r="P14" s="1192">
        <f t="shared" si="6"/>
        <v>157847.749923</v>
      </c>
      <c r="Q14" s="1184"/>
      <c r="R14" s="1192">
        <f t="shared" si="7"/>
        <v>71539.677482000028</v>
      </c>
      <c r="S14" s="1183"/>
      <c r="T14" s="1195">
        <v>0</v>
      </c>
      <c r="U14" s="1183"/>
      <c r="V14" s="1195">
        <v>0</v>
      </c>
      <c r="W14" s="1183"/>
      <c r="X14" s="1192">
        <f t="shared" si="8"/>
        <v>71539.677482000028</v>
      </c>
      <c r="Y14" s="1177"/>
      <c r="Z14" s="1127" t="s">
        <v>140</v>
      </c>
      <c r="AA14" s="1178"/>
      <c r="AB14" s="1127" t="s">
        <v>164</v>
      </c>
      <c r="AC14" s="1178"/>
      <c r="AD14" s="1179">
        <v>6.5299999999999997E-2</v>
      </c>
      <c r="AE14" s="1178"/>
      <c r="AF14" s="1192">
        <f t="shared" si="9"/>
        <v>4671.5409395746019</v>
      </c>
      <c r="AH14" s="1180">
        <v>190</v>
      </c>
    </row>
    <row r="15" spans="1:36">
      <c r="B15" s="1175">
        <v>4</v>
      </c>
      <c r="C15" s="1193" t="s">
        <v>853</v>
      </c>
      <c r="D15" s="1193" t="s">
        <v>636</v>
      </c>
      <c r="E15" s="1193" t="s">
        <v>849</v>
      </c>
      <c r="F15" s="1195">
        <v>1350412</v>
      </c>
      <c r="G15" s="1192">
        <f t="shared" si="0"/>
        <v>472644.19999999995</v>
      </c>
      <c r="H15" s="1195">
        <v>121537.08</v>
      </c>
      <c r="I15" s="1192">
        <f t="shared" si="1"/>
        <v>-42537.977999999996</v>
      </c>
      <c r="J15" s="1192">
        <f t="shared" si="2"/>
        <v>551643.30199999991</v>
      </c>
      <c r="K15" s="1183"/>
      <c r="L15" s="1195">
        <f t="shared" si="3"/>
        <v>1350412</v>
      </c>
      <c r="M15" s="1192">
        <f t="shared" si="4"/>
        <v>283586.51999999996</v>
      </c>
      <c r="N15" s="1195">
        <v>121537.08</v>
      </c>
      <c r="O15" s="1192">
        <f t="shared" si="5"/>
        <v>-25522.786799999998</v>
      </c>
      <c r="P15" s="1192">
        <f t="shared" si="6"/>
        <v>379600.81319999998</v>
      </c>
      <c r="Q15" s="1184"/>
      <c r="R15" s="1192">
        <f t="shared" si="7"/>
        <v>172042.48879999993</v>
      </c>
      <c r="S15" s="1183"/>
      <c r="T15" s="1195">
        <v>0</v>
      </c>
      <c r="U15" s="1183"/>
      <c r="V15" s="1195">
        <v>0</v>
      </c>
      <c r="W15" s="1183"/>
      <c r="X15" s="1192">
        <f t="shared" si="8"/>
        <v>172042.48879999993</v>
      </c>
      <c r="Y15" s="1177"/>
      <c r="Z15" s="1127" t="s">
        <v>140</v>
      </c>
      <c r="AA15" s="1178"/>
      <c r="AB15" s="1127" t="s">
        <v>164</v>
      </c>
      <c r="AC15" s="1178"/>
      <c r="AD15" s="1179">
        <v>6.5299999999999997E-2</v>
      </c>
      <c r="AE15" s="1178"/>
      <c r="AF15" s="1192">
        <f t="shared" si="9"/>
        <v>11234.374518639996</v>
      </c>
      <c r="AH15" s="1180">
        <v>190</v>
      </c>
    </row>
    <row r="16" spans="1:36">
      <c r="B16" s="1175">
        <v>5</v>
      </c>
      <c r="C16" s="1193" t="s">
        <v>854</v>
      </c>
      <c r="D16" s="1193" t="s">
        <v>636</v>
      </c>
      <c r="E16" s="1193" t="s">
        <v>849</v>
      </c>
      <c r="F16" s="1195">
        <v>156169.44</v>
      </c>
      <c r="G16" s="1192">
        <f t="shared" si="0"/>
        <v>54659.303999999996</v>
      </c>
      <c r="H16" s="1195">
        <v>14055.249599999999</v>
      </c>
      <c r="I16" s="1192">
        <f t="shared" si="1"/>
        <v>-4919.3373599999995</v>
      </c>
      <c r="J16" s="1192">
        <f t="shared" si="2"/>
        <v>63795.216240000002</v>
      </c>
      <c r="K16" s="1183"/>
      <c r="L16" s="1195">
        <f t="shared" si="3"/>
        <v>156169.44</v>
      </c>
      <c r="M16" s="1192">
        <f t="shared" si="4"/>
        <v>32795.582399999999</v>
      </c>
      <c r="N16" s="1195">
        <v>14055.249599999999</v>
      </c>
      <c r="O16" s="1192">
        <f t="shared" si="5"/>
        <v>-2951.6024159999997</v>
      </c>
      <c r="P16" s="1192">
        <f t="shared" si="6"/>
        <v>43899.229583999993</v>
      </c>
      <c r="Q16" s="1184"/>
      <c r="R16" s="1192">
        <f t="shared" si="7"/>
        <v>19895.986656000008</v>
      </c>
      <c r="S16" s="1183"/>
      <c r="T16" s="1195">
        <v>0</v>
      </c>
      <c r="U16" s="1183"/>
      <c r="V16" s="1195">
        <v>0</v>
      </c>
      <c r="W16" s="1183"/>
      <c r="X16" s="1192">
        <f t="shared" si="8"/>
        <v>19895.986656000008</v>
      </c>
      <c r="Y16" s="1177"/>
      <c r="Z16" s="1127" t="s">
        <v>140</v>
      </c>
      <c r="AA16" s="1178"/>
      <c r="AB16" s="1127" t="s">
        <v>164</v>
      </c>
      <c r="AC16" s="1178"/>
      <c r="AD16" s="1179">
        <v>6.5299999999999997E-2</v>
      </c>
      <c r="AE16" s="1178"/>
      <c r="AF16" s="1192">
        <f t="shared" si="9"/>
        <v>1299.2079286368005</v>
      </c>
      <c r="AH16" s="1180">
        <v>190</v>
      </c>
    </row>
    <row r="17" spans="2:34">
      <c r="B17" s="1175">
        <v>6</v>
      </c>
      <c r="C17" s="1193" t="s">
        <v>855</v>
      </c>
      <c r="D17" s="1193" t="s">
        <v>636</v>
      </c>
      <c r="E17" s="1193" t="s">
        <v>849</v>
      </c>
      <c r="F17" s="1195">
        <v>3405703.67</v>
      </c>
      <c r="G17" s="1192">
        <f t="shared" si="0"/>
        <v>1191996.2844999998</v>
      </c>
      <c r="H17" s="1195">
        <v>306513.33029999997</v>
      </c>
      <c r="I17" s="1192">
        <f t="shared" si="1"/>
        <v>-107279.66560499999</v>
      </c>
      <c r="J17" s="1192">
        <f t="shared" si="2"/>
        <v>1391229.9491949999</v>
      </c>
      <c r="K17" s="1183"/>
      <c r="L17" s="1195">
        <f t="shared" si="3"/>
        <v>3405703.67</v>
      </c>
      <c r="M17" s="1192">
        <f t="shared" si="4"/>
        <v>715197.77069999999</v>
      </c>
      <c r="N17" s="1195">
        <v>306513.33029999997</v>
      </c>
      <c r="O17" s="1192">
        <f t="shared" si="5"/>
        <v>-64367.799362999991</v>
      </c>
      <c r="P17" s="1192">
        <f t="shared" si="6"/>
        <v>957343.30163700006</v>
      </c>
      <c r="Q17" s="1184"/>
      <c r="R17" s="1192">
        <f t="shared" si="7"/>
        <v>433886.64755799982</v>
      </c>
      <c r="S17" s="1183"/>
      <c r="T17" s="1195">
        <v>0</v>
      </c>
      <c r="U17" s="1183"/>
      <c r="V17" s="1195">
        <v>0</v>
      </c>
      <c r="W17" s="1183"/>
      <c r="X17" s="1192">
        <f t="shared" si="8"/>
        <v>433886.64755799982</v>
      </c>
      <c r="Y17" s="1177"/>
      <c r="Z17" s="1127" t="s">
        <v>140</v>
      </c>
      <c r="AA17" s="1178"/>
      <c r="AB17" s="1127" t="s">
        <v>164</v>
      </c>
      <c r="AC17" s="1178"/>
      <c r="AD17" s="1179">
        <v>6.5299999999999997E-2</v>
      </c>
      <c r="AE17" s="1178"/>
      <c r="AF17" s="1192">
        <f t="shared" si="9"/>
        <v>28332.798085537386</v>
      </c>
      <c r="AH17" s="1180">
        <v>190</v>
      </c>
    </row>
    <row r="18" spans="2:34">
      <c r="B18" s="1175">
        <v>7</v>
      </c>
      <c r="C18" s="1193" t="s">
        <v>856</v>
      </c>
      <c r="D18" s="1193" t="s">
        <v>636</v>
      </c>
      <c r="E18" s="1193" t="s">
        <v>849</v>
      </c>
      <c r="F18" s="1195">
        <v>1776910.91</v>
      </c>
      <c r="G18" s="1192">
        <f t="shared" si="0"/>
        <v>621918.81849999994</v>
      </c>
      <c r="H18" s="1195">
        <v>159921.98189999998</v>
      </c>
      <c r="I18" s="1192">
        <f t="shared" si="1"/>
        <v>-55972.693664999992</v>
      </c>
      <c r="J18" s="1192">
        <f t="shared" si="2"/>
        <v>725868.10673499992</v>
      </c>
      <c r="K18" s="1183"/>
      <c r="L18" s="1195">
        <f t="shared" si="3"/>
        <v>1776910.91</v>
      </c>
      <c r="M18" s="1192">
        <f t="shared" si="4"/>
        <v>373151.29109999997</v>
      </c>
      <c r="N18" s="1195">
        <v>159921.98189999998</v>
      </c>
      <c r="O18" s="1192">
        <f t="shared" si="5"/>
        <v>-33583.616198999996</v>
      </c>
      <c r="P18" s="1192">
        <f t="shared" si="6"/>
        <v>499489.65680099995</v>
      </c>
      <c r="Q18" s="1184"/>
      <c r="R18" s="1192">
        <f t="shared" si="7"/>
        <v>226378.44993399997</v>
      </c>
      <c r="S18" s="1183"/>
      <c r="T18" s="1195">
        <v>0</v>
      </c>
      <c r="U18" s="1183"/>
      <c r="V18" s="1195">
        <v>0</v>
      </c>
      <c r="W18" s="1183"/>
      <c r="X18" s="1192">
        <f t="shared" si="8"/>
        <v>226378.44993399997</v>
      </c>
      <c r="Y18" s="1177"/>
      <c r="Z18" s="1127" t="s">
        <v>140</v>
      </c>
      <c r="AA18" s="1178"/>
      <c r="AB18" s="1127" t="s">
        <v>164</v>
      </c>
      <c r="AC18" s="1178"/>
      <c r="AD18" s="1179">
        <v>6.5299999999999997E-2</v>
      </c>
      <c r="AE18" s="1178"/>
      <c r="AF18" s="1192">
        <f t="shared" si="9"/>
        <v>14782.512780690198</v>
      </c>
      <c r="AH18" s="1180">
        <v>190</v>
      </c>
    </row>
    <row r="19" spans="2:34">
      <c r="B19" s="1175">
        <v>8</v>
      </c>
      <c r="C19" s="1193" t="s">
        <v>857</v>
      </c>
      <c r="D19" s="1193" t="s">
        <v>636</v>
      </c>
      <c r="E19" s="1193" t="s">
        <v>849</v>
      </c>
      <c r="F19" s="1195">
        <v>2978952.3642689832</v>
      </c>
      <c r="G19" s="1192">
        <f t="shared" si="0"/>
        <v>1042633.3274941441</v>
      </c>
      <c r="H19" s="1195">
        <v>268105.71278420847</v>
      </c>
      <c r="I19" s="1192">
        <f t="shared" si="1"/>
        <v>-93836.999474472963</v>
      </c>
      <c r="J19" s="1192">
        <f t="shared" si="2"/>
        <v>1216902.0408038795</v>
      </c>
      <c r="K19" s="1183"/>
      <c r="L19" s="1195">
        <f t="shared" si="3"/>
        <v>2978952.3642689832</v>
      </c>
      <c r="M19" s="1192">
        <f t="shared" si="4"/>
        <v>625579.99649648648</v>
      </c>
      <c r="N19" s="1195">
        <v>268105.71278420847</v>
      </c>
      <c r="O19" s="1192">
        <f t="shared" si="5"/>
        <v>-56302.199684683779</v>
      </c>
      <c r="P19" s="1192">
        <f t="shared" si="6"/>
        <v>837383.50959601114</v>
      </c>
      <c r="Q19" s="1184"/>
      <c r="R19" s="1192">
        <f t="shared" si="7"/>
        <v>379518.53120786836</v>
      </c>
      <c r="S19" s="1183"/>
      <c r="T19" s="1195">
        <v>0</v>
      </c>
      <c r="U19" s="1183"/>
      <c r="V19" s="1195">
        <v>0</v>
      </c>
      <c r="W19" s="1183"/>
      <c r="X19" s="1192">
        <f t="shared" si="8"/>
        <v>379518.53120786836</v>
      </c>
      <c r="Y19" s="1177"/>
      <c r="Z19" s="1127" t="s">
        <v>140</v>
      </c>
      <c r="AA19" s="1178"/>
      <c r="AB19" s="1127" t="s">
        <v>164</v>
      </c>
      <c r="AC19" s="1178"/>
      <c r="AD19" s="1179">
        <v>6.5299999999999997E-2</v>
      </c>
      <c r="AE19" s="1178"/>
      <c r="AF19" s="1192">
        <f t="shared" si="9"/>
        <v>24782.560087873804</v>
      </c>
      <c r="AH19" s="1180">
        <v>190</v>
      </c>
    </row>
    <row r="20" spans="2:34">
      <c r="B20" s="1175">
        <v>9</v>
      </c>
      <c r="C20" s="1193" t="s">
        <v>858</v>
      </c>
      <c r="D20" s="1193" t="s">
        <v>636</v>
      </c>
      <c r="E20" s="1193" t="s">
        <v>849</v>
      </c>
      <c r="F20" s="1195">
        <v>135000</v>
      </c>
      <c r="G20" s="1192">
        <f t="shared" si="0"/>
        <v>47250</v>
      </c>
      <c r="H20" s="1195">
        <v>12150</v>
      </c>
      <c r="I20" s="1192">
        <f t="shared" si="1"/>
        <v>-4252.5</v>
      </c>
      <c r="J20" s="1192">
        <f t="shared" si="2"/>
        <v>55147.5</v>
      </c>
      <c r="K20" s="1183"/>
      <c r="L20" s="1195">
        <f t="shared" si="3"/>
        <v>135000</v>
      </c>
      <c r="M20" s="1192">
        <f t="shared" si="4"/>
        <v>28350</v>
      </c>
      <c r="N20" s="1195">
        <v>12150</v>
      </c>
      <c r="O20" s="1192">
        <f t="shared" si="5"/>
        <v>-2551.5</v>
      </c>
      <c r="P20" s="1192">
        <f t="shared" si="6"/>
        <v>37948.5</v>
      </c>
      <c r="Q20" s="1184"/>
      <c r="R20" s="1192">
        <f t="shared" si="7"/>
        <v>17199</v>
      </c>
      <c r="S20" s="1183"/>
      <c r="T20" s="1195">
        <v>0</v>
      </c>
      <c r="U20" s="1183"/>
      <c r="V20" s="1195">
        <v>0</v>
      </c>
      <c r="W20" s="1183"/>
      <c r="X20" s="1192">
        <f t="shared" si="8"/>
        <v>17199</v>
      </c>
      <c r="Y20" s="1177"/>
      <c r="Z20" s="1127" t="s">
        <v>140</v>
      </c>
      <c r="AA20" s="1178"/>
      <c r="AB20" s="1127" t="s">
        <v>164</v>
      </c>
      <c r="AC20" s="1178"/>
      <c r="AD20" s="1179">
        <v>6.5299999999999997E-2</v>
      </c>
      <c r="AE20" s="1178"/>
      <c r="AF20" s="1192">
        <f t="shared" si="9"/>
        <v>1123.0946999999999</v>
      </c>
      <c r="AH20" s="1180">
        <v>190</v>
      </c>
    </row>
    <row r="21" spans="2:34">
      <c r="B21" s="1175">
        <v>10</v>
      </c>
      <c r="C21" s="1193" t="s">
        <v>859</v>
      </c>
      <c r="D21" s="1193" t="s">
        <v>636</v>
      </c>
      <c r="E21" s="1193" t="s">
        <v>849</v>
      </c>
      <c r="F21" s="1195">
        <v>-156169.44</v>
      </c>
      <c r="G21" s="1192">
        <f t="shared" si="0"/>
        <v>-54659.303999999996</v>
      </c>
      <c r="H21" s="1195">
        <v>-14055.249599999999</v>
      </c>
      <c r="I21" s="1192">
        <f t="shared" si="1"/>
        <v>4919.3373599999995</v>
      </c>
      <c r="J21" s="1192">
        <f t="shared" si="2"/>
        <v>-63795.216240000002</v>
      </c>
      <c r="K21" s="1183"/>
      <c r="L21" s="1195">
        <f t="shared" si="3"/>
        <v>-156169.44</v>
      </c>
      <c r="M21" s="1192">
        <f t="shared" si="4"/>
        <v>-32795.582399999999</v>
      </c>
      <c r="N21" s="1195">
        <v>-14055.249599999999</v>
      </c>
      <c r="O21" s="1192">
        <f t="shared" si="5"/>
        <v>2951.6024159999997</v>
      </c>
      <c r="P21" s="1192">
        <f t="shared" si="6"/>
        <v>-43899.229583999993</v>
      </c>
      <c r="Q21" s="1184"/>
      <c r="R21" s="1192">
        <f t="shared" si="7"/>
        <v>-19895.986656000008</v>
      </c>
      <c r="S21" s="1183"/>
      <c r="T21" s="1195">
        <v>0</v>
      </c>
      <c r="U21" s="1183"/>
      <c r="V21" s="1195">
        <v>0</v>
      </c>
      <c r="W21" s="1183"/>
      <c r="X21" s="1192">
        <f t="shared" si="8"/>
        <v>-19895.986656000008</v>
      </c>
      <c r="Y21" s="1177"/>
      <c r="Z21" s="1127" t="s">
        <v>140</v>
      </c>
      <c r="AA21" s="1178"/>
      <c r="AB21" s="1127" t="s">
        <v>164</v>
      </c>
      <c r="AC21" s="1178"/>
      <c r="AD21" s="1179">
        <v>6.5299999999999997E-2</v>
      </c>
      <c r="AE21" s="1178"/>
      <c r="AF21" s="1192">
        <f t="shared" si="9"/>
        <v>-1299.2079286368005</v>
      </c>
      <c r="AH21" s="1180">
        <v>190</v>
      </c>
    </row>
    <row r="22" spans="2:34">
      <c r="B22" s="1175">
        <v>11</v>
      </c>
      <c r="C22" s="1193" t="s">
        <v>860</v>
      </c>
      <c r="D22" s="1193" t="s">
        <v>636</v>
      </c>
      <c r="E22" s="1193" t="s">
        <v>849</v>
      </c>
      <c r="F22" s="1195">
        <v>-1350412</v>
      </c>
      <c r="G22" s="1192">
        <f t="shared" si="0"/>
        <v>-472644.19999999995</v>
      </c>
      <c r="H22" s="1195">
        <v>-121537.08</v>
      </c>
      <c r="I22" s="1192">
        <f t="shared" si="1"/>
        <v>42537.977999999996</v>
      </c>
      <c r="J22" s="1192">
        <f t="shared" si="2"/>
        <v>-551643.30199999991</v>
      </c>
      <c r="K22" s="1183"/>
      <c r="L22" s="1195">
        <f t="shared" si="3"/>
        <v>-1350412</v>
      </c>
      <c r="M22" s="1192">
        <f t="shared" si="4"/>
        <v>-283586.51999999996</v>
      </c>
      <c r="N22" s="1195">
        <v>-121537.08</v>
      </c>
      <c r="O22" s="1192">
        <f t="shared" si="5"/>
        <v>25522.786799999998</v>
      </c>
      <c r="P22" s="1192">
        <f t="shared" si="6"/>
        <v>-379600.81319999998</v>
      </c>
      <c r="Q22" s="1184"/>
      <c r="R22" s="1192">
        <f t="shared" si="7"/>
        <v>-172042.48879999993</v>
      </c>
      <c r="S22" s="1183"/>
      <c r="T22" s="1195">
        <v>0</v>
      </c>
      <c r="U22" s="1183"/>
      <c r="V22" s="1195">
        <v>0</v>
      </c>
      <c r="W22" s="1183"/>
      <c r="X22" s="1192">
        <f t="shared" si="8"/>
        <v>-172042.48879999993</v>
      </c>
      <c r="Y22" s="1177"/>
      <c r="Z22" s="1127" t="s">
        <v>140</v>
      </c>
      <c r="AA22" s="1178"/>
      <c r="AB22" s="1127" t="s">
        <v>164</v>
      </c>
      <c r="AC22" s="1178"/>
      <c r="AD22" s="1179">
        <v>6.5299999999999997E-2</v>
      </c>
      <c r="AE22" s="1178"/>
      <c r="AF22" s="1192">
        <f t="shared" si="9"/>
        <v>-11234.374518639996</v>
      </c>
      <c r="AH22" s="1180">
        <v>190</v>
      </c>
    </row>
    <row r="23" spans="2:34">
      <c r="B23" s="1175">
        <v>12</v>
      </c>
      <c r="C23" s="1193" t="s">
        <v>861</v>
      </c>
      <c r="D23" s="1193" t="s">
        <v>636</v>
      </c>
      <c r="E23" s="1193" t="s">
        <v>849</v>
      </c>
      <c r="F23" s="1195">
        <v>8741596</v>
      </c>
      <c r="G23" s="1192">
        <f t="shared" si="0"/>
        <v>3059558.5999999996</v>
      </c>
      <c r="H23" s="1195">
        <v>786743.64</v>
      </c>
      <c r="I23" s="1192">
        <f t="shared" si="1"/>
        <v>-275360.27399999998</v>
      </c>
      <c r="J23" s="1192">
        <f t="shared" si="2"/>
        <v>3570941.966</v>
      </c>
      <c r="K23" s="1183"/>
      <c r="L23" s="1195">
        <f t="shared" si="3"/>
        <v>8741596</v>
      </c>
      <c r="M23" s="1192">
        <f t="shared" si="4"/>
        <v>1835735.16</v>
      </c>
      <c r="N23" s="1195">
        <v>786743.64</v>
      </c>
      <c r="O23" s="1192">
        <f t="shared" si="5"/>
        <v>-165216.16440000001</v>
      </c>
      <c r="P23" s="1192">
        <f t="shared" si="6"/>
        <v>2457262.6355999997</v>
      </c>
      <c r="Q23" s="1184"/>
      <c r="R23" s="1192">
        <f t="shared" si="7"/>
        <v>1113679.3304000003</v>
      </c>
      <c r="S23" s="1183"/>
      <c r="T23" s="1195">
        <v>0</v>
      </c>
      <c r="U23" s="1183"/>
      <c r="V23" s="1195">
        <v>0</v>
      </c>
      <c r="W23" s="1183"/>
      <c r="X23" s="1192">
        <f t="shared" si="8"/>
        <v>1113679.3304000003</v>
      </c>
      <c r="Y23" s="1177"/>
      <c r="Z23" s="1127" t="s">
        <v>140</v>
      </c>
      <c r="AA23" s="1178"/>
      <c r="AB23" s="1127" t="s">
        <v>164</v>
      </c>
      <c r="AC23" s="1178"/>
      <c r="AD23" s="1179">
        <v>6.5299999999999997E-2</v>
      </c>
      <c r="AE23" s="1178"/>
      <c r="AF23" s="1192">
        <f t="shared" si="9"/>
        <v>72723.260275120017</v>
      </c>
      <c r="AH23" s="1180">
        <v>190</v>
      </c>
    </row>
    <row r="24" spans="2:34">
      <c r="B24" s="1175">
        <v>13</v>
      </c>
      <c r="C24" s="1193" t="s">
        <v>862</v>
      </c>
      <c r="D24" s="1193" t="s">
        <v>636</v>
      </c>
      <c r="E24" s="1193" t="s">
        <v>849</v>
      </c>
      <c r="F24" s="1195">
        <v>518589.12</v>
      </c>
      <c r="G24" s="1192">
        <f t="shared" si="0"/>
        <v>181506.19199999998</v>
      </c>
      <c r="H24" s="1195">
        <v>46673.020799999998</v>
      </c>
      <c r="I24" s="1192">
        <f t="shared" si="1"/>
        <v>-16335.557279999999</v>
      </c>
      <c r="J24" s="1192">
        <f t="shared" si="2"/>
        <v>211843.65551999997</v>
      </c>
      <c r="K24" s="1183"/>
      <c r="L24" s="1195">
        <f t="shared" si="3"/>
        <v>518589.12</v>
      </c>
      <c r="M24" s="1192">
        <f t="shared" si="4"/>
        <v>108903.71519999999</v>
      </c>
      <c r="N24" s="1195">
        <v>46673.020799999998</v>
      </c>
      <c r="O24" s="1192">
        <f t="shared" si="5"/>
        <v>-9801.3343679999998</v>
      </c>
      <c r="P24" s="1192">
        <f t="shared" si="6"/>
        <v>145775.40163199996</v>
      </c>
      <c r="Q24" s="1184"/>
      <c r="R24" s="1192">
        <f t="shared" si="7"/>
        <v>66068.253888000007</v>
      </c>
      <c r="S24" s="1183"/>
      <c r="T24" s="1195">
        <v>0</v>
      </c>
      <c r="U24" s="1183"/>
      <c r="V24" s="1195">
        <v>0</v>
      </c>
      <c r="W24" s="1183"/>
      <c r="X24" s="1192">
        <f t="shared" si="8"/>
        <v>66068.253888000007</v>
      </c>
      <c r="Y24" s="1177"/>
      <c r="Z24" s="1127" t="s">
        <v>140</v>
      </c>
      <c r="AA24" s="1178"/>
      <c r="AB24" s="1127" t="s">
        <v>164</v>
      </c>
      <c r="AC24" s="1178"/>
      <c r="AD24" s="1179">
        <v>6.5299999999999997E-2</v>
      </c>
      <c r="AE24" s="1178"/>
      <c r="AF24" s="1192">
        <f t="shared" si="9"/>
        <v>4314.2569788864002</v>
      </c>
      <c r="AH24" s="1180">
        <v>190</v>
      </c>
    </row>
    <row r="25" spans="2:34">
      <c r="B25" s="1175">
        <v>14</v>
      </c>
      <c r="C25" s="1193" t="s">
        <v>863</v>
      </c>
      <c r="D25" s="1193" t="s">
        <v>636</v>
      </c>
      <c r="E25" s="1193" t="s">
        <v>849</v>
      </c>
      <c r="F25" s="1195">
        <v>-135000</v>
      </c>
      <c r="G25" s="1192">
        <f t="shared" si="0"/>
        <v>-47250</v>
      </c>
      <c r="H25" s="1195">
        <v>-12150</v>
      </c>
      <c r="I25" s="1192">
        <f t="shared" si="1"/>
        <v>4252.5</v>
      </c>
      <c r="J25" s="1192">
        <f t="shared" si="2"/>
        <v>-55147.5</v>
      </c>
      <c r="K25" s="1183"/>
      <c r="L25" s="1195">
        <f t="shared" si="3"/>
        <v>-135000</v>
      </c>
      <c r="M25" s="1192">
        <f t="shared" si="4"/>
        <v>-28350</v>
      </c>
      <c r="N25" s="1195">
        <v>-12150</v>
      </c>
      <c r="O25" s="1192">
        <f t="shared" si="5"/>
        <v>2551.5</v>
      </c>
      <c r="P25" s="1192">
        <f t="shared" si="6"/>
        <v>-37948.5</v>
      </c>
      <c r="Q25" s="1184"/>
      <c r="R25" s="1192">
        <f t="shared" si="7"/>
        <v>-17199</v>
      </c>
      <c r="S25" s="1183"/>
      <c r="T25" s="1195">
        <v>0</v>
      </c>
      <c r="U25" s="1183"/>
      <c r="V25" s="1195">
        <v>0</v>
      </c>
      <c r="W25" s="1183"/>
      <c r="X25" s="1192">
        <f t="shared" si="8"/>
        <v>-17199</v>
      </c>
      <c r="Y25" s="1177"/>
      <c r="Z25" s="1127" t="s">
        <v>140</v>
      </c>
      <c r="AA25" s="1178"/>
      <c r="AB25" s="1127" t="s">
        <v>164</v>
      </c>
      <c r="AC25" s="1178"/>
      <c r="AD25" s="1179">
        <v>6.5299999999999997E-2</v>
      </c>
      <c r="AE25" s="1178"/>
      <c r="AF25" s="1192">
        <f t="shared" si="9"/>
        <v>-1123.0946999999999</v>
      </c>
      <c r="AH25" s="1180">
        <v>190</v>
      </c>
    </row>
    <row r="26" spans="2:34">
      <c r="B26" s="1175">
        <v>15</v>
      </c>
      <c r="C26" s="1193" t="s">
        <v>864</v>
      </c>
      <c r="D26" s="1193" t="s">
        <v>636</v>
      </c>
      <c r="E26" s="1193" t="s">
        <v>849</v>
      </c>
      <c r="F26" s="1195">
        <v>140236.19</v>
      </c>
      <c r="G26" s="1192">
        <f t="shared" si="0"/>
        <v>49082.666499999999</v>
      </c>
      <c r="H26" s="1195">
        <v>12621.257099999999</v>
      </c>
      <c r="I26" s="1192">
        <f t="shared" si="1"/>
        <v>-4417.4399849999991</v>
      </c>
      <c r="J26" s="1192">
        <f t="shared" si="2"/>
        <v>57286.483614999997</v>
      </c>
      <c r="K26" s="1183"/>
      <c r="L26" s="1195">
        <f t="shared" si="3"/>
        <v>140236.19</v>
      </c>
      <c r="M26" s="1192">
        <f t="shared" si="4"/>
        <v>29449.599900000001</v>
      </c>
      <c r="N26" s="1195">
        <v>12621.257099999999</v>
      </c>
      <c r="O26" s="1192">
        <f t="shared" si="5"/>
        <v>-2650.4639909999996</v>
      </c>
      <c r="P26" s="1192">
        <f t="shared" si="6"/>
        <v>39420.393009000007</v>
      </c>
      <c r="Q26" s="1184"/>
      <c r="R26" s="1192">
        <f t="shared" si="7"/>
        <v>17866.090605999991</v>
      </c>
      <c r="S26" s="1183"/>
      <c r="T26" s="1195">
        <v>0</v>
      </c>
      <c r="U26" s="1183"/>
      <c r="V26" s="1195">
        <v>0</v>
      </c>
      <c r="W26" s="1183"/>
      <c r="X26" s="1192">
        <f t="shared" si="8"/>
        <v>17866.090605999991</v>
      </c>
      <c r="Y26" s="1177"/>
      <c r="Z26" s="1127" t="s">
        <v>140</v>
      </c>
      <c r="AA26" s="1178"/>
      <c r="AB26" s="1127" t="s">
        <v>164</v>
      </c>
      <c r="AC26" s="1178"/>
      <c r="AD26" s="1179">
        <v>6.5299999999999997E-2</v>
      </c>
      <c r="AE26" s="1178"/>
      <c r="AF26" s="1192">
        <f t="shared" si="9"/>
        <v>1166.6557165717993</v>
      </c>
      <c r="AH26" s="1180">
        <v>190</v>
      </c>
    </row>
    <row r="27" spans="2:34">
      <c r="B27" s="1175">
        <v>16</v>
      </c>
      <c r="C27" s="1193" t="s">
        <v>865</v>
      </c>
      <c r="D27" s="1193" t="s">
        <v>636</v>
      </c>
      <c r="E27" s="1193" t="s">
        <v>849</v>
      </c>
      <c r="F27" s="1195">
        <v>-122306.25</v>
      </c>
      <c r="G27" s="1192">
        <f t="shared" si="0"/>
        <v>-42807.1875</v>
      </c>
      <c r="H27" s="1195">
        <v>-11007.5625</v>
      </c>
      <c r="I27" s="1192">
        <f t="shared" si="1"/>
        <v>3852.6468749999999</v>
      </c>
      <c r="J27" s="1192">
        <f t="shared" si="2"/>
        <v>-49962.103125000001</v>
      </c>
      <c r="K27" s="1183"/>
      <c r="L27" s="1195">
        <f t="shared" si="3"/>
        <v>-122306.25</v>
      </c>
      <c r="M27" s="1192">
        <f t="shared" si="4"/>
        <v>-25684.3125</v>
      </c>
      <c r="N27" s="1195">
        <v>-11007.5625</v>
      </c>
      <c r="O27" s="1192">
        <f t="shared" si="5"/>
        <v>2311.5881249999998</v>
      </c>
      <c r="P27" s="1192">
        <f t="shared" si="6"/>
        <v>-34380.286874999998</v>
      </c>
      <c r="Q27" s="1184"/>
      <c r="R27" s="1192">
        <f t="shared" si="7"/>
        <v>-15581.816250000003</v>
      </c>
      <c r="S27" s="1183"/>
      <c r="T27" s="1195">
        <v>0</v>
      </c>
      <c r="U27" s="1183"/>
      <c r="V27" s="1195">
        <v>0</v>
      </c>
      <c r="W27" s="1183"/>
      <c r="X27" s="1192">
        <f t="shared" si="8"/>
        <v>-15581.816250000003</v>
      </c>
      <c r="Y27" s="1177"/>
      <c r="Z27" s="1127" t="s">
        <v>140</v>
      </c>
      <c r="AA27" s="1178"/>
      <c r="AB27" s="1127" t="s">
        <v>164</v>
      </c>
      <c r="AC27" s="1178"/>
      <c r="AD27" s="1179">
        <v>6.5299999999999997E-2</v>
      </c>
      <c r="AE27" s="1178"/>
      <c r="AF27" s="1192">
        <f t="shared" si="9"/>
        <v>-1017.4926011250002</v>
      </c>
      <c r="AH27" s="1180">
        <v>190</v>
      </c>
    </row>
    <row r="28" spans="2:34">
      <c r="B28" s="1175">
        <v>17</v>
      </c>
      <c r="C28" s="1193" t="s">
        <v>866</v>
      </c>
      <c r="D28" s="1193" t="s">
        <v>867</v>
      </c>
      <c r="E28" s="1193" t="s">
        <v>849</v>
      </c>
      <c r="F28" s="1195">
        <v>249150</v>
      </c>
      <c r="G28" s="1192">
        <f t="shared" si="0"/>
        <v>87202.5</v>
      </c>
      <c r="H28" s="1195">
        <v>22423.5</v>
      </c>
      <c r="I28" s="1192">
        <f t="shared" si="1"/>
        <v>-7848.2249999999995</v>
      </c>
      <c r="J28" s="1192">
        <f t="shared" si="2"/>
        <v>101777.77499999999</v>
      </c>
      <c r="K28" s="1183"/>
      <c r="L28" s="1195">
        <f t="shared" si="3"/>
        <v>249150</v>
      </c>
      <c r="M28" s="1192">
        <f t="shared" si="4"/>
        <v>52321.5</v>
      </c>
      <c r="N28" s="1195">
        <v>22423.5</v>
      </c>
      <c r="O28" s="1192">
        <f t="shared" si="5"/>
        <v>-4708.9349999999995</v>
      </c>
      <c r="P28" s="1192">
        <f t="shared" si="6"/>
        <v>70036.065000000002</v>
      </c>
      <c r="Q28" s="1184"/>
      <c r="R28" s="1192">
        <f t="shared" si="7"/>
        <v>31741.709999999992</v>
      </c>
      <c r="S28" s="1183"/>
      <c r="T28" s="1195">
        <v>0</v>
      </c>
      <c r="U28" s="1183"/>
      <c r="V28" s="1195">
        <v>0</v>
      </c>
      <c r="W28" s="1183"/>
      <c r="X28" s="1192">
        <f t="shared" si="8"/>
        <v>31741.709999999992</v>
      </c>
      <c r="Y28" s="1177"/>
      <c r="Z28" s="1127" t="s">
        <v>140</v>
      </c>
      <c r="AA28" s="1178"/>
      <c r="AB28" s="1127" t="s">
        <v>164</v>
      </c>
      <c r="AC28" s="1178"/>
      <c r="AD28" s="1179">
        <v>6.5299999999999997E-2</v>
      </c>
      <c r="AE28" s="1178"/>
      <c r="AF28" s="1192">
        <f t="shared" si="9"/>
        <v>2072.7336629999995</v>
      </c>
      <c r="AH28" s="1180">
        <v>190</v>
      </c>
    </row>
    <row r="29" spans="2:34">
      <c r="B29" s="1175">
        <v>18</v>
      </c>
      <c r="C29" s="1193" t="s">
        <v>868</v>
      </c>
      <c r="D29" s="1193" t="s">
        <v>192</v>
      </c>
      <c r="E29" s="1193" t="s">
        <v>849</v>
      </c>
      <c r="F29" s="1195">
        <v>2941546.13</v>
      </c>
      <c r="G29" s="1192">
        <f t="shared" si="0"/>
        <v>1029541.1454999999</v>
      </c>
      <c r="H29" s="1195">
        <v>264739.15169999999</v>
      </c>
      <c r="I29" s="1192">
        <f t="shared" si="1"/>
        <v>-92658.70309499999</v>
      </c>
      <c r="J29" s="1192">
        <f t="shared" si="2"/>
        <v>1201621.5941049999</v>
      </c>
      <c r="K29" s="1183"/>
      <c r="L29" s="1195">
        <f t="shared" si="3"/>
        <v>2941546.13</v>
      </c>
      <c r="M29" s="1192">
        <f t="shared" si="4"/>
        <v>617724.68729999999</v>
      </c>
      <c r="N29" s="1195">
        <v>264739.15169999999</v>
      </c>
      <c r="O29" s="1192">
        <f t="shared" si="5"/>
        <v>-55595.221856999997</v>
      </c>
      <c r="P29" s="1192">
        <f t="shared" si="6"/>
        <v>826868.61714299989</v>
      </c>
      <c r="Q29" s="1184"/>
      <c r="R29" s="1192">
        <f t="shared" si="7"/>
        <v>374752.97696200002</v>
      </c>
      <c r="S29" s="1183"/>
      <c r="T29" s="1195">
        <v>0</v>
      </c>
      <c r="U29" s="1183"/>
      <c r="V29" s="1195">
        <v>0</v>
      </c>
      <c r="W29" s="1183"/>
      <c r="X29" s="1192">
        <f t="shared" si="8"/>
        <v>374752.97696200002</v>
      </c>
      <c r="Y29" s="1177"/>
      <c r="Z29" s="1127" t="s">
        <v>850</v>
      </c>
      <c r="AA29" s="1178"/>
      <c r="AB29" s="1127" t="s">
        <v>164</v>
      </c>
      <c r="AC29" s="1178"/>
      <c r="AD29" s="1179">
        <v>0.33300000000000002</v>
      </c>
      <c r="AE29" s="1178"/>
      <c r="AF29" s="1192">
        <f t="shared" si="9"/>
        <v>124792.74132834602</v>
      </c>
      <c r="AH29" s="1180">
        <v>190</v>
      </c>
    </row>
    <row r="30" spans="2:34">
      <c r="B30" s="1175">
        <v>19</v>
      </c>
      <c r="C30" s="1193" t="s">
        <v>869</v>
      </c>
      <c r="D30" s="1193" t="s">
        <v>192</v>
      </c>
      <c r="E30" s="1193" t="s">
        <v>849</v>
      </c>
      <c r="F30" s="1195">
        <v>1093270.33</v>
      </c>
      <c r="G30" s="1192">
        <f t="shared" si="0"/>
        <v>382644.61550000001</v>
      </c>
      <c r="H30" s="1195">
        <v>98394.329700000002</v>
      </c>
      <c r="I30" s="1192">
        <f t="shared" si="1"/>
        <v>-34438.015394999995</v>
      </c>
      <c r="J30" s="1192">
        <f t="shared" si="2"/>
        <v>446600.92980500002</v>
      </c>
      <c r="K30" s="1183"/>
      <c r="L30" s="1195">
        <f t="shared" si="3"/>
        <v>1093270.33</v>
      </c>
      <c r="M30" s="1192">
        <f t="shared" si="4"/>
        <v>229586.76930000001</v>
      </c>
      <c r="N30" s="1195">
        <v>98394.329700000002</v>
      </c>
      <c r="O30" s="1192">
        <f t="shared" si="5"/>
        <v>-20662.809237000001</v>
      </c>
      <c r="P30" s="1192">
        <f t="shared" si="6"/>
        <v>307318.28976300004</v>
      </c>
      <c r="Q30" s="1184"/>
      <c r="R30" s="1192">
        <f t="shared" si="7"/>
        <v>139282.64004199998</v>
      </c>
      <c r="S30" s="1183"/>
      <c r="T30" s="1195">
        <v>0</v>
      </c>
      <c r="U30" s="1183"/>
      <c r="V30" s="1195">
        <v>0</v>
      </c>
      <c r="W30" s="1183"/>
      <c r="X30" s="1192">
        <f t="shared" si="8"/>
        <v>139282.64004199998</v>
      </c>
      <c r="Y30" s="1177"/>
      <c r="Z30" s="1127" t="s">
        <v>850</v>
      </c>
      <c r="AA30" s="1178"/>
      <c r="AB30" s="1127" t="s">
        <v>164</v>
      </c>
      <c r="AC30" s="1178"/>
      <c r="AD30" s="1179">
        <v>0</v>
      </c>
      <c r="AE30" s="1178"/>
      <c r="AF30" s="1192">
        <f t="shared" si="9"/>
        <v>0</v>
      </c>
      <c r="AH30" s="1180">
        <v>190</v>
      </c>
    </row>
    <row r="31" spans="2:34">
      <c r="B31" s="1175">
        <v>20</v>
      </c>
      <c r="C31" s="1193" t="s">
        <v>870</v>
      </c>
      <c r="D31" s="1193" t="s">
        <v>192</v>
      </c>
      <c r="E31" s="1193" t="s">
        <v>849</v>
      </c>
      <c r="F31" s="1195">
        <v>-10676347.949999999</v>
      </c>
      <c r="G31" s="1192">
        <f t="shared" si="0"/>
        <v>-3736721.7824999993</v>
      </c>
      <c r="H31" s="1195">
        <v>-960871.31549999991</v>
      </c>
      <c r="I31" s="1192">
        <f t="shared" si="1"/>
        <v>336304.96042499994</v>
      </c>
      <c r="J31" s="1192">
        <f t="shared" si="2"/>
        <v>-4361288.1375749996</v>
      </c>
      <c r="K31" s="1183"/>
      <c r="L31" s="1195">
        <f t="shared" si="3"/>
        <v>-10676347.949999999</v>
      </c>
      <c r="M31" s="1192">
        <f t="shared" si="4"/>
        <v>-2242033.0694999998</v>
      </c>
      <c r="N31" s="1195">
        <v>-960871.31549999991</v>
      </c>
      <c r="O31" s="1192">
        <f t="shared" si="5"/>
        <v>201782.97625499999</v>
      </c>
      <c r="P31" s="1192">
        <f t="shared" si="6"/>
        <v>-3001121.4087449997</v>
      </c>
      <c r="Q31" s="1184"/>
      <c r="R31" s="1192">
        <f t="shared" si="7"/>
        <v>-1360166.7288299999</v>
      </c>
      <c r="S31" s="1183"/>
      <c r="T31" s="1195">
        <v>0</v>
      </c>
      <c r="U31" s="1183"/>
      <c r="V31" s="1195">
        <v>0</v>
      </c>
      <c r="W31" s="1183"/>
      <c r="X31" s="1192">
        <f t="shared" si="8"/>
        <v>-1360166.7288299999</v>
      </c>
      <c r="Y31" s="1177"/>
      <c r="Z31" s="1127" t="s">
        <v>850</v>
      </c>
      <c r="AA31" s="1178"/>
      <c r="AB31" s="1127" t="s">
        <v>164</v>
      </c>
      <c r="AC31" s="1178"/>
      <c r="AD31" s="1179">
        <v>0</v>
      </c>
      <c r="AE31" s="1178"/>
      <c r="AF31" s="1192">
        <f t="shared" si="9"/>
        <v>0</v>
      </c>
      <c r="AH31" s="1180">
        <v>190</v>
      </c>
    </row>
    <row r="32" spans="2:34">
      <c r="B32" s="1175">
        <v>21</v>
      </c>
      <c r="C32" s="1193" t="s">
        <v>871</v>
      </c>
      <c r="D32" s="1193" t="s">
        <v>192</v>
      </c>
      <c r="E32" s="1193" t="s">
        <v>849</v>
      </c>
      <c r="F32" s="1195">
        <v>648724.67000000004</v>
      </c>
      <c r="G32" s="1192">
        <f t="shared" si="0"/>
        <v>227053.63450000001</v>
      </c>
      <c r="H32" s="1195">
        <v>58385.220300000001</v>
      </c>
      <c r="I32" s="1192">
        <f t="shared" si="1"/>
        <v>-20434.827105</v>
      </c>
      <c r="J32" s="1192">
        <f t="shared" si="2"/>
        <v>265004.02769500006</v>
      </c>
      <c r="K32" s="1183"/>
      <c r="L32" s="1195">
        <f t="shared" si="3"/>
        <v>648724.67000000004</v>
      </c>
      <c r="M32" s="1192">
        <f t="shared" si="4"/>
        <v>136232.1807</v>
      </c>
      <c r="N32" s="1195">
        <v>58385.220300000001</v>
      </c>
      <c r="O32" s="1192">
        <f t="shared" si="5"/>
        <v>-12260.896263000001</v>
      </c>
      <c r="P32" s="1192">
        <f t="shared" si="6"/>
        <v>182356.50473700001</v>
      </c>
      <c r="Q32" s="1184"/>
      <c r="R32" s="1192">
        <f t="shared" si="7"/>
        <v>82647.522958000045</v>
      </c>
      <c r="S32" s="1183"/>
      <c r="T32" s="1195">
        <v>0</v>
      </c>
      <c r="U32" s="1183"/>
      <c r="V32" s="1195">
        <v>0</v>
      </c>
      <c r="W32" s="1183"/>
      <c r="X32" s="1192">
        <f t="shared" si="8"/>
        <v>82647.522958000045</v>
      </c>
      <c r="Y32" s="1177"/>
      <c r="Z32" s="1127" t="s">
        <v>850</v>
      </c>
      <c r="AA32" s="1178"/>
      <c r="AB32" s="1127" t="s">
        <v>164</v>
      </c>
      <c r="AC32" s="1178"/>
      <c r="AD32" s="1179">
        <v>0</v>
      </c>
      <c r="AE32" s="1178"/>
      <c r="AF32" s="1192">
        <f t="shared" si="9"/>
        <v>0</v>
      </c>
      <c r="AH32" s="1180">
        <v>190</v>
      </c>
    </row>
    <row r="33" spans="2:34">
      <c r="B33" s="1175">
        <v>22</v>
      </c>
      <c r="C33" s="1193" t="s">
        <v>872</v>
      </c>
      <c r="D33" s="1193" t="s">
        <v>192</v>
      </c>
      <c r="E33" s="1193" t="s">
        <v>849</v>
      </c>
      <c r="F33" s="1195">
        <v>399147.01</v>
      </c>
      <c r="G33" s="1192">
        <f t="shared" si="0"/>
        <v>139701.4535</v>
      </c>
      <c r="H33" s="1195">
        <v>35923.230900000002</v>
      </c>
      <c r="I33" s="1192">
        <f t="shared" si="1"/>
        <v>-12573.130815</v>
      </c>
      <c r="J33" s="1192">
        <f t="shared" si="2"/>
        <v>163051.55358499999</v>
      </c>
      <c r="K33" s="1183"/>
      <c r="L33" s="1195">
        <f t="shared" si="3"/>
        <v>399147.01</v>
      </c>
      <c r="M33" s="1192">
        <f t="shared" si="4"/>
        <v>83820.872099999993</v>
      </c>
      <c r="N33" s="1195">
        <v>35923.230900000002</v>
      </c>
      <c r="O33" s="1192">
        <f t="shared" si="5"/>
        <v>-7543.8784890000006</v>
      </c>
      <c r="P33" s="1192">
        <f t="shared" si="6"/>
        <v>112200.22451100001</v>
      </c>
      <c r="Q33" s="1184"/>
      <c r="R33" s="1192">
        <f t="shared" si="7"/>
        <v>50851.329073999979</v>
      </c>
      <c r="S33" s="1183"/>
      <c r="T33" s="1195">
        <v>0</v>
      </c>
      <c r="U33" s="1183"/>
      <c r="V33" s="1195">
        <v>0</v>
      </c>
      <c r="W33" s="1183"/>
      <c r="X33" s="1192">
        <f t="shared" si="8"/>
        <v>50851.329073999979</v>
      </c>
      <c r="Y33" s="1177"/>
      <c r="Z33" s="1127" t="s">
        <v>850</v>
      </c>
      <c r="AA33" s="1178"/>
      <c r="AB33" s="1127" t="s">
        <v>164</v>
      </c>
      <c r="AC33" s="1178"/>
      <c r="AD33" s="1179">
        <v>0</v>
      </c>
      <c r="AE33" s="1178"/>
      <c r="AF33" s="1192">
        <f t="shared" si="9"/>
        <v>0</v>
      </c>
      <c r="AH33" s="1180">
        <v>190</v>
      </c>
    </row>
    <row r="34" spans="2:34">
      <c r="B34" s="1175">
        <v>23</v>
      </c>
      <c r="C34" s="1193" t="s">
        <v>873</v>
      </c>
      <c r="D34" s="1193" t="s">
        <v>192</v>
      </c>
      <c r="E34" s="1193" t="s">
        <v>849</v>
      </c>
      <c r="F34" s="1195">
        <v>890925.7</v>
      </c>
      <c r="G34" s="1192">
        <f t="shared" si="0"/>
        <v>311823.99499999994</v>
      </c>
      <c r="H34" s="1195">
        <v>80183.312999999995</v>
      </c>
      <c r="I34" s="1192">
        <f t="shared" si="1"/>
        <v>-28064.159549999997</v>
      </c>
      <c r="J34" s="1192">
        <f t="shared" si="2"/>
        <v>363943.14844999998</v>
      </c>
      <c r="K34" s="1183"/>
      <c r="L34" s="1195">
        <f t="shared" si="3"/>
        <v>890925.7</v>
      </c>
      <c r="M34" s="1192">
        <f t="shared" si="4"/>
        <v>187094.397</v>
      </c>
      <c r="N34" s="1195">
        <v>80183.312999999995</v>
      </c>
      <c r="O34" s="1192">
        <f t="shared" si="5"/>
        <v>-16838.495729999999</v>
      </c>
      <c r="P34" s="1192">
        <f t="shared" si="6"/>
        <v>250439.21426999997</v>
      </c>
      <c r="Q34" s="1184"/>
      <c r="R34" s="1192">
        <f t="shared" si="7"/>
        <v>113503.93418000001</v>
      </c>
      <c r="S34" s="1183"/>
      <c r="T34" s="1195">
        <v>0</v>
      </c>
      <c r="U34" s="1183"/>
      <c r="V34" s="1195">
        <v>0</v>
      </c>
      <c r="W34" s="1183"/>
      <c r="X34" s="1192">
        <f t="shared" si="8"/>
        <v>113503.93418000001</v>
      </c>
      <c r="Y34" s="1177"/>
      <c r="Z34" s="1127" t="s">
        <v>850</v>
      </c>
      <c r="AA34" s="1178"/>
      <c r="AB34" s="1127" t="s">
        <v>164</v>
      </c>
      <c r="AC34" s="1178"/>
      <c r="AD34" s="1179">
        <v>0</v>
      </c>
      <c r="AE34" s="1178"/>
      <c r="AF34" s="1192">
        <f t="shared" si="9"/>
        <v>0</v>
      </c>
      <c r="AH34" s="1180">
        <v>190</v>
      </c>
    </row>
    <row r="35" spans="2:34">
      <c r="B35" s="1175">
        <v>24</v>
      </c>
      <c r="C35" s="1193" t="s">
        <v>874</v>
      </c>
      <c r="D35" s="1193" t="s">
        <v>192</v>
      </c>
      <c r="E35" s="1193" t="s">
        <v>849</v>
      </c>
      <c r="F35" s="1195">
        <v>465468.46</v>
      </c>
      <c r="G35" s="1192">
        <f t="shared" si="0"/>
        <v>162913.96100000001</v>
      </c>
      <c r="H35" s="1195">
        <v>41892.161399999997</v>
      </c>
      <c r="I35" s="1192">
        <f t="shared" si="1"/>
        <v>-14662.256489999998</v>
      </c>
      <c r="J35" s="1192">
        <f t="shared" si="2"/>
        <v>190143.86590999999</v>
      </c>
      <c r="K35" s="1183"/>
      <c r="L35" s="1195">
        <f t="shared" si="3"/>
        <v>465468.46</v>
      </c>
      <c r="M35" s="1192">
        <f t="shared" si="4"/>
        <v>97748.376600000003</v>
      </c>
      <c r="N35" s="1195">
        <v>41892.161399999997</v>
      </c>
      <c r="O35" s="1192">
        <f t="shared" si="5"/>
        <v>-8797.3538939999999</v>
      </c>
      <c r="P35" s="1192">
        <f t="shared" si="6"/>
        <v>130843.184106</v>
      </c>
      <c r="Q35" s="1184"/>
      <c r="R35" s="1192">
        <f t="shared" si="7"/>
        <v>59300.681803999993</v>
      </c>
      <c r="S35" s="1183"/>
      <c r="T35" s="1195">
        <v>0</v>
      </c>
      <c r="U35" s="1183"/>
      <c r="V35" s="1195">
        <v>0</v>
      </c>
      <c r="W35" s="1183"/>
      <c r="X35" s="1192">
        <f t="shared" si="8"/>
        <v>59300.681803999993</v>
      </c>
      <c r="Y35" s="1177"/>
      <c r="Z35" s="1127" t="s">
        <v>850</v>
      </c>
      <c r="AA35" s="1178"/>
      <c r="AB35" s="1127" t="s">
        <v>164</v>
      </c>
      <c r="AC35" s="1178"/>
      <c r="AD35" s="1179">
        <v>0</v>
      </c>
      <c r="AE35" s="1178"/>
      <c r="AF35" s="1192">
        <f t="shared" si="9"/>
        <v>0</v>
      </c>
      <c r="AH35" s="1180">
        <v>190</v>
      </c>
    </row>
    <row r="36" spans="2:34">
      <c r="B36" s="1175">
        <v>25</v>
      </c>
      <c r="C36" s="1193" t="s">
        <v>875</v>
      </c>
      <c r="D36" s="1193" t="s">
        <v>192</v>
      </c>
      <c r="E36" s="1193" t="s">
        <v>849</v>
      </c>
      <c r="F36" s="1195">
        <v>11121010.91</v>
      </c>
      <c r="G36" s="1192">
        <f t="shared" si="0"/>
        <v>3892353.8184999996</v>
      </c>
      <c r="H36" s="1195">
        <v>1000890.9819</v>
      </c>
      <c r="I36" s="1192">
        <f t="shared" si="1"/>
        <v>-350311.84366499999</v>
      </c>
      <c r="J36" s="1192">
        <f t="shared" si="2"/>
        <v>4542932.956735</v>
      </c>
      <c r="K36" s="1183"/>
      <c r="L36" s="1195">
        <f t="shared" si="3"/>
        <v>11121010.91</v>
      </c>
      <c r="M36" s="1192">
        <f t="shared" si="4"/>
        <v>2335412.2911</v>
      </c>
      <c r="N36" s="1195">
        <v>1000890.9819</v>
      </c>
      <c r="O36" s="1192">
        <f t="shared" si="5"/>
        <v>-210187.106199</v>
      </c>
      <c r="P36" s="1192">
        <f t="shared" si="6"/>
        <v>3126116.166801</v>
      </c>
      <c r="Q36" s="1184"/>
      <c r="R36" s="1192">
        <f t="shared" si="7"/>
        <v>1416816.789934</v>
      </c>
      <c r="S36" s="1183"/>
      <c r="T36" s="1195">
        <v>0</v>
      </c>
      <c r="U36" s="1183"/>
      <c r="V36" s="1195">
        <v>0</v>
      </c>
      <c r="W36" s="1183"/>
      <c r="X36" s="1192">
        <f t="shared" si="8"/>
        <v>1416816.789934</v>
      </c>
      <c r="Y36" s="1177"/>
      <c r="Z36" s="1127" t="s">
        <v>850</v>
      </c>
      <c r="AA36" s="1178"/>
      <c r="AB36" s="1127" t="s">
        <v>164</v>
      </c>
      <c r="AC36" s="1178"/>
      <c r="AD36" s="1179">
        <v>0</v>
      </c>
      <c r="AE36" s="1178"/>
      <c r="AF36" s="1192">
        <f t="shared" si="9"/>
        <v>0</v>
      </c>
      <c r="AH36" s="1180">
        <v>190</v>
      </c>
    </row>
    <row r="37" spans="2:34">
      <c r="B37" s="1175">
        <v>26</v>
      </c>
      <c r="C37" s="1193" t="s">
        <v>876</v>
      </c>
      <c r="D37" s="1193" t="s">
        <v>192</v>
      </c>
      <c r="E37" s="1193" t="s">
        <v>849</v>
      </c>
      <c r="F37" s="1195">
        <v>2534005.9</v>
      </c>
      <c r="G37" s="1192">
        <f t="shared" si="0"/>
        <v>886902.06499999994</v>
      </c>
      <c r="H37" s="1195">
        <v>228060.53099999999</v>
      </c>
      <c r="I37" s="1192">
        <f t="shared" si="1"/>
        <v>-79821.185849999994</v>
      </c>
      <c r="J37" s="1192">
        <f t="shared" si="2"/>
        <v>1035141.4101499999</v>
      </c>
      <c r="K37" s="1183"/>
      <c r="L37" s="1195">
        <f t="shared" si="3"/>
        <v>2534005.9</v>
      </c>
      <c r="M37" s="1192">
        <f t="shared" si="4"/>
        <v>532141.23899999994</v>
      </c>
      <c r="N37" s="1195">
        <v>228060.53099999999</v>
      </c>
      <c r="O37" s="1192">
        <f t="shared" si="5"/>
        <v>-47892.711509999994</v>
      </c>
      <c r="P37" s="1192">
        <f t="shared" si="6"/>
        <v>712309.05848999997</v>
      </c>
      <c r="Q37" s="1184"/>
      <c r="R37" s="1192">
        <f t="shared" si="7"/>
        <v>322832.35165999993</v>
      </c>
      <c r="S37" s="1183"/>
      <c r="T37" s="1195">
        <v>0</v>
      </c>
      <c r="U37" s="1183"/>
      <c r="V37" s="1195">
        <v>0</v>
      </c>
      <c r="W37" s="1183"/>
      <c r="X37" s="1192">
        <f t="shared" si="8"/>
        <v>322832.35165999993</v>
      </c>
      <c r="Y37" s="1177"/>
      <c r="Z37" s="1127" t="s">
        <v>850</v>
      </c>
      <c r="AA37" s="1178"/>
      <c r="AB37" s="1127" t="s">
        <v>164</v>
      </c>
      <c r="AC37" s="1178"/>
      <c r="AD37" s="1179">
        <v>0</v>
      </c>
      <c r="AE37" s="1178"/>
      <c r="AF37" s="1192">
        <f t="shared" si="9"/>
        <v>0</v>
      </c>
      <c r="AH37" s="1180">
        <v>190</v>
      </c>
    </row>
    <row r="38" spans="2:34">
      <c r="B38" s="1175">
        <v>27</v>
      </c>
      <c r="C38" s="1193" t="s">
        <v>877</v>
      </c>
      <c r="D38" s="1193" t="s">
        <v>192</v>
      </c>
      <c r="E38" s="1193" t="s">
        <v>849</v>
      </c>
      <c r="F38" s="1195">
        <v>1371624.65</v>
      </c>
      <c r="G38" s="1192">
        <f t="shared" si="0"/>
        <v>480068.62749999994</v>
      </c>
      <c r="H38" s="1195">
        <v>123446.21849999999</v>
      </c>
      <c r="I38" s="1192">
        <f t="shared" si="1"/>
        <v>-43206.176474999993</v>
      </c>
      <c r="J38" s="1192">
        <f t="shared" si="2"/>
        <v>560308.66952499992</v>
      </c>
      <c r="K38" s="1183"/>
      <c r="L38" s="1195">
        <f t="shared" si="3"/>
        <v>1371624.65</v>
      </c>
      <c r="M38" s="1192">
        <f t="shared" si="4"/>
        <v>288041.17649999994</v>
      </c>
      <c r="N38" s="1195">
        <v>123446.21849999999</v>
      </c>
      <c r="O38" s="1192">
        <f t="shared" si="5"/>
        <v>-25923.705884999996</v>
      </c>
      <c r="P38" s="1192">
        <f t="shared" si="6"/>
        <v>385563.6891149999</v>
      </c>
      <c r="Q38" s="1184"/>
      <c r="R38" s="1192">
        <f t="shared" si="7"/>
        <v>174744.98041000002</v>
      </c>
      <c r="S38" s="1183"/>
      <c r="T38" s="1195">
        <v>0</v>
      </c>
      <c r="U38" s="1183"/>
      <c r="V38" s="1195">
        <v>0</v>
      </c>
      <c r="W38" s="1183"/>
      <c r="X38" s="1192">
        <f t="shared" si="8"/>
        <v>174744.98041000002</v>
      </c>
      <c r="Y38" s="1177"/>
      <c r="Z38" s="1127" t="s">
        <v>878</v>
      </c>
      <c r="AA38" s="1178"/>
      <c r="AB38" s="1127" t="s">
        <v>164</v>
      </c>
      <c r="AC38" s="1178"/>
      <c r="AD38" s="1179">
        <v>0</v>
      </c>
      <c r="AE38" s="1178"/>
      <c r="AF38" s="1192">
        <f t="shared" si="9"/>
        <v>0</v>
      </c>
      <c r="AH38" s="1180">
        <v>190</v>
      </c>
    </row>
    <row r="39" spans="2:34">
      <c r="B39" s="1175">
        <v>28</v>
      </c>
      <c r="C39" s="1193" t="s">
        <v>879</v>
      </c>
      <c r="D39" s="1193" t="s">
        <v>192</v>
      </c>
      <c r="E39" s="1193" t="s">
        <v>849</v>
      </c>
      <c r="F39" s="1195">
        <v>-1093270.33</v>
      </c>
      <c r="G39" s="1192">
        <f t="shared" si="0"/>
        <v>-382644.61550000001</v>
      </c>
      <c r="H39" s="1195">
        <v>-98394.329700000002</v>
      </c>
      <c r="I39" s="1192">
        <f t="shared" si="1"/>
        <v>34438.015394999995</v>
      </c>
      <c r="J39" s="1192">
        <f t="shared" si="2"/>
        <v>-446600.92980500002</v>
      </c>
      <c r="K39" s="1183"/>
      <c r="L39" s="1195">
        <f t="shared" si="3"/>
        <v>-1093270.33</v>
      </c>
      <c r="M39" s="1192">
        <f t="shared" si="4"/>
        <v>-229586.76930000001</v>
      </c>
      <c r="N39" s="1195">
        <v>-98394.329700000002</v>
      </c>
      <c r="O39" s="1192">
        <f t="shared" si="5"/>
        <v>20662.809237000001</v>
      </c>
      <c r="P39" s="1192">
        <f t="shared" si="6"/>
        <v>-307318.28976300004</v>
      </c>
      <c r="Q39" s="1184"/>
      <c r="R39" s="1192">
        <f t="shared" si="7"/>
        <v>-139282.64004199998</v>
      </c>
      <c r="S39" s="1183"/>
      <c r="T39" s="1195">
        <v>0</v>
      </c>
      <c r="U39" s="1183"/>
      <c r="V39" s="1195">
        <v>0</v>
      </c>
      <c r="W39" s="1183"/>
      <c r="X39" s="1192">
        <f t="shared" si="8"/>
        <v>-139282.64004199998</v>
      </c>
      <c r="Y39" s="1177"/>
      <c r="Z39" s="1127" t="s">
        <v>850</v>
      </c>
      <c r="AA39" s="1178"/>
      <c r="AB39" s="1127" t="s">
        <v>164</v>
      </c>
      <c r="AC39" s="1178"/>
      <c r="AD39" s="1179">
        <v>0</v>
      </c>
      <c r="AE39" s="1178"/>
      <c r="AF39" s="1192">
        <f t="shared" si="9"/>
        <v>0</v>
      </c>
      <c r="AH39" s="1180">
        <v>190</v>
      </c>
    </row>
    <row r="40" spans="2:34">
      <c r="B40" s="1175">
        <v>29</v>
      </c>
      <c r="C40" s="1193" t="s">
        <v>880</v>
      </c>
      <c r="D40" s="1193" t="s">
        <v>192</v>
      </c>
      <c r="E40" s="1193" t="s">
        <v>849</v>
      </c>
      <c r="F40" s="1195">
        <v>-25730</v>
      </c>
      <c r="G40" s="1192">
        <f t="shared" si="0"/>
        <v>-9005.5</v>
      </c>
      <c r="H40" s="1195">
        <v>-2315.6999999999998</v>
      </c>
      <c r="I40" s="1192">
        <f t="shared" si="1"/>
        <v>810.49499999999989</v>
      </c>
      <c r="J40" s="1192">
        <f t="shared" si="2"/>
        <v>-10510.705000000002</v>
      </c>
      <c r="K40" s="1183"/>
      <c r="L40" s="1195">
        <f t="shared" si="3"/>
        <v>-25730</v>
      </c>
      <c r="M40" s="1192">
        <f t="shared" si="4"/>
        <v>-5403.3</v>
      </c>
      <c r="N40" s="1195">
        <v>-2315.6999999999998</v>
      </c>
      <c r="O40" s="1192">
        <f t="shared" si="5"/>
        <v>486.29699999999997</v>
      </c>
      <c r="P40" s="1192">
        <f t="shared" si="6"/>
        <v>-7232.7030000000004</v>
      </c>
      <c r="Q40" s="1184"/>
      <c r="R40" s="1192">
        <f t="shared" si="7"/>
        <v>-3278.0020000000013</v>
      </c>
      <c r="S40" s="1183"/>
      <c r="T40" s="1195">
        <v>0</v>
      </c>
      <c r="U40" s="1183"/>
      <c r="V40" s="1195">
        <v>0</v>
      </c>
      <c r="W40" s="1183"/>
      <c r="X40" s="1192">
        <f t="shared" si="8"/>
        <v>-3278.0020000000013</v>
      </c>
      <c r="Y40" s="1177"/>
      <c r="Z40" s="1127" t="s">
        <v>850</v>
      </c>
      <c r="AA40" s="1178"/>
      <c r="AB40" s="1127" t="s">
        <v>164</v>
      </c>
      <c r="AC40" s="1178"/>
      <c r="AD40" s="1179">
        <v>0</v>
      </c>
      <c r="AE40" s="1178"/>
      <c r="AF40" s="1192">
        <f t="shared" si="9"/>
        <v>0</v>
      </c>
      <c r="AH40" s="1180">
        <v>190</v>
      </c>
    </row>
    <row r="41" spans="2:34">
      <c r="B41" s="1175">
        <v>30</v>
      </c>
      <c r="C41" s="1193" t="s">
        <v>881</v>
      </c>
      <c r="D41" s="1193" t="s">
        <v>192</v>
      </c>
      <c r="E41" s="1193" t="s">
        <v>849</v>
      </c>
      <c r="F41" s="1195">
        <v>-1450365.86</v>
      </c>
      <c r="G41" s="1192">
        <f t="shared" si="0"/>
        <v>-507628.05099999998</v>
      </c>
      <c r="H41" s="1195">
        <v>-130532.9274</v>
      </c>
      <c r="I41" s="1192">
        <f t="shared" si="1"/>
        <v>45686.524590000001</v>
      </c>
      <c r="J41" s="1192">
        <f t="shared" si="2"/>
        <v>-592474.45380999998</v>
      </c>
      <c r="K41" s="1183"/>
      <c r="L41" s="1195">
        <f t="shared" si="3"/>
        <v>-1450365.86</v>
      </c>
      <c r="M41" s="1192">
        <f t="shared" si="4"/>
        <v>-304576.83059999999</v>
      </c>
      <c r="N41" s="1195">
        <v>-130532.9274</v>
      </c>
      <c r="O41" s="1192">
        <f t="shared" si="5"/>
        <v>27411.914753999998</v>
      </c>
      <c r="P41" s="1192">
        <f t="shared" si="6"/>
        <v>-407697.843246</v>
      </c>
      <c r="Q41" s="1184"/>
      <c r="R41" s="1192">
        <f t="shared" si="7"/>
        <v>-184776.61056399997</v>
      </c>
      <c r="S41" s="1183"/>
      <c r="T41" s="1195">
        <v>0</v>
      </c>
      <c r="U41" s="1183"/>
      <c r="V41" s="1195">
        <v>0</v>
      </c>
      <c r="W41" s="1183"/>
      <c r="X41" s="1192">
        <f t="shared" si="8"/>
        <v>-184776.61056399997</v>
      </c>
      <c r="Y41" s="1177"/>
      <c r="Z41" s="1127" t="s">
        <v>850</v>
      </c>
      <c r="AA41" s="1178"/>
      <c r="AB41" s="1127" t="s">
        <v>164</v>
      </c>
      <c r="AC41" s="1178"/>
      <c r="AD41" s="1179">
        <v>0</v>
      </c>
      <c r="AE41" s="1178"/>
      <c r="AF41" s="1192">
        <f t="shared" si="9"/>
        <v>0</v>
      </c>
      <c r="AH41" s="1180">
        <v>190</v>
      </c>
    </row>
    <row r="42" spans="2:34">
      <c r="B42" s="1175">
        <v>31</v>
      </c>
      <c r="C42" s="1193" t="s">
        <v>882</v>
      </c>
      <c r="D42" s="1193" t="s">
        <v>192</v>
      </c>
      <c r="E42" s="1193" t="s">
        <v>849</v>
      </c>
      <c r="F42" s="1195">
        <v>2210220.04</v>
      </c>
      <c r="G42" s="1192">
        <f t="shared" si="0"/>
        <v>773577.01399999997</v>
      </c>
      <c r="H42" s="1195">
        <v>198919.80359999998</v>
      </c>
      <c r="I42" s="1192">
        <f t="shared" si="1"/>
        <v>-69621.931259999983</v>
      </c>
      <c r="J42" s="1192">
        <f t="shared" si="2"/>
        <v>902874.88633999997</v>
      </c>
      <c r="K42" s="1183"/>
      <c r="L42" s="1195">
        <f t="shared" si="3"/>
        <v>2210220.04</v>
      </c>
      <c r="M42" s="1192">
        <f t="shared" si="4"/>
        <v>464146.2084</v>
      </c>
      <c r="N42" s="1195">
        <v>198919.80359999998</v>
      </c>
      <c r="O42" s="1192">
        <f t="shared" si="5"/>
        <v>-41773.158755999997</v>
      </c>
      <c r="P42" s="1192">
        <f t="shared" si="6"/>
        <v>621292.853244</v>
      </c>
      <c r="Q42" s="1184"/>
      <c r="R42" s="1192">
        <f t="shared" si="7"/>
        <v>281582.03309599997</v>
      </c>
      <c r="S42" s="1183"/>
      <c r="T42" s="1195">
        <v>281582.03309600003</v>
      </c>
      <c r="U42" s="1183"/>
      <c r="V42" s="1195">
        <v>0</v>
      </c>
      <c r="W42" s="1183"/>
      <c r="X42" s="1192">
        <f t="shared" si="8"/>
        <v>-5.8207660913467407E-11</v>
      </c>
      <c r="Y42" s="1177"/>
      <c r="Z42" s="1127" t="s">
        <v>850</v>
      </c>
      <c r="AA42" s="1178"/>
      <c r="AB42" s="1127" t="s">
        <v>163</v>
      </c>
      <c r="AC42" s="1178"/>
      <c r="AD42" s="1179">
        <v>0</v>
      </c>
      <c r="AE42" s="1178"/>
      <c r="AF42" s="1192">
        <f t="shared" si="9"/>
        <v>0</v>
      </c>
      <c r="AH42" s="1180">
        <v>190</v>
      </c>
    </row>
    <row r="43" spans="2:34">
      <c r="B43" s="1175">
        <v>32</v>
      </c>
      <c r="C43" s="1193" t="s">
        <v>884</v>
      </c>
      <c r="D43" s="1193" t="s">
        <v>192</v>
      </c>
      <c r="E43" s="1193" t="s">
        <v>849</v>
      </c>
      <c r="F43" s="1195">
        <v>1450365.86</v>
      </c>
      <c r="G43" s="1192">
        <f t="shared" si="0"/>
        <v>507628.05099999998</v>
      </c>
      <c r="H43" s="1195">
        <v>130532.9274</v>
      </c>
      <c r="I43" s="1192">
        <f t="shared" si="1"/>
        <v>-45686.524590000001</v>
      </c>
      <c r="J43" s="1192">
        <f t="shared" si="2"/>
        <v>592474.45380999998</v>
      </c>
      <c r="K43" s="1183"/>
      <c r="L43" s="1195">
        <f t="shared" si="3"/>
        <v>1450365.86</v>
      </c>
      <c r="M43" s="1192">
        <f t="shared" si="4"/>
        <v>304576.83059999999</v>
      </c>
      <c r="N43" s="1195">
        <v>130532.9274</v>
      </c>
      <c r="O43" s="1192">
        <f t="shared" si="5"/>
        <v>-27411.914753999998</v>
      </c>
      <c r="P43" s="1192">
        <f t="shared" si="6"/>
        <v>407697.843246</v>
      </c>
      <c r="Q43" s="1184"/>
      <c r="R43" s="1192">
        <f t="shared" si="7"/>
        <v>184776.61056399997</v>
      </c>
      <c r="S43" s="1183"/>
      <c r="T43" s="1195">
        <v>0</v>
      </c>
      <c r="U43" s="1183"/>
      <c r="V43" s="1195">
        <v>0</v>
      </c>
      <c r="W43" s="1183"/>
      <c r="X43" s="1192">
        <f t="shared" si="8"/>
        <v>184776.61056399997</v>
      </c>
      <c r="Y43" s="1177"/>
      <c r="Z43" s="1127" t="s">
        <v>850</v>
      </c>
      <c r="AA43" s="1178"/>
      <c r="AB43" s="1127" t="s">
        <v>164</v>
      </c>
      <c r="AC43" s="1178"/>
      <c r="AD43" s="1179">
        <v>0</v>
      </c>
      <c r="AE43" s="1178"/>
      <c r="AF43" s="1192">
        <f t="shared" si="9"/>
        <v>0</v>
      </c>
      <c r="AH43" s="1180">
        <v>190</v>
      </c>
    </row>
    <row r="44" spans="2:34">
      <c r="B44" s="1175">
        <v>33</v>
      </c>
      <c r="C44" s="1193" t="s">
        <v>885</v>
      </c>
      <c r="D44" s="1193" t="s">
        <v>598</v>
      </c>
      <c r="E44" s="1193" t="s">
        <v>849</v>
      </c>
      <c r="F44" s="1195">
        <v>1898240.94</v>
      </c>
      <c r="G44" s="1192">
        <f t="shared" si="0"/>
        <v>664384.32899999991</v>
      </c>
      <c r="H44" s="1195">
        <v>170841.68459999998</v>
      </c>
      <c r="I44" s="1192">
        <f t="shared" si="1"/>
        <v>-59794.589609999988</v>
      </c>
      <c r="J44" s="1192">
        <f t="shared" si="2"/>
        <v>775431.42398999992</v>
      </c>
      <c r="K44" s="1183"/>
      <c r="L44" s="1195">
        <f t="shared" si="3"/>
        <v>1898240.94</v>
      </c>
      <c r="M44" s="1192">
        <f t="shared" si="4"/>
        <v>398630.59739999997</v>
      </c>
      <c r="N44" s="1195">
        <v>170841.68459999998</v>
      </c>
      <c r="O44" s="1192">
        <f t="shared" si="5"/>
        <v>-35876.753765999994</v>
      </c>
      <c r="P44" s="1192">
        <f t="shared" si="6"/>
        <v>533595.52823399985</v>
      </c>
      <c r="Q44" s="1184"/>
      <c r="R44" s="1192">
        <f t="shared" si="7"/>
        <v>241835.89575600007</v>
      </c>
      <c r="S44" s="1183"/>
      <c r="T44" s="1195">
        <v>0</v>
      </c>
      <c r="U44" s="1183"/>
      <c r="V44" s="1195">
        <v>0</v>
      </c>
      <c r="W44" s="1183"/>
      <c r="X44" s="1192">
        <f t="shared" si="8"/>
        <v>241835.89575600007</v>
      </c>
      <c r="Y44" s="1177"/>
      <c r="Z44" s="1127" t="s">
        <v>850</v>
      </c>
      <c r="AA44" s="1178"/>
      <c r="AB44" s="1127" t="s">
        <v>164</v>
      </c>
      <c r="AC44" s="1178"/>
      <c r="AD44" s="1179">
        <v>0.33300000000000002</v>
      </c>
      <c r="AE44" s="1178"/>
      <c r="AF44" s="1192">
        <f t="shared" si="9"/>
        <v>80531.353286748024</v>
      </c>
      <c r="AH44" s="1180">
        <v>190</v>
      </c>
    </row>
    <row r="45" spans="2:34">
      <c r="B45" s="1175">
        <v>34</v>
      </c>
      <c r="C45" s="1193" t="s">
        <v>886</v>
      </c>
      <c r="D45" s="1193" t="s">
        <v>598</v>
      </c>
      <c r="E45" s="1193" t="s">
        <v>849</v>
      </c>
      <c r="F45" s="1195">
        <v>1450365.86</v>
      </c>
      <c r="G45" s="1192">
        <f t="shared" si="0"/>
        <v>507628.05099999998</v>
      </c>
      <c r="H45" s="1195">
        <v>130532.9274</v>
      </c>
      <c r="I45" s="1192">
        <f t="shared" si="1"/>
        <v>-45686.524590000001</v>
      </c>
      <c r="J45" s="1192">
        <f t="shared" si="2"/>
        <v>592474.45380999998</v>
      </c>
      <c r="K45" s="1183"/>
      <c r="L45" s="1195">
        <f t="shared" si="3"/>
        <v>1450365.86</v>
      </c>
      <c r="M45" s="1192">
        <f t="shared" si="4"/>
        <v>304576.83059999999</v>
      </c>
      <c r="N45" s="1195">
        <v>130532.9274</v>
      </c>
      <c r="O45" s="1192">
        <f t="shared" si="5"/>
        <v>-27411.914753999998</v>
      </c>
      <c r="P45" s="1192">
        <f t="shared" si="6"/>
        <v>407697.843246</v>
      </c>
      <c r="Q45" s="1184"/>
      <c r="R45" s="1192">
        <f t="shared" si="7"/>
        <v>184776.61056399997</v>
      </c>
      <c r="S45" s="1183"/>
      <c r="T45" s="1195">
        <v>0</v>
      </c>
      <c r="U45" s="1183"/>
      <c r="V45" s="1195">
        <v>0</v>
      </c>
      <c r="W45" s="1183"/>
      <c r="X45" s="1192">
        <f t="shared" si="8"/>
        <v>184776.61056399997</v>
      </c>
      <c r="Y45" s="1177"/>
      <c r="Z45" s="1127" t="s">
        <v>850</v>
      </c>
      <c r="AA45" s="1178"/>
      <c r="AB45" s="1127" t="s">
        <v>164</v>
      </c>
      <c r="AC45" s="1178"/>
      <c r="AD45" s="1179">
        <v>0</v>
      </c>
      <c r="AE45" s="1178"/>
      <c r="AF45" s="1192">
        <f t="shared" si="9"/>
        <v>0</v>
      </c>
      <c r="AH45" s="1180">
        <v>190</v>
      </c>
    </row>
    <row r="46" spans="2:34">
      <c r="B46" s="1175">
        <v>35</v>
      </c>
      <c r="C46" s="1193" t="s">
        <v>887</v>
      </c>
      <c r="D46" s="1193" t="s">
        <v>598</v>
      </c>
      <c r="E46" s="1193" t="s">
        <v>849</v>
      </c>
      <c r="F46" s="1195">
        <v>0</v>
      </c>
      <c r="G46" s="1192">
        <f t="shared" si="0"/>
        <v>0</v>
      </c>
      <c r="H46" s="1195">
        <v>0</v>
      </c>
      <c r="I46" s="1192">
        <f t="shared" si="1"/>
        <v>0</v>
      </c>
      <c r="J46" s="1192">
        <f t="shared" si="2"/>
        <v>0</v>
      </c>
      <c r="K46" s="1183"/>
      <c r="L46" s="1195">
        <f t="shared" si="3"/>
        <v>0</v>
      </c>
      <c r="M46" s="1192">
        <f t="shared" si="4"/>
        <v>0</v>
      </c>
      <c r="N46" s="1195">
        <v>0</v>
      </c>
      <c r="O46" s="1192">
        <f t="shared" si="5"/>
        <v>0</v>
      </c>
      <c r="P46" s="1192">
        <f t="shared" si="6"/>
        <v>0</v>
      </c>
      <c r="Q46" s="1184"/>
      <c r="R46" s="1192">
        <f t="shared" si="7"/>
        <v>0</v>
      </c>
      <c r="S46" s="1183"/>
      <c r="T46" s="1195">
        <v>0</v>
      </c>
      <c r="U46" s="1183"/>
      <c r="V46" s="1195">
        <v>0</v>
      </c>
      <c r="W46" s="1183"/>
      <c r="X46" s="1192">
        <f t="shared" si="8"/>
        <v>0</v>
      </c>
      <c r="Y46" s="1177"/>
      <c r="Z46" s="1127" t="s">
        <v>850</v>
      </c>
      <c r="AA46" s="1178"/>
      <c r="AB46" s="1127" t="s">
        <v>163</v>
      </c>
      <c r="AC46" s="1178"/>
      <c r="AD46" s="1179">
        <v>0</v>
      </c>
      <c r="AE46" s="1178"/>
      <c r="AF46" s="1192">
        <f t="shared" si="9"/>
        <v>0</v>
      </c>
      <c r="AH46" s="1180">
        <v>190</v>
      </c>
    </row>
    <row r="47" spans="2:34">
      <c r="B47" s="1175">
        <v>36</v>
      </c>
      <c r="C47" s="1193" t="s">
        <v>888</v>
      </c>
      <c r="D47" s="1193" t="s">
        <v>598</v>
      </c>
      <c r="E47" s="1193" t="s">
        <v>849</v>
      </c>
      <c r="F47" s="1195">
        <v>968920</v>
      </c>
      <c r="G47" s="1192">
        <f t="shared" si="0"/>
        <v>339122</v>
      </c>
      <c r="H47" s="1195">
        <v>87202.8</v>
      </c>
      <c r="I47" s="1192">
        <f t="shared" si="1"/>
        <v>-30520.98</v>
      </c>
      <c r="J47" s="1192">
        <f t="shared" si="2"/>
        <v>395803.82</v>
      </c>
      <c r="K47" s="1183"/>
      <c r="L47" s="1195">
        <f t="shared" si="3"/>
        <v>968920</v>
      </c>
      <c r="M47" s="1192">
        <f t="shared" si="4"/>
        <v>203473.19999999998</v>
      </c>
      <c r="N47" s="1195">
        <v>87202.8</v>
      </c>
      <c r="O47" s="1192">
        <f t="shared" si="5"/>
        <v>-18312.588</v>
      </c>
      <c r="P47" s="1192">
        <f t="shared" si="6"/>
        <v>272363.41200000001</v>
      </c>
      <c r="Q47" s="1184"/>
      <c r="R47" s="1192">
        <f t="shared" si="7"/>
        <v>123440.408</v>
      </c>
      <c r="S47" s="1183"/>
      <c r="T47" s="1195">
        <v>123440.40800000001</v>
      </c>
      <c r="U47" s="1183"/>
      <c r="V47" s="1195">
        <v>0</v>
      </c>
      <c r="W47" s="1183"/>
      <c r="X47" s="1192">
        <f t="shared" si="8"/>
        <v>-1.4551915228366852E-11</v>
      </c>
      <c r="Y47" s="1177"/>
      <c r="Z47" s="1127" t="s">
        <v>850</v>
      </c>
      <c r="AA47" s="1178"/>
      <c r="AB47" s="1127" t="s">
        <v>163</v>
      </c>
      <c r="AC47" s="1178"/>
      <c r="AD47" s="1179">
        <v>0</v>
      </c>
      <c r="AE47" s="1178"/>
      <c r="AF47" s="1192">
        <f t="shared" si="9"/>
        <v>0</v>
      </c>
      <c r="AH47" s="1180">
        <v>190</v>
      </c>
    </row>
    <row r="48" spans="2:34">
      <c r="B48" s="1175">
        <v>37</v>
      </c>
      <c r="C48" s="1193" t="s">
        <v>889</v>
      </c>
      <c r="D48" s="1193" t="s">
        <v>598</v>
      </c>
      <c r="E48" s="1193" t="s">
        <v>849</v>
      </c>
      <c r="F48" s="1195">
        <v>6720799.4800000004</v>
      </c>
      <c r="G48" s="1192">
        <f t="shared" si="0"/>
        <v>2352279.818</v>
      </c>
      <c r="H48" s="1195">
        <v>604871.95319999999</v>
      </c>
      <c r="I48" s="1192">
        <f t="shared" si="1"/>
        <v>-211705.18362</v>
      </c>
      <c r="J48" s="1192">
        <f t="shared" si="2"/>
        <v>2745446.5875800001</v>
      </c>
      <c r="K48" s="1183"/>
      <c r="L48" s="1195">
        <f t="shared" si="3"/>
        <v>6720799.4800000004</v>
      </c>
      <c r="M48" s="1192">
        <f t="shared" si="4"/>
        <v>1411367.8907999999</v>
      </c>
      <c r="N48" s="1195">
        <v>604871.95319999999</v>
      </c>
      <c r="O48" s="1192">
        <f t="shared" si="5"/>
        <v>-127023.11017199999</v>
      </c>
      <c r="P48" s="1192">
        <f t="shared" si="6"/>
        <v>1889216.733828</v>
      </c>
      <c r="Q48" s="1184"/>
      <c r="R48" s="1192">
        <f t="shared" si="7"/>
        <v>856229.85375200002</v>
      </c>
      <c r="S48" s="1183"/>
      <c r="T48" s="1195">
        <v>856229.85375200014</v>
      </c>
      <c r="U48" s="1183"/>
      <c r="V48" s="1195">
        <v>0</v>
      </c>
      <c r="W48" s="1183"/>
      <c r="X48" s="1192">
        <f t="shared" si="8"/>
        <v>-1.1641532182693481E-10</v>
      </c>
      <c r="Y48" s="1177"/>
      <c r="Z48" s="1127" t="s">
        <v>850</v>
      </c>
      <c r="AA48" s="1178"/>
      <c r="AB48" s="1127" t="s">
        <v>163</v>
      </c>
      <c r="AC48" s="1178"/>
      <c r="AD48" s="1179">
        <v>0</v>
      </c>
      <c r="AE48" s="1178"/>
      <c r="AF48" s="1192">
        <f t="shared" si="9"/>
        <v>0</v>
      </c>
      <c r="AH48" s="1180">
        <v>190</v>
      </c>
    </row>
    <row r="49" spans="2:34">
      <c r="B49" s="1175">
        <v>38</v>
      </c>
      <c r="C49" s="1193" t="s">
        <v>600</v>
      </c>
      <c r="D49" s="1193" t="s">
        <v>600</v>
      </c>
      <c r="E49" s="1193" t="s">
        <v>818</v>
      </c>
      <c r="F49" s="1195">
        <v>3697280</v>
      </c>
      <c r="G49" s="1192">
        <f t="shared" si="0"/>
        <v>1294048</v>
      </c>
      <c r="H49" s="1195">
        <v>332755.20000000001</v>
      </c>
      <c r="I49" s="1192">
        <f t="shared" si="1"/>
        <v>-116464.31999999999</v>
      </c>
      <c r="J49" s="1192">
        <f t="shared" si="2"/>
        <v>1510338.88</v>
      </c>
      <c r="K49" s="1183"/>
      <c r="L49" s="1195">
        <f t="shared" si="3"/>
        <v>3697280</v>
      </c>
      <c r="M49" s="1192">
        <f t="shared" si="4"/>
        <v>776428.79999999993</v>
      </c>
      <c r="N49" s="1195">
        <v>332755.20000000001</v>
      </c>
      <c r="O49" s="1192">
        <f t="shared" si="5"/>
        <v>-69878.592000000004</v>
      </c>
      <c r="P49" s="1192">
        <f t="shared" si="6"/>
        <v>1039305.4080000001</v>
      </c>
      <c r="Q49" s="1184"/>
      <c r="R49" s="1192">
        <f t="shared" si="7"/>
        <v>471033.47199999983</v>
      </c>
      <c r="S49" s="1183"/>
      <c r="T49" s="1195">
        <v>0</v>
      </c>
      <c r="U49" s="1183"/>
      <c r="V49" s="1195">
        <v>0</v>
      </c>
      <c r="W49" s="1183"/>
      <c r="X49" s="1192">
        <f t="shared" si="8"/>
        <v>471033.47199999983</v>
      </c>
      <c r="Y49" s="1177"/>
      <c r="Z49" s="1127" t="s">
        <v>850</v>
      </c>
      <c r="AA49" s="1178"/>
      <c r="AB49" s="1127" t="s">
        <v>164</v>
      </c>
      <c r="AC49" s="1178"/>
      <c r="AD49" s="1179">
        <v>0.33300000000000002</v>
      </c>
      <c r="AE49" s="1178"/>
      <c r="AF49" s="1192">
        <f t="shared" si="9"/>
        <v>156854.14617599995</v>
      </c>
      <c r="AH49" s="1180">
        <v>190</v>
      </c>
    </row>
    <row r="50" spans="2:34">
      <c r="B50" s="1175">
        <v>39</v>
      </c>
      <c r="C50" s="1193" t="s">
        <v>890</v>
      </c>
      <c r="D50" s="1193" t="s">
        <v>362</v>
      </c>
      <c r="E50" s="1193" t="s">
        <v>849</v>
      </c>
      <c r="F50" s="1195">
        <v>1831322.27</v>
      </c>
      <c r="G50" s="1192">
        <f t="shared" si="0"/>
        <v>640962.79449999996</v>
      </c>
      <c r="H50" s="1195">
        <v>164819.0043</v>
      </c>
      <c r="I50" s="1192">
        <f t="shared" si="1"/>
        <v>-57686.651504999994</v>
      </c>
      <c r="J50" s="1192">
        <f t="shared" si="2"/>
        <v>748095.14729500003</v>
      </c>
      <c r="K50" s="1183"/>
      <c r="L50" s="1195">
        <f t="shared" si="3"/>
        <v>1831322.27</v>
      </c>
      <c r="M50" s="1192">
        <f t="shared" si="4"/>
        <v>384577.67670000001</v>
      </c>
      <c r="N50" s="1195">
        <v>164819.0043</v>
      </c>
      <c r="O50" s="1192">
        <f t="shared" si="5"/>
        <v>-34611.990902999998</v>
      </c>
      <c r="P50" s="1192">
        <f t="shared" si="6"/>
        <v>514784.69009699998</v>
      </c>
      <c r="Q50" s="1184"/>
      <c r="R50" s="1192">
        <f t="shared" si="7"/>
        <v>233310.45719800005</v>
      </c>
      <c r="S50" s="1183"/>
      <c r="T50" s="1195">
        <v>0</v>
      </c>
      <c r="U50" s="1183"/>
      <c r="V50" s="1195">
        <v>0</v>
      </c>
      <c r="W50" s="1183"/>
      <c r="X50" s="1192">
        <f t="shared" si="8"/>
        <v>233310.45719800005</v>
      </c>
      <c r="Y50" s="1177"/>
      <c r="Z50" s="1127" t="s">
        <v>850</v>
      </c>
      <c r="AA50" s="1178"/>
      <c r="AB50" s="1127" t="s">
        <v>164</v>
      </c>
      <c r="AC50" s="1178"/>
      <c r="AD50" s="1179">
        <v>0</v>
      </c>
      <c r="AE50" s="1178"/>
      <c r="AF50" s="1192">
        <f t="shared" si="9"/>
        <v>0</v>
      </c>
      <c r="AH50" s="1180">
        <v>190</v>
      </c>
    </row>
    <row r="51" spans="2:34">
      <c r="B51" s="1175">
        <v>40</v>
      </c>
      <c r="C51" s="1193" t="s">
        <v>1023</v>
      </c>
      <c r="D51" s="1193" t="s">
        <v>362</v>
      </c>
      <c r="E51" s="1193" t="s">
        <v>849</v>
      </c>
      <c r="F51" s="1195">
        <v>15938799.439999999</v>
      </c>
      <c r="G51" s="1192">
        <f t="shared" si="0"/>
        <v>5578579.8039999995</v>
      </c>
      <c r="H51" s="1195">
        <v>1434491.9495999999</v>
      </c>
      <c r="I51" s="1192">
        <f t="shared" si="1"/>
        <v>-502072.18235999992</v>
      </c>
      <c r="J51" s="1192">
        <f t="shared" si="2"/>
        <v>6510999.5712399995</v>
      </c>
      <c r="K51" s="1183"/>
      <c r="L51" s="1195">
        <f t="shared" si="3"/>
        <v>15938799.439999999</v>
      </c>
      <c r="M51" s="1192">
        <f t="shared" si="4"/>
        <v>3347147.8823999995</v>
      </c>
      <c r="N51" s="1195">
        <v>1434491.9495999999</v>
      </c>
      <c r="O51" s="1192">
        <f t="shared" si="5"/>
        <v>-301243.30941599997</v>
      </c>
      <c r="P51" s="1192">
        <f t="shared" si="6"/>
        <v>4480396.5225839997</v>
      </c>
      <c r="Q51" s="1184"/>
      <c r="R51" s="1192">
        <f t="shared" si="7"/>
        <v>2030603.0486559998</v>
      </c>
      <c r="S51" s="1183"/>
      <c r="T51" s="1195">
        <v>0</v>
      </c>
      <c r="U51" s="1183"/>
      <c r="V51" s="1195">
        <v>0</v>
      </c>
      <c r="W51" s="1183"/>
      <c r="X51" s="1192">
        <f t="shared" si="8"/>
        <v>2030603.0486559998</v>
      </c>
      <c r="Y51" s="1177"/>
      <c r="Z51" s="1127" t="s">
        <v>850</v>
      </c>
      <c r="AA51" s="1178"/>
      <c r="AB51" s="1127" t="s">
        <v>164</v>
      </c>
      <c r="AC51" s="1178"/>
      <c r="AD51" s="1179">
        <v>0</v>
      </c>
      <c r="AE51" s="1178"/>
      <c r="AF51" s="1192">
        <f t="shared" si="9"/>
        <v>0</v>
      </c>
      <c r="AH51" s="1180">
        <v>190</v>
      </c>
    </row>
    <row r="52" spans="2:34">
      <c r="B52" s="1175">
        <v>41</v>
      </c>
      <c r="C52" s="1193" t="s">
        <v>891</v>
      </c>
      <c r="D52" s="1193" t="s">
        <v>599</v>
      </c>
      <c r="E52" s="1193" t="s">
        <v>849</v>
      </c>
      <c r="F52" s="1195">
        <v>2031657.71</v>
      </c>
      <c r="G52" s="1192">
        <f t="shared" si="0"/>
        <v>711080.19849999994</v>
      </c>
      <c r="H52" s="1195">
        <v>0</v>
      </c>
      <c r="I52" s="1192">
        <f t="shared" si="1"/>
        <v>0</v>
      </c>
      <c r="J52" s="1192">
        <f t="shared" si="2"/>
        <v>711080.19849999994</v>
      </c>
      <c r="K52" s="1183"/>
      <c r="L52" s="1195">
        <f t="shared" si="3"/>
        <v>2031657.71</v>
      </c>
      <c r="M52" s="1192">
        <f t="shared" si="4"/>
        <v>426648.11909999995</v>
      </c>
      <c r="N52" s="1195">
        <v>0</v>
      </c>
      <c r="O52" s="1192">
        <f t="shared" si="5"/>
        <v>0</v>
      </c>
      <c r="P52" s="1192">
        <f t="shared" si="6"/>
        <v>426648.11909999995</v>
      </c>
      <c r="Q52" s="1184"/>
      <c r="R52" s="1192">
        <f t="shared" si="7"/>
        <v>284432.07939999999</v>
      </c>
      <c r="S52" s="1183"/>
      <c r="T52" s="1195">
        <v>284432.07940000005</v>
      </c>
      <c r="U52" s="1183"/>
      <c r="V52" s="1195">
        <v>0</v>
      </c>
      <c r="W52" s="1183"/>
      <c r="X52" s="1192">
        <f t="shared" si="8"/>
        <v>-5.8207660913467407E-11</v>
      </c>
      <c r="Y52" s="1177"/>
      <c r="Z52" s="1127" t="s">
        <v>850</v>
      </c>
      <c r="AA52" s="1178"/>
      <c r="AB52" s="1127" t="s">
        <v>163</v>
      </c>
      <c r="AC52" s="1178"/>
      <c r="AD52" s="1179">
        <v>0</v>
      </c>
      <c r="AE52" s="1178"/>
      <c r="AF52" s="1192">
        <f t="shared" si="9"/>
        <v>0</v>
      </c>
      <c r="AH52" s="1180">
        <v>190</v>
      </c>
    </row>
    <row r="53" spans="2:34">
      <c r="B53" s="1175">
        <v>42</v>
      </c>
      <c r="C53" s="1193" t="s">
        <v>892</v>
      </c>
      <c r="D53" s="1193" t="s">
        <v>599</v>
      </c>
      <c r="E53" s="1193" t="s">
        <v>849</v>
      </c>
      <c r="F53" s="1195">
        <v>0</v>
      </c>
      <c r="G53" s="1192">
        <f t="shared" si="0"/>
        <v>0</v>
      </c>
      <c r="H53" s="1195">
        <v>196724.4057</v>
      </c>
      <c r="I53" s="1192">
        <f t="shared" si="1"/>
        <v>-68853.541994999992</v>
      </c>
      <c r="J53" s="1192">
        <f t="shared" si="2"/>
        <v>127870.86370500001</v>
      </c>
      <c r="K53" s="1183"/>
      <c r="L53" s="1195">
        <f t="shared" si="3"/>
        <v>0</v>
      </c>
      <c r="M53" s="1192">
        <f t="shared" si="4"/>
        <v>0</v>
      </c>
      <c r="N53" s="1195">
        <v>196724.4057</v>
      </c>
      <c r="O53" s="1192">
        <f t="shared" si="5"/>
        <v>-41312.125197000001</v>
      </c>
      <c r="P53" s="1192">
        <f t="shared" si="6"/>
        <v>155412.28050300002</v>
      </c>
      <c r="Q53" s="1184"/>
      <c r="R53" s="1192">
        <f t="shared" si="7"/>
        <v>-27541.416798000006</v>
      </c>
      <c r="S53" s="1183"/>
      <c r="T53" s="1195">
        <v>-27541.416798000002</v>
      </c>
      <c r="U53" s="1183"/>
      <c r="V53" s="1195">
        <v>0</v>
      </c>
      <c r="W53" s="1183"/>
      <c r="X53" s="1192">
        <f t="shared" si="8"/>
        <v>-3.637978807091713E-12</v>
      </c>
      <c r="Y53" s="1177"/>
      <c r="Z53" s="1127" t="s">
        <v>850</v>
      </c>
      <c r="AA53" s="1178"/>
      <c r="AB53" s="1127" t="s">
        <v>163</v>
      </c>
      <c r="AC53" s="1178"/>
      <c r="AD53" s="1179">
        <v>0</v>
      </c>
      <c r="AE53" s="1178"/>
      <c r="AF53" s="1192">
        <f t="shared" si="9"/>
        <v>0</v>
      </c>
      <c r="AH53" s="1180">
        <v>190</v>
      </c>
    </row>
    <row r="54" spans="2:34">
      <c r="B54" s="1175">
        <v>43</v>
      </c>
      <c r="C54" s="1193" t="s">
        <v>893</v>
      </c>
      <c r="D54" s="1193" t="s">
        <v>597</v>
      </c>
      <c r="E54" s="1193" t="s">
        <v>849</v>
      </c>
      <c r="F54" s="1195">
        <v>285000</v>
      </c>
      <c r="G54" s="1192">
        <f t="shared" si="0"/>
        <v>99750</v>
      </c>
      <c r="H54" s="1195">
        <v>25650</v>
      </c>
      <c r="I54" s="1192">
        <f t="shared" si="1"/>
        <v>-8977.5</v>
      </c>
      <c r="J54" s="1192">
        <f t="shared" si="2"/>
        <v>116422.5</v>
      </c>
      <c r="K54" s="1183"/>
      <c r="L54" s="1195">
        <f t="shared" si="3"/>
        <v>285000</v>
      </c>
      <c r="M54" s="1192">
        <f t="shared" si="4"/>
        <v>59850</v>
      </c>
      <c r="N54" s="1195">
        <v>25650</v>
      </c>
      <c r="O54" s="1192">
        <f t="shared" si="5"/>
        <v>-5386.5</v>
      </c>
      <c r="P54" s="1192">
        <f t="shared" si="6"/>
        <v>80113.5</v>
      </c>
      <c r="Q54" s="1184"/>
      <c r="R54" s="1192">
        <f t="shared" si="7"/>
        <v>36309</v>
      </c>
      <c r="S54" s="1183"/>
      <c r="T54" s="1195">
        <v>0</v>
      </c>
      <c r="U54" s="1183"/>
      <c r="V54" s="1195">
        <v>0</v>
      </c>
      <c r="W54" s="1183"/>
      <c r="X54" s="1192">
        <f t="shared" si="8"/>
        <v>36309</v>
      </c>
      <c r="Y54" s="1177"/>
      <c r="Z54" s="1127" t="s">
        <v>850</v>
      </c>
      <c r="AA54" s="1178"/>
      <c r="AB54" s="1127" t="s">
        <v>164</v>
      </c>
      <c r="AC54" s="1178"/>
      <c r="AD54" s="1179">
        <v>0</v>
      </c>
      <c r="AE54" s="1178"/>
      <c r="AF54" s="1192">
        <f t="shared" si="9"/>
        <v>0</v>
      </c>
      <c r="AH54" s="1180">
        <v>190</v>
      </c>
    </row>
    <row r="55" spans="2:34">
      <c r="B55" s="1175">
        <v>44</v>
      </c>
      <c r="C55" s="1193" t="s">
        <v>894</v>
      </c>
      <c r="D55" s="1193" t="s">
        <v>597</v>
      </c>
      <c r="E55" s="1193" t="s">
        <v>849</v>
      </c>
      <c r="F55" s="1195">
        <v>-285000</v>
      </c>
      <c r="G55" s="1192">
        <f t="shared" si="0"/>
        <v>-99750</v>
      </c>
      <c r="H55" s="1195">
        <v>-25650</v>
      </c>
      <c r="I55" s="1192">
        <f t="shared" si="1"/>
        <v>8977.5</v>
      </c>
      <c r="J55" s="1192">
        <f t="shared" si="2"/>
        <v>-116422.5</v>
      </c>
      <c r="K55" s="1183"/>
      <c r="L55" s="1195">
        <f t="shared" si="3"/>
        <v>-285000</v>
      </c>
      <c r="M55" s="1192">
        <f t="shared" si="4"/>
        <v>-59850</v>
      </c>
      <c r="N55" s="1195">
        <v>-25650</v>
      </c>
      <c r="O55" s="1192">
        <f t="shared" si="5"/>
        <v>5386.5</v>
      </c>
      <c r="P55" s="1192">
        <f t="shared" si="6"/>
        <v>-80113.5</v>
      </c>
      <c r="Q55" s="1184"/>
      <c r="R55" s="1192">
        <f t="shared" si="7"/>
        <v>-36309</v>
      </c>
      <c r="S55" s="1183"/>
      <c r="T55" s="1195">
        <v>0</v>
      </c>
      <c r="U55" s="1183"/>
      <c r="V55" s="1195">
        <v>0</v>
      </c>
      <c r="W55" s="1183"/>
      <c r="X55" s="1192">
        <f t="shared" si="8"/>
        <v>-36309</v>
      </c>
      <c r="Y55" s="1177"/>
      <c r="Z55" s="1127" t="s">
        <v>850</v>
      </c>
      <c r="AA55" s="1178"/>
      <c r="AB55" s="1127" t="s">
        <v>164</v>
      </c>
      <c r="AC55" s="1178"/>
      <c r="AD55" s="1179">
        <v>0</v>
      </c>
      <c r="AE55" s="1178"/>
      <c r="AF55" s="1192">
        <f t="shared" si="9"/>
        <v>0</v>
      </c>
      <c r="AH55" s="1180">
        <v>190</v>
      </c>
    </row>
    <row r="56" spans="2:34">
      <c r="B56" s="1175">
        <v>45</v>
      </c>
      <c r="C56" s="1193" t="s">
        <v>895</v>
      </c>
      <c r="D56" s="1193" t="s">
        <v>597</v>
      </c>
      <c r="E56" s="1193" t="s">
        <v>849</v>
      </c>
      <c r="F56" s="1195">
        <v>628942.43999999994</v>
      </c>
      <c r="G56" s="1192">
        <f t="shared" si="0"/>
        <v>220129.85399999996</v>
      </c>
      <c r="H56" s="1195">
        <v>56604.819599999995</v>
      </c>
      <c r="I56" s="1192">
        <f t="shared" si="1"/>
        <v>-19811.686859999998</v>
      </c>
      <c r="J56" s="1192">
        <f t="shared" si="2"/>
        <v>256922.98673999999</v>
      </c>
      <c r="K56" s="1183"/>
      <c r="L56" s="1195">
        <f t="shared" si="3"/>
        <v>628942.43999999994</v>
      </c>
      <c r="M56" s="1192">
        <f t="shared" si="4"/>
        <v>132077.91239999997</v>
      </c>
      <c r="N56" s="1195">
        <v>56604.819599999995</v>
      </c>
      <c r="O56" s="1192">
        <f t="shared" si="5"/>
        <v>-11887.012115999998</v>
      </c>
      <c r="P56" s="1192">
        <f t="shared" si="6"/>
        <v>176795.71988399996</v>
      </c>
      <c r="Q56" s="1184"/>
      <c r="R56" s="1192">
        <f t="shared" si="7"/>
        <v>80127.266856000031</v>
      </c>
      <c r="S56" s="1183"/>
      <c r="T56" s="1195">
        <v>0</v>
      </c>
      <c r="U56" s="1183"/>
      <c r="V56" s="1195">
        <v>0</v>
      </c>
      <c r="W56" s="1183"/>
      <c r="X56" s="1192">
        <f t="shared" si="8"/>
        <v>80127.266856000031</v>
      </c>
      <c r="Y56" s="1177"/>
      <c r="Z56" s="1127" t="s">
        <v>850</v>
      </c>
      <c r="AA56" s="1178"/>
      <c r="AB56" s="1127" t="s">
        <v>164</v>
      </c>
      <c r="AC56" s="1178"/>
      <c r="AD56" s="1179">
        <v>0</v>
      </c>
      <c r="AE56" s="1178"/>
      <c r="AF56" s="1192">
        <f t="shared" si="9"/>
        <v>0</v>
      </c>
      <c r="AH56" s="1180">
        <v>190</v>
      </c>
    </row>
    <row r="57" spans="2:34">
      <c r="B57" s="1175">
        <v>46</v>
      </c>
      <c r="C57" s="1193" t="s">
        <v>896</v>
      </c>
      <c r="D57" s="1193" t="s">
        <v>635</v>
      </c>
      <c r="E57" s="1193" t="s">
        <v>849</v>
      </c>
      <c r="F57" s="1195">
        <v>427575.23</v>
      </c>
      <c r="G57" s="1192">
        <f t="shared" si="0"/>
        <v>149651.33049999998</v>
      </c>
      <c r="H57" s="1195">
        <v>38481.770699999994</v>
      </c>
      <c r="I57" s="1192">
        <f t="shared" si="1"/>
        <v>-13468.619744999996</v>
      </c>
      <c r="J57" s="1192">
        <f t="shared" si="2"/>
        <v>174664.48145499997</v>
      </c>
      <c r="K57" s="1183"/>
      <c r="L57" s="1195">
        <f t="shared" si="3"/>
        <v>427575.23</v>
      </c>
      <c r="M57" s="1192">
        <f t="shared" si="4"/>
        <v>89790.798299999995</v>
      </c>
      <c r="N57" s="1195">
        <v>38481.770699999994</v>
      </c>
      <c r="O57" s="1192">
        <f t="shared" si="5"/>
        <v>-8081.1718469999987</v>
      </c>
      <c r="P57" s="1192">
        <f t="shared" si="6"/>
        <v>120191.39715299998</v>
      </c>
      <c r="Q57" s="1184"/>
      <c r="R57" s="1192">
        <f t="shared" si="7"/>
        <v>54473.084301999988</v>
      </c>
      <c r="S57" s="1183"/>
      <c r="T57" s="1195">
        <v>0</v>
      </c>
      <c r="U57" s="1183"/>
      <c r="V57" s="1195">
        <v>0</v>
      </c>
      <c r="W57" s="1183"/>
      <c r="X57" s="1192">
        <f t="shared" si="8"/>
        <v>54473.084301999988</v>
      </c>
      <c r="Y57" s="1177"/>
      <c r="Z57" s="1127" t="s">
        <v>140</v>
      </c>
      <c r="AA57" s="1178"/>
      <c r="AB57" s="1127" t="s">
        <v>164</v>
      </c>
      <c r="AC57" s="1178"/>
      <c r="AD57" s="1179">
        <v>6.5299999999999997E-2</v>
      </c>
      <c r="AE57" s="1178"/>
      <c r="AF57" s="1192">
        <f t="shared" si="9"/>
        <v>3557.0924049205992</v>
      </c>
      <c r="AH57" s="1180">
        <v>190</v>
      </c>
    </row>
    <row r="58" spans="2:34">
      <c r="B58" s="1175">
        <v>47</v>
      </c>
      <c r="C58" s="1193" t="s">
        <v>897</v>
      </c>
      <c r="D58" s="1193" t="s">
        <v>635</v>
      </c>
      <c r="E58" s="1193" t="s">
        <v>849</v>
      </c>
      <c r="F58" s="1195">
        <v>16383105.710000001</v>
      </c>
      <c r="G58" s="1192">
        <f t="shared" si="0"/>
        <v>5734086.9984999998</v>
      </c>
      <c r="H58" s="1195">
        <v>1474479.5139000001</v>
      </c>
      <c r="I58" s="1192">
        <f t="shared" si="1"/>
        <v>-516067.82986500004</v>
      </c>
      <c r="J58" s="1192">
        <f t="shared" si="2"/>
        <v>6692498.6825349992</v>
      </c>
      <c r="K58" s="1183"/>
      <c r="L58" s="1195">
        <f t="shared" si="3"/>
        <v>16383105.710000001</v>
      </c>
      <c r="M58" s="1192">
        <f t="shared" si="4"/>
        <v>3440452.1990999999</v>
      </c>
      <c r="N58" s="1195">
        <v>1474479.5139000001</v>
      </c>
      <c r="O58" s="1192">
        <f t="shared" si="5"/>
        <v>-309640.697919</v>
      </c>
      <c r="P58" s="1192">
        <f t="shared" si="6"/>
        <v>4605291.0150809996</v>
      </c>
      <c r="Q58" s="1184"/>
      <c r="R58" s="1192">
        <f t="shared" si="7"/>
        <v>2087207.6674539996</v>
      </c>
      <c r="S58" s="1183"/>
      <c r="T58" s="1195">
        <v>0</v>
      </c>
      <c r="U58" s="1183"/>
      <c r="V58" s="1195">
        <v>0</v>
      </c>
      <c r="W58" s="1183"/>
      <c r="X58" s="1192">
        <f t="shared" si="8"/>
        <v>2087207.6674539996</v>
      </c>
      <c r="Y58" s="1177"/>
      <c r="Z58" s="1127" t="s">
        <v>140</v>
      </c>
      <c r="AA58" s="1178"/>
      <c r="AB58" s="1127" t="s">
        <v>164</v>
      </c>
      <c r="AC58" s="1178"/>
      <c r="AD58" s="1179">
        <v>6.5299999999999997E-2</v>
      </c>
      <c r="AE58" s="1178"/>
      <c r="AF58" s="1192">
        <f t="shared" si="9"/>
        <v>136294.66068474617</v>
      </c>
      <c r="AH58" s="1180">
        <v>190</v>
      </c>
    </row>
    <row r="59" spans="2:34">
      <c r="B59" s="1175">
        <v>48</v>
      </c>
      <c r="C59" s="1193" t="s">
        <v>898</v>
      </c>
      <c r="D59" s="1193" t="s">
        <v>635</v>
      </c>
      <c r="E59" s="1193" t="s">
        <v>849</v>
      </c>
      <c r="F59" s="1195">
        <v>130121.22</v>
      </c>
      <c r="G59" s="1192">
        <f t="shared" si="0"/>
        <v>45542.426999999996</v>
      </c>
      <c r="H59" s="1195">
        <v>11710.909799999999</v>
      </c>
      <c r="I59" s="1192">
        <f t="shared" si="1"/>
        <v>-4098.8184299999994</v>
      </c>
      <c r="J59" s="1192">
        <f t="shared" si="2"/>
        <v>53154.518369999998</v>
      </c>
      <c r="K59" s="1183"/>
      <c r="L59" s="1195">
        <f t="shared" si="3"/>
        <v>130121.22</v>
      </c>
      <c r="M59" s="1192">
        <f t="shared" si="4"/>
        <v>27325.456200000001</v>
      </c>
      <c r="N59" s="1195">
        <v>11710.909799999999</v>
      </c>
      <c r="O59" s="1192">
        <f t="shared" si="5"/>
        <v>-2459.2910579999998</v>
      </c>
      <c r="P59" s="1192">
        <f t="shared" si="6"/>
        <v>36577.074941999999</v>
      </c>
      <c r="Q59" s="1184"/>
      <c r="R59" s="1192">
        <f t="shared" si="7"/>
        <v>16577.443427999999</v>
      </c>
      <c r="S59" s="1183"/>
      <c r="T59" s="1195">
        <v>0</v>
      </c>
      <c r="U59" s="1183"/>
      <c r="V59" s="1195">
        <v>0</v>
      </c>
      <c r="W59" s="1183"/>
      <c r="X59" s="1192">
        <f t="shared" si="8"/>
        <v>16577.443427999999</v>
      </c>
      <c r="Y59" s="1177"/>
      <c r="Z59" s="1127" t="s">
        <v>850</v>
      </c>
      <c r="AA59" s="1178"/>
      <c r="AB59" s="1127" t="s">
        <v>164</v>
      </c>
      <c r="AC59" s="1178"/>
      <c r="AD59" s="1179">
        <v>6.5299999999999997E-2</v>
      </c>
      <c r="AE59" s="1178"/>
      <c r="AF59" s="1192">
        <f t="shared" si="9"/>
        <v>1082.5070558483999</v>
      </c>
      <c r="AH59" s="1180">
        <v>190</v>
      </c>
    </row>
    <row r="60" spans="2:34">
      <c r="B60" s="1175">
        <v>49</v>
      </c>
      <c r="C60" s="1193" t="s">
        <v>899</v>
      </c>
      <c r="D60" s="1193" t="s">
        <v>900</v>
      </c>
      <c r="E60" s="1193" t="s">
        <v>849</v>
      </c>
      <c r="F60" s="1195">
        <v>881501.32</v>
      </c>
      <c r="G60" s="1192">
        <f t="shared" si="0"/>
        <v>308525.46199999994</v>
      </c>
      <c r="H60" s="1195">
        <v>79335.118799999997</v>
      </c>
      <c r="I60" s="1192">
        <f t="shared" si="1"/>
        <v>-27767.291579999997</v>
      </c>
      <c r="J60" s="1192">
        <f t="shared" si="2"/>
        <v>360093.28921999992</v>
      </c>
      <c r="K60" s="1183"/>
      <c r="L60" s="1195">
        <f t="shared" si="3"/>
        <v>881501.32</v>
      </c>
      <c r="M60" s="1192">
        <f t="shared" si="4"/>
        <v>185115.27719999998</v>
      </c>
      <c r="N60" s="1195">
        <v>79335.118799999997</v>
      </c>
      <c r="O60" s="1192">
        <f t="shared" si="5"/>
        <v>-16660.374947999997</v>
      </c>
      <c r="P60" s="1192">
        <f t="shared" si="6"/>
        <v>247790.02105199994</v>
      </c>
      <c r="Q60" s="1184"/>
      <c r="R60" s="1192">
        <f t="shared" si="7"/>
        <v>112303.26816799998</v>
      </c>
      <c r="S60" s="1183"/>
      <c r="T60" s="1195">
        <v>104969.86475662961</v>
      </c>
      <c r="U60" s="1183"/>
      <c r="V60" s="1195">
        <v>0</v>
      </c>
      <c r="W60" s="1183"/>
      <c r="X60" s="1192">
        <f t="shared" si="8"/>
        <v>7333.4034113703674</v>
      </c>
      <c r="Y60" s="1177"/>
      <c r="Z60" s="1127" t="s">
        <v>140</v>
      </c>
      <c r="AA60" s="1178"/>
      <c r="AB60" s="1127" t="s">
        <v>164</v>
      </c>
      <c r="AC60" s="1178"/>
      <c r="AD60" s="1179">
        <v>0</v>
      </c>
      <c r="AE60" s="1178"/>
      <c r="AF60" s="1192">
        <f t="shared" si="9"/>
        <v>0</v>
      </c>
      <c r="AH60" s="1180">
        <v>190</v>
      </c>
    </row>
    <row r="61" spans="2:34">
      <c r="B61" s="1175">
        <v>50</v>
      </c>
      <c r="C61" s="1193" t="s">
        <v>901</v>
      </c>
      <c r="D61" s="1193" t="s">
        <v>900</v>
      </c>
      <c r="E61" s="1193" t="s">
        <v>849</v>
      </c>
      <c r="F61" s="1195">
        <v>-881501.32</v>
      </c>
      <c r="G61" s="1192">
        <f t="shared" si="0"/>
        <v>-308525.46199999994</v>
      </c>
      <c r="H61" s="1195">
        <v>-79335.118799999997</v>
      </c>
      <c r="I61" s="1192">
        <f t="shared" si="1"/>
        <v>27767.291579999997</v>
      </c>
      <c r="J61" s="1192">
        <f t="shared" si="2"/>
        <v>-360093.28921999992</v>
      </c>
      <c r="K61" s="1183"/>
      <c r="L61" s="1195">
        <f t="shared" si="3"/>
        <v>-881501.32</v>
      </c>
      <c r="M61" s="1192">
        <f t="shared" si="4"/>
        <v>-185115.27719999998</v>
      </c>
      <c r="N61" s="1195">
        <v>-79335.118799999997</v>
      </c>
      <c r="O61" s="1192">
        <f t="shared" si="5"/>
        <v>16660.374947999997</v>
      </c>
      <c r="P61" s="1192">
        <f t="shared" si="6"/>
        <v>-247790.02105199994</v>
      </c>
      <c r="Q61" s="1184"/>
      <c r="R61" s="1192">
        <f t="shared" si="7"/>
        <v>-112303.26816799998</v>
      </c>
      <c r="S61" s="1183"/>
      <c r="T61" s="1195">
        <v>-104969.86475662961</v>
      </c>
      <c r="U61" s="1183"/>
      <c r="V61" s="1195">
        <v>0</v>
      </c>
      <c r="W61" s="1183"/>
      <c r="X61" s="1192">
        <f t="shared" si="8"/>
        <v>-7333.4034113703674</v>
      </c>
      <c r="Y61" s="1177"/>
      <c r="Z61" s="1127" t="s">
        <v>140</v>
      </c>
      <c r="AA61" s="1178"/>
      <c r="AB61" s="1127" t="s">
        <v>164</v>
      </c>
      <c r="AC61" s="1178"/>
      <c r="AD61" s="1179">
        <v>0</v>
      </c>
      <c r="AE61" s="1178"/>
      <c r="AF61" s="1192">
        <f t="shared" si="9"/>
        <v>0</v>
      </c>
      <c r="AH61" s="1180">
        <v>190</v>
      </c>
    </row>
    <row r="62" spans="2:34">
      <c r="B62" s="1175">
        <v>51</v>
      </c>
      <c r="C62" s="1193" t="s">
        <v>902</v>
      </c>
      <c r="D62" s="1193" t="s">
        <v>900</v>
      </c>
      <c r="E62" s="1193" t="s">
        <v>849</v>
      </c>
      <c r="F62" s="1195">
        <v>881501.32</v>
      </c>
      <c r="G62" s="1192">
        <f t="shared" si="0"/>
        <v>308525.46199999994</v>
      </c>
      <c r="H62" s="1195">
        <v>79335.118799999997</v>
      </c>
      <c r="I62" s="1192">
        <f t="shared" si="1"/>
        <v>-27767.291579999997</v>
      </c>
      <c r="J62" s="1192">
        <f t="shared" si="2"/>
        <v>360093.28921999992</v>
      </c>
      <c r="K62" s="1183"/>
      <c r="L62" s="1195">
        <f t="shared" si="3"/>
        <v>881501.32</v>
      </c>
      <c r="M62" s="1192">
        <f t="shared" si="4"/>
        <v>185115.27719999998</v>
      </c>
      <c r="N62" s="1195">
        <v>79335.118799999997</v>
      </c>
      <c r="O62" s="1192">
        <f t="shared" si="5"/>
        <v>-16660.374947999997</v>
      </c>
      <c r="P62" s="1192">
        <f t="shared" si="6"/>
        <v>247790.02105199994</v>
      </c>
      <c r="Q62" s="1184"/>
      <c r="R62" s="1192">
        <f t="shared" si="7"/>
        <v>112303.26816799998</v>
      </c>
      <c r="S62" s="1183"/>
      <c r="T62" s="1195">
        <v>0</v>
      </c>
      <c r="U62" s="1183"/>
      <c r="V62" s="1195">
        <v>0</v>
      </c>
      <c r="W62" s="1183"/>
      <c r="X62" s="1192">
        <f t="shared" si="8"/>
        <v>112303.26816799998</v>
      </c>
      <c r="Y62" s="1177"/>
      <c r="Z62" s="1127" t="s">
        <v>140</v>
      </c>
      <c r="AA62" s="1178"/>
      <c r="AB62" s="1127" t="s">
        <v>164</v>
      </c>
      <c r="AC62" s="1178"/>
      <c r="AD62" s="1179">
        <v>6.5299999999999997E-2</v>
      </c>
      <c r="AE62" s="1178"/>
      <c r="AF62" s="1192">
        <f t="shared" si="9"/>
        <v>7333.4034113703983</v>
      </c>
      <c r="AH62" s="1180">
        <v>190</v>
      </c>
    </row>
    <row r="63" spans="2:34">
      <c r="B63" s="1175">
        <v>52</v>
      </c>
      <c r="C63" s="1193" t="s">
        <v>903</v>
      </c>
      <c r="D63" s="1193" t="s">
        <v>370</v>
      </c>
      <c r="E63" s="1193" t="s">
        <v>849</v>
      </c>
      <c r="F63" s="1195">
        <v>3889954.1</v>
      </c>
      <c r="G63" s="1192">
        <f t="shared" si="0"/>
        <v>1361483.9350000001</v>
      </c>
      <c r="H63" s="1195">
        <v>350095.86900000001</v>
      </c>
      <c r="I63" s="1192">
        <f t="shared" si="1"/>
        <v>-122533.55415</v>
      </c>
      <c r="J63" s="1192">
        <f t="shared" si="2"/>
        <v>1589046.24985</v>
      </c>
      <c r="K63" s="1183"/>
      <c r="L63" s="1195">
        <f t="shared" si="3"/>
        <v>3889954.1</v>
      </c>
      <c r="M63" s="1192">
        <f t="shared" si="4"/>
        <v>816890.36100000003</v>
      </c>
      <c r="N63" s="1195">
        <v>350095.86900000001</v>
      </c>
      <c r="O63" s="1192">
        <f t="shared" si="5"/>
        <v>-73520.132490000004</v>
      </c>
      <c r="P63" s="1192">
        <f t="shared" si="6"/>
        <v>1093466.09751</v>
      </c>
      <c r="Q63" s="1184"/>
      <c r="R63" s="1192">
        <f t="shared" si="7"/>
        <v>495580.15234000003</v>
      </c>
      <c r="S63" s="1183"/>
      <c r="T63" s="1195">
        <v>0</v>
      </c>
      <c r="U63" s="1183"/>
      <c r="V63" s="1195">
        <v>0</v>
      </c>
      <c r="W63" s="1183"/>
      <c r="X63" s="1192">
        <f t="shared" si="8"/>
        <v>495580.15234000003</v>
      </c>
      <c r="Y63" s="1177"/>
      <c r="Z63" s="1127" t="s">
        <v>850</v>
      </c>
      <c r="AA63" s="1178"/>
      <c r="AB63" s="1127" t="s">
        <v>164</v>
      </c>
      <c r="AC63" s="1178"/>
      <c r="AD63" s="1179">
        <v>0</v>
      </c>
      <c r="AE63" s="1178"/>
      <c r="AF63" s="1192">
        <f t="shared" si="9"/>
        <v>0</v>
      </c>
      <c r="AH63" s="1180">
        <v>190</v>
      </c>
    </row>
    <row r="64" spans="2:34">
      <c r="B64" s="1175">
        <v>53</v>
      </c>
      <c r="C64" s="1193" t="s">
        <v>904</v>
      </c>
      <c r="D64" s="1193" t="s">
        <v>370</v>
      </c>
      <c r="E64" s="1193" t="s">
        <v>849</v>
      </c>
      <c r="F64" s="1195">
        <v>444545.66</v>
      </c>
      <c r="G64" s="1192">
        <f t="shared" si="0"/>
        <v>155590.98099999997</v>
      </c>
      <c r="H64" s="1195">
        <v>40009.109399999994</v>
      </c>
      <c r="I64" s="1192">
        <f t="shared" si="1"/>
        <v>-14003.188289999996</v>
      </c>
      <c r="J64" s="1192">
        <f t="shared" si="2"/>
        <v>181596.90210999997</v>
      </c>
      <c r="K64" s="1183"/>
      <c r="L64" s="1195">
        <f t="shared" si="3"/>
        <v>444545.66</v>
      </c>
      <c r="M64" s="1192">
        <f t="shared" si="4"/>
        <v>93354.588599999988</v>
      </c>
      <c r="N64" s="1195">
        <v>40009.109399999994</v>
      </c>
      <c r="O64" s="1192">
        <f t="shared" si="5"/>
        <v>-8401.9129739999989</v>
      </c>
      <c r="P64" s="1192">
        <f t="shared" si="6"/>
        <v>124961.78502599997</v>
      </c>
      <c r="Q64" s="1184"/>
      <c r="R64" s="1192">
        <f t="shared" si="7"/>
        <v>56635.117083999998</v>
      </c>
      <c r="S64" s="1183"/>
      <c r="T64" s="1195">
        <v>0</v>
      </c>
      <c r="U64" s="1183"/>
      <c r="V64" s="1195">
        <v>0</v>
      </c>
      <c r="W64" s="1183"/>
      <c r="X64" s="1192">
        <f t="shared" si="8"/>
        <v>56635.117083999998</v>
      </c>
      <c r="Y64" s="1177"/>
      <c r="Z64" s="1127" t="s">
        <v>850</v>
      </c>
      <c r="AA64" s="1178"/>
      <c r="AB64" s="1127" t="s">
        <v>164</v>
      </c>
      <c r="AC64" s="1178"/>
      <c r="AD64" s="1179">
        <v>0</v>
      </c>
      <c r="AE64" s="1178"/>
      <c r="AF64" s="1192">
        <f t="shared" si="9"/>
        <v>0</v>
      </c>
      <c r="AH64" s="1180">
        <v>190</v>
      </c>
    </row>
    <row r="65" spans="2:34">
      <c r="B65" s="1175">
        <v>54</v>
      </c>
      <c r="C65" s="1193" t="s">
        <v>905</v>
      </c>
      <c r="D65" s="1193" t="s">
        <v>685</v>
      </c>
      <c r="E65" s="1193" t="s">
        <v>849</v>
      </c>
      <c r="F65" s="1195">
        <v>2791067</v>
      </c>
      <c r="G65" s="1192">
        <f t="shared" si="0"/>
        <v>976873.45</v>
      </c>
      <c r="H65" s="1195">
        <v>251196.03</v>
      </c>
      <c r="I65" s="1192">
        <f t="shared" si="1"/>
        <v>-87918.610499999995</v>
      </c>
      <c r="J65" s="1192">
        <f t="shared" si="2"/>
        <v>1140150.8695</v>
      </c>
      <c r="K65" s="1183"/>
      <c r="L65" s="1195">
        <f t="shared" si="3"/>
        <v>2791067</v>
      </c>
      <c r="M65" s="1192">
        <f t="shared" si="4"/>
        <v>586124.06999999995</v>
      </c>
      <c r="N65" s="1195">
        <v>251196.03</v>
      </c>
      <c r="O65" s="1192">
        <f t="shared" si="5"/>
        <v>-52751.166299999997</v>
      </c>
      <c r="P65" s="1192">
        <f t="shared" si="6"/>
        <v>784568.93369999994</v>
      </c>
      <c r="Q65" s="1184"/>
      <c r="R65" s="1192">
        <f t="shared" si="7"/>
        <v>355581.93580000009</v>
      </c>
      <c r="S65" s="1183"/>
      <c r="T65" s="1195">
        <v>0</v>
      </c>
      <c r="U65" s="1183"/>
      <c r="V65" s="1195">
        <v>0</v>
      </c>
      <c r="W65" s="1183"/>
      <c r="X65" s="1192">
        <f t="shared" si="8"/>
        <v>355581.93580000009</v>
      </c>
      <c r="Y65" s="1177"/>
      <c r="Z65" s="1127" t="s">
        <v>850</v>
      </c>
      <c r="AA65" s="1178"/>
      <c r="AB65" s="1127" t="s">
        <v>164</v>
      </c>
      <c r="AC65" s="1178"/>
      <c r="AD65" s="1179">
        <v>0</v>
      </c>
      <c r="AE65" s="1178"/>
      <c r="AF65" s="1192">
        <f t="shared" si="9"/>
        <v>0</v>
      </c>
      <c r="AH65" s="1180">
        <v>190</v>
      </c>
    </row>
    <row r="66" spans="2:34">
      <c r="B66" s="1175">
        <v>55</v>
      </c>
      <c r="C66" s="1193" t="s">
        <v>906</v>
      </c>
      <c r="D66" s="1193" t="s">
        <v>906</v>
      </c>
      <c r="E66" s="1193" t="s">
        <v>818</v>
      </c>
      <c r="F66" s="1195">
        <v>73232517.023589402</v>
      </c>
      <c r="G66" s="1192">
        <f t="shared" si="0"/>
        <v>25631380.958256289</v>
      </c>
      <c r="H66" s="1195">
        <v>0</v>
      </c>
      <c r="I66" s="1192">
        <f t="shared" si="1"/>
        <v>0</v>
      </c>
      <c r="J66" s="1192">
        <f t="shared" si="2"/>
        <v>25631380.958256289</v>
      </c>
      <c r="K66" s="1183"/>
      <c r="L66" s="1195">
        <f t="shared" si="3"/>
        <v>73232517.023589402</v>
      </c>
      <c r="M66" s="1192">
        <f t="shared" si="4"/>
        <v>15378828.574953774</v>
      </c>
      <c r="N66" s="1195">
        <v>0</v>
      </c>
      <c r="O66" s="1192">
        <f t="shared" si="5"/>
        <v>0</v>
      </c>
      <c r="P66" s="1192">
        <f t="shared" si="6"/>
        <v>15378828.574953774</v>
      </c>
      <c r="Q66" s="1184"/>
      <c r="R66" s="1192">
        <f t="shared" si="7"/>
        <v>10252552.383302515</v>
      </c>
      <c r="S66" s="1183"/>
      <c r="T66" s="1195">
        <v>0</v>
      </c>
      <c r="U66" s="1183"/>
      <c r="V66" s="1195">
        <v>0</v>
      </c>
      <c r="W66" s="1183"/>
      <c r="X66" s="1192">
        <f t="shared" si="8"/>
        <v>10252552.383302515</v>
      </c>
      <c r="Y66" s="1177"/>
      <c r="Z66" s="1127" t="s">
        <v>850</v>
      </c>
      <c r="AA66" s="1178"/>
      <c r="AB66" s="1127" t="s">
        <v>164</v>
      </c>
      <c r="AC66" s="1178"/>
      <c r="AD66" s="1179">
        <v>0.33300000000000002</v>
      </c>
      <c r="AE66" s="1178"/>
      <c r="AF66" s="1192">
        <f t="shared" si="9"/>
        <v>3414099.943639738</v>
      </c>
      <c r="AH66" s="1180">
        <v>190</v>
      </c>
    </row>
    <row r="67" spans="2:34">
      <c r="B67" s="1175">
        <v>56</v>
      </c>
      <c r="C67" s="1193" t="s">
        <v>907</v>
      </c>
      <c r="D67" s="1193" t="s">
        <v>637</v>
      </c>
      <c r="E67" s="1193" t="s">
        <v>849</v>
      </c>
      <c r="F67" s="1195">
        <v>0</v>
      </c>
      <c r="G67" s="1192">
        <f t="shared" si="0"/>
        <v>0</v>
      </c>
      <c r="H67" s="1195">
        <v>28158806.712484095</v>
      </c>
      <c r="I67" s="1192">
        <f t="shared" si="1"/>
        <v>-9855582.3493694328</v>
      </c>
      <c r="J67" s="1192">
        <f t="shared" si="2"/>
        <v>18303224.363114662</v>
      </c>
      <c r="K67" s="1183"/>
      <c r="L67" s="1195">
        <f t="shared" si="3"/>
        <v>0</v>
      </c>
      <c r="M67" s="1192">
        <f t="shared" si="4"/>
        <v>0</v>
      </c>
      <c r="N67" s="1195">
        <v>28158806.712484095</v>
      </c>
      <c r="O67" s="1192">
        <f t="shared" si="5"/>
        <v>-5913349.4096216597</v>
      </c>
      <c r="P67" s="1192">
        <f t="shared" si="6"/>
        <v>22245457.302862436</v>
      </c>
      <c r="Q67" s="1184"/>
      <c r="R67" s="1192">
        <f t="shared" si="7"/>
        <v>-3942232.9397477731</v>
      </c>
      <c r="S67" s="1183"/>
      <c r="T67" s="1195">
        <v>0</v>
      </c>
      <c r="U67" s="1183"/>
      <c r="V67" s="1195">
        <v>0</v>
      </c>
      <c r="W67" s="1183"/>
      <c r="X67" s="1192">
        <f t="shared" si="8"/>
        <v>-3942232.9397477731</v>
      </c>
      <c r="Y67" s="1177"/>
      <c r="Z67" s="1127" t="s">
        <v>850</v>
      </c>
      <c r="AA67" s="1178"/>
      <c r="AB67" s="1127" t="s">
        <v>164</v>
      </c>
      <c r="AC67" s="1178"/>
      <c r="AD67" s="1179">
        <v>0.33300000000000002</v>
      </c>
      <c r="AE67" s="1178"/>
      <c r="AF67" s="1192">
        <f t="shared" si="9"/>
        <v>-1312763.5689360085</v>
      </c>
      <c r="AH67" s="1180">
        <v>190</v>
      </c>
    </row>
    <row r="68" spans="2:34">
      <c r="B68" s="1175">
        <v>57</v>
      </c>
      <c r="C68" s="1193" t="s">
        <v>908</v>
      </c>
      <c r="D68" s="1193" t="s">
        <v>909</v>
      </c>
      <c r="E68" s="1193" t="s">
        <v>883</v>
      </c>
      <c r="F68" s="1195">
        <v>2553399</v>
      </c>
      <c r="G68" s="1192">
        <f t="shared" si="0"/>
        <v>893689.64999999991</v>
      </c>
      <c r="H68" s="1195">
        <v>229805.91</v>
      </c>
      <c r="I68" s="1192">
        <f t="shared" si="1"/>
        <v>-80432.068499999994</v>
      </c>
      <c r="J68" s="1192">
        <f t="shared" si="2"/>
        <v>1043063.4914999998</v>
      </c>
      <c r="K68" s="1183"/>
      <c r="L68" s="1195">
        <f t="shared" si="3"/>
        <v>2553399</v>
      </c>
      <c r="M68" s="1192">
        <f t="shared" si="4"/>
        <v>536213.79</v>
      </c>
      <c r="N68" s="1195">
        <v>229805.91</v>
      </c>
      <c r="O68" s="1192">
        <f t="shared" si="5"/>
        <v>-48259.241099999999</v>
      </c>
      <c r="P68" s="1192">
        <f t="shared" si="6"/>
        <v>717760.45890000009</v>
      </c>
      <c r="Q68" s="1184"/>
      <c r="R68" s="1192">
        <f t="shared" si="7"/>
        <v>325303.03259999969</v>
      </c>
      <c r="S68" s="1183"/>
      <c r="T68" s="1195">
        <v>0</v>
      </c>
      <c r="U68" s="1183"/>
      <c r="V68" s="1195">
        <f>R68</f>
        <v>325303.03259999969</v>
      </c>
      <c r="W68" s="1183"/>
      <c r="X68" s="1192">
        <f t="shared" si="8"/>
        <v>0</v>
      </c>
      <c r="Y68" s="1177"/>
      <c r="Z68" s="1127" t="s">
        <v>883</v>
      </c>
      <c r="AA68" s="1178"/>
      <c r="AB68" s="1127" t="s">
        <v>163</v>
      </c>
      <c r="AC68" s="1178"/>
      <c r="AD68" s="1179">
        <v>0</v>
      </c>
      <c r="AE68" s="1178"/>
      <c r="AF68" s="1192">
        <f t="shared" si="9"/>
        <v>0</v>
      </c>
      <c r="AH68" s="1180">
        <v>190</v>
      </c>
    </row>
    <row r="69" spans="2:34">
      <c r="B69" s="1175">
        <v>58</v>
      </c>
      <c r="C69" s="1193" t="s">
        <v>910</v>
      </c>
      <c r="D69" s="1193" t="s">
        <v>909</v>
      </c>
      <c r="E69" s="1193" t="s">
        <v>883</v>
      </c>
      <c r="F69" s="1195">
        <v>-48928893.997211538</v>
      </c>
      <c r="G69" s="1192">
        <f t="shared" si="0"/>
        <v>-17125112.899024036</v>
      </c>
      <c r="H69" s="1195">
        <v>-4403600.4597490383</v>
      </c>
      <c r="I69" s="1192">
        <f t="shared" si="1"/>
        <v>1541260.1609121633</v>
      </c>
      <c r="J69" s="1192">
        <f t="shared" si="2"/>
        <v>-19987453.197860911</v>
      </c>
      <c r="K69" s="1183"/>
      <c r="L69" s="1195">
        <f t="shared" si="3"/>
        <v>-48928893.997211538</v>
      </c>
      <c r="M69" s="1192">
        <f t="shared" si="4"/>
        <v>-10275067.739414422</v>
      </c>
      <c r="N69" s="1195">
        <v>-4403600.4597490383</v>
      </c>
      <c r="O69" s="1192">
        <f t="shared" si="5"/>
        <v>924756.09654729802</v>
      </c>
      <c r="P69" s="1192">
        <f t="shared" si="6"/>
        <v>-13753912.102616161</v>
      </c>
      <c r="Q69" s="1184"/>
      <c r="R69" s="1192">
        <f t="shared" si="7"/>
        <v>-6233541.0952447504</v>
      </c>
      <c r="S69" s="1183"/>
      <c r="T69" s="1195">
        <v>0</v>
      </c>
      <c r="U69" s="1183"/>
      <c r="V69" s="1195">
        <f>R69</f>
        <v>-6233541.0952447504</v>
      </c>
      <c r="W69" s="1183"/>
      <c r="X69" s="1192">
        <f t="shared" si="8"/>
        <v>0</v>
      </c>
      <c r="Y69" s="1177"/>
      <c r="Z69" s="1127" t="s">
        <v>883</v>
      </c>
      <c r="AA69" s="1178"/>
      <c r="AB69" s="1127" t="s">
        <v>163</v>
      </c>
      <c r="AC69" s="1178"/>
      <c r="AD69" s="1179">
        <v>0</v>
      </c>
      <c r="AE69" s="1178"/>
      <c r="AF69" s="1192">
        <f t="shared" si="9"/>
        <v>0</v>
      </c>
      <c r="AH69" s="1180">
        <v>190</v>
      </c>
    </row>
    <row r="70" spans="2:34">
      <c r="B70" s="1175">
        <v>59</v>
      </c>
      <c r="C70" s="1193" t="s">
        <v>908</v>
      </c>
      <c r="D70" s="1193" t="s">
        <v>911</v>
      </c>
      <c r="E70" s="1193" t="s">
        <v>883</v>
      </c>
      <c r="F70" s="1195">
        <v>0</v>
      </c>
      <c r="G70" s="1192">
        <f t="shared" si="0"/>
        <v>0</v>
      </c>
      <c r="H70" s="1195">
        <v>0</v>
      </c>
      <c r="I70" s="1192">
        <f t="shared" si="1"/>
        <v>0</v>
      </c>
      <c r="J70" s="1192">
        <f t="shared" si="2"/>
        <v>0</v>
      </c>
      <c r="K70" s="1183"/>
      <c r="L70" s="1195">
        <v>458773845.7547785</v>
      </c>
      <c r="M70" s="1192">
        <f t="shared" si="4"/>
        <v>96342507.608503476</v>
      </c>
      <c r="N70" s="1195">
        <v>41289646.117930062</v>
      </c>
      <c r="O70" s="1192">
        <f t="shared" si="5"/>
        <v>-8670825.6847653128</v>
      </c>
      <c r="P70" s="1192">
        <f t="shared" si="6"/>
        <v>128961328.04166824</v>
      </c>
      <c r="Q70" s="1184"/>
      <c r="R70" s="1192">
        <f t="shared" si="7"/>
        <v>-128961328.04166824</v>
      </c>
      <c r="S70" s="1183"/>
      <c r="T70" s="1195">
        <v>0</v>
      </c>
      <c r="U70" s="1183"/>
      <c r="V70" s="1195">
        <f>R70</f>
        <v>-128961328.04166824</v>
      </c>
      <c r="W70" s="1183"/>
      <c r="X70" s="1192">
        <f t="shared" si="8"/>
        <v>0</v>
      </c>
      <c r="Y70" s="1177"/>
      <c r="Z70" s="1127" t="s">
        <v>883</v>
      </c>
      <c r="AA70" s="1178"/>
      <c r="AB70" s="1127" t="s">
        <v>163</v>
      </c>
      <c r="AC70" s="1178"/>
      <c r="AD70" s="1179">
        <v>0</v>
      </c>
      <c r="AE70" s="1178"/>
      <c r="AF70" s="1192">
        <f t="shared" si="9"/>
        <v>0</v>
      </c>
      <c r="AH70" s="1180">
        <v>190</v>
      </c>
    </row>
    <row r="71" spans="2:34">
      <c r="B71" s="1175">
        <v>60</v>
      </c>
      <c r="C71" s="1181" t="s">
        <v>912</v>
      </c>
      <c r="D71" s="1127"/>
      <c r="E71" s="1214"/>
      <c r="F71" s="1182">
        <f>SUM(F12:F70)</f>
        <v>117324235.69064683</v>
      </c>
      <c r="G71" s="1182">
        <f>SUM(G12:G70)</f>
        <v>41063482.491726398</v>
      </c>
      <c r="H71" s="1182">
        <f>SUM(H12:H70)</f>
        <v>32702287.574319262</v>
      </c>
      <c r="I71" s="1182">
        <f>SUM(I12:I70)</f>
        <v>-11445800.651011741</v>
      </c>
      <c r="J71" s="1182">
        <f>SUM(J12:J70)</f>
        <v>62319969.415033937</v>
      </c>
      <c r="K71" s="1177"/>
      <c r="L71" s="1182">
        <f>SUM(L12:L70)</f>
        <v>576098081.44542527</v>
      </c>
      <c r="M71" s="1182">
        <f>SUM(M12:M70)</f>
        <v>120980597.10353932</v>
      </c>
      <c r="N71" s="1182">
        <f>SUM(N12:N70)</f>
        <v>73991933.692249328</v>
      </c>
      <c r="O71" s="1182">
        <f>SUM(O12:O70)</f>
        <v>-15538306.075372359</v>
      </c>
      <c r="P71" s="1182">
        <f>SUM(P12:P70)</f>
        <v>179434224.72041631</v>
      </c>
      <c r="Q71" s="1159"/>
      <c r="R71" s="1182">
        <f>SUM(R12:R70)</f>
        <v>-117114255.30538237</v>
      </c>
      <c r="S71" s="1177"/>
      <c r="T71" s="1182">
        <f>SUM(T12:T70)</f>
        <v>1518142.9574500003</v>
      </c>
      <c r="U71" s="1177"/>
      <c r="V71" s="1182">
        <f>SUM(V12:V70)</f>
        <v>-134869566.10431299</v>
      </c>
      <c r="W71" s="1177"/>
      <c r="X71" s="1182">
        <f>SUM(X12:X70)</f>
        <v>16237167.841480613</v>
      </c>
      <c r="Y71" s="1177"/>
      <c r="Z71" s="1127"/>
      <c r="AA71" s="1178"/>
      <c r="AB71" s="1127"/>
      <c r="AC71" s="1178"/>
      <c r="AD71" s="1179"/>
      <c r="AE71" s="1178"/>
      <c r="AF71" s="1182">
        <f>SUM(AF12:AF70)</f>
        <v>2739288.2207816108</v>
      </c>
      <c r="AH71" s="1180"/>
    </row>
    <row r="72" spans="2:34">
      <c r="B72" s="1175"/>
      <c r="C72" s="1127"/>
      <c r="D72" s="1127"/>
      <c r="E72" s="1214"/>
      <c r="F72" s="1176"/>
      <c r="G72" s="1176"/>
      <c r="H72" s="1176"/>
      <c r="I72" s="1176"/>
      <c r="J72" s="1176"/>
      <c r="K72" s="1177"/>
      <c r="L72" s="1176"/>
      <c r="M72" s="1176"/>
      <c r="N72" s="1176"/>
      <c r="O72" s="1176"/>
      <c r="P72" s="1176"/>
      <c r="Q72" s="1159"/>
      <c r="R72" s="1176"/>
      <c r="S72" s="1177"/>
      <c r="T72" s="1176"/>
      <c r="U72" s="1177"/>
      <c r="V72" s="1176"/>
      <c r="W72" s="1177"/>
      <c r="X72" s="1176"/>
      <c r="Y72" s="1177"/>
      <c r="Z72" s="1127"/>
      <c r="AA72" s="1178"/>
      <c r="AB72" s="1127"/>
      <c r="AC72" s="1178"/>
      <c r="AD72" s="1179"/>
      <c r="AE72" s="1178"/>
      <c r="AF72" s="1176"/>
      <c r="AH72" s="1180"/>
    </row>
    <row r="73" spans="2:34">
      <c r="B73" s="1175"/>
      <c r="C73" s="1127"/>
      <c r="D73" s="1127"/>
      <c r="E73" s="1214"/>
      <c r="F73" s="1176"/>
      <c r="G73" s="1176"/>
      <c r="H73" s="1176"/>
      <c r="I73" s="1176"/>
      <c r="J73" s="1176"/>
      <c r="K73" s="1177"/>
      <c r="L73" s="1176"/>
      <c r="M73" s="1176"/>
      <c r="N73" s="1176"/>
      <c r="O73" s="1176"/>
      <c r="P73" s="1176"/>
      <c r="Q73" s="1159"/>
      <c r="R73" s="1176"/>
      <c r="S73" s="1177"/>
      <c r="T73" s="1176"/>
      <c r="U73" s="1177"/>
      <c r="V73" s="1176"/>
      <c r="W73" s="1177"/>
      <c r="X73" s="1176"/>
      <c r="Y73" s="1177"/>
      <c r="Z73" s="1127"/>
      <c r="AA73" s="1178"/>
      <c r="AB73" s="1127"/>
      <c r="AC73" s="1178"/>
      <c r="AD73" s="1179"/>
      <c r="AE73" s="1178"/>
      <c r="AF73" s="1176"/>
      <c r="AH73" s="1180"/>
    </row>
    <row r="74" spans="2:34" ht="15">
      <c r="B74" s="1152"/>
      <c r="C74" s="1167" t="s">
        <v>992</v>
      </c>
      <c r="D74" s="1153"/>
      <c r="E74" s="1215"/>
      <c r="F74" s="1154"/>
      <c r="G74" s="1154"/>
      <c r="H74" s="1154"/>
      <c r="I74" s="1154"/>
      <c r="J74" s="1154"/>
      <c r="K74" s="1196"/>
      <c r="L74" s="1154"/>
      <c r="M74" s="1154"/>
      <c r="N74" s="1154"/>
      <c r="O74" s="1154"/>
      <c r="P74" s="1154"/>
      <c r="Q74" s="1159"/>
      <c r="R74" s="1154"/>
      <c r="S74" s="1196"/>
      <c r="T74" s="1154"/>
      <c r="U74" s="1196"/>
      <c r="V74" s="1154"/>
      <c r="W74" s="1196"/>
      <c r="X74" s="1154"/>
      <c r="Y74" s="1196"/>
      <c r="Z74" s="1153"/>
      <c r="AA74" s="1197"/>
      <c r="AB74" s="1153"/>
      <c r="AC74" s="1197"/>
      <c r="AD74" s="1155"/>
      <c r="AE74" s="1197"/>
      <c r="AF74" s="1154"/>
      <c r="AH74" s="1198"/>
    </row>
    <row r="75" spans="2:34">
      <c r="B75" s="1175">
        <v>61</v>
      </c>
      <c r="C75" s="1193" t="s">
        <v>913</v>
      </c>
      <c r="D75" s="1193" t="s">
        <v>914</v>
      </c>
      <c r="E75" s="1193" t="s">
        <v>818</v>
      </c>
      <c r="F75" s="1194">
        <v>-1102869694.0899999</v>
      </c>
      <c r="G75" s="1176">
        <f t="shared" ref="G75:G85" si="10">F75*0.35</f>
        <v>-386004392.93149996</v>
      </c>
      <c r="H75" s="1194">
        <v>0</v>
      </c>
      <c r="I75" s="1176">
        <f t="shared" ref="I75:I85" si="11">-H75*0.35</f>
        <v>0</v>
      </c>
      <c r="J75" s="1176">
        <f t="shared" ref="J75:J85" si="12">G75+H75+I75</f>
        <v>-386004392.93149996</v>
      </c>
      <c r="K75" s="1177"/>
      <c r="L75" s="1194">
        <f t="shared" ref="L75:L85" si="13">F75</f>
        <v>-1102869694.0899999</v>
      </c>
      <c r="M75" s="1176">
        <f t="shared" ref="M75:M85" si="14">L75*0.21</f>
        <v>-231602635.75889999</v>
      </c>
      <c r="N75" s="1194">
        <v>0</v>
      </c>
      <c r="O75" s="1176">
        <f t="shared" ref="O75:O85" si="15">-N75*0.21</f>
        <v>0</v>
      </c>
      <c r="P75" s="1176">
        <f t="shared" ref="P75:P85" si="16">M75+N75+O75</f>
        <v>-231602635.75889999</v>
      </c>
      <c r="Q75" s="1159"/>
      <c r="R75" s="1176">
        <f t="shared" ref="R75:R85" si="17">J75-P75</f>
        <v>-154401757.17259997</v>
      </c>
      <c r="S75" s="1177"/>
      <c r="T75" s="1194">
        <v>0</v>
      </c>
      <c r="U75" s="1177"/>
      <c r="V75" s="1194">
        <v>0</v>
      </c>
      <c r="W75" s="1177"/>
      <c r="X75" s="1176">
        <f t="shared" ref="X75:X85" si="18">R75-T75-V75</f>
        <v>-154401757.17259997</v>
      </c>
      <c r="Y75" s="1177"/>
      <c r="Z75" s="1127" t="s">
        <v>850</v>
      </c>
      <c r="AA75" s="1178"/>
      <c r="AB75" s="1127" t="s">
        <v>164</v>
      </c>
      <c r="AC75" s="1178"/>
      <c r="AD75" s="1179">
        <v>0.33300000000000002</v>
      </c>
      <c r="AE75" s="1178"/>
      <c r="AF75" s="1176">
        <f t="shared" ref="AF75:AF85" si="19">X75*AD75</f>
        <v>-51415785.138475791</v>
      </c>
      <c r="AH75" s="1180">
        <v>282</v>
      </c>
    </row>
    <row r="76" spans="2:34">
      <c r="B76" s="1175">
        <v>62</v>
      </c>
      <c r="C76" s="1193" t="s">
        <v>915</v>
      </c>
      <c r="D76" s="1193" t="s">
        <v>916</v>
      </c>
      <c r="E76" s="1193" t="s">
        <v>816</v>
      </c>
      <c r="F76" s="1195">
        <v>-1313024378.9947503</v>
      </c>
      <c r="G76" s="1192">
        <f t="shared" si="10"/>
        <v>-459558532.64816254</v>
      </c>
      <c r="H76" s="1195">
        <v>0</v>
      </c>
      <c r="I76" s="1192">
        <f t="shared" si="11"/>
        <v>0</v>
      </c>
      <c r="J76" s="1192">
        <f t="shared" si="12"/>
        <v>-459558532.64816254</v>
      </c>
      <c r="K76" s="1183"/>
      <c r="L76" s="1195">
        <f t="shared" si="13"/>
        <v>-1313024378.9947503</v>
      </c>
      <c r="M76" s="1192">
        <f t="shared" si="14"/>
        <v>-275735119.58889753</v>
      </c>
      <c r="N76" s="1195">
        <v>0</v>
      </c>
      <c r="O76" s="1192">
        <f t="shared" si="15"/>
        <v>0</v>
      </c>
      <c r="P76" s="1192">
        <f t="shared" si="16"/>
        <v>-275735119.58889753</v>
      </c>
      <c r="Q76" s="1184"/>
      <c r="R76" s="1192">
        <f>J76-P76</f>
        <v>-183823413.05926502</v>
      </c>
      <c r="S76" s="1183"/>
      <c r="T76" s="1195">
        <v>0</v>
      </c>
      <c r="U76" s="1183"/>
      <c r="V76" s="1195">
        <v>-10247068.463183939</v>
      </c>
      <c r="W76" s="1183"/>
      <c r="X76" s="1192">
        <f t="shared" si="18"/>
        <v>-173576344.59608108</v>
      </c>
      <c r="Y76" s="1177"/>
      <c r="Z76" s="1127" t="s">
        <v>850</v>
      </c>
      <c r="AA76" s="1178"/>
      <c r="AB76" s="1127" t="s">
        <v>164</v>
      </c>
      <c r="AC76" s="1178"/>
      <c r="AD76" s="1179">
        <v>0.33300000000000002</v>
      </c>
      <c r="AE76" s="1178"/>
      <c r="AF76" s="1192">
        <f t="shared" si="19"/>
        <v>-57800922.750495002</v>
      </c>
      <c r="AH76" s="1180">
        <v>282</v>
      </c>
    </row>
    <row r="77" spans="2:34">
      <c r="B77" s="1175">
        <v>63</v>
      </c>
      <c r="C77" s="1193" t="s">
        <v>917</v>
      </c>
      <c r="D77" s="1193" t="s">
        <v>916</v>
      </c>
      <c r="E77" s="1193" t="s">
        <v>816</v>
      </c>
      <c r="F77" s="1195">
        <v>119800702.8</v>
      </c>
      <c r="G77" s="1192">
        <f t="shared" si="10"/>
        <v>41930245.979999997</v>
      </c>
      <c r="H77" s="1195">
        <v>0</v>
      </c>
      <c r="I77" s="1192">
        <f t="shared" si="11"/>
        <v>0</v>
      </c>
      <c r="J77" s="1192">
        <f t="shared" si="12"/>
        <v>41930245.979999997</v>
      </c>
      <c r="K77" s="1183"/>
      <c r="L77" s="1195">
        <f t="shared" si="13"/>
        <v>119800702.8</v>
      </c>
      <c r="M77" s="1192">
        <f t="shared" si="14"/>
        <v>25158147.588</v>
      </c>
      <c r="N77" s="1195">
        <v>0</v>
      </c>
      <c r="O77" s="1192">
        <f t="shared" si="15"/>
        <v>0</v>
      </c>
      <c r="P77" s="1192">
        <f t="shared" si="16"/>
        <v>25158147.588</v>
      </c>
      <c r="Q77" s="1184"/>
      <c r="R77" s="1192">
        <f t="shared" si="17"/>
        <v>16772098.391999997</v>
      </c>
      <c r="S77" s="1183"/>
      <c r="T77" s="1195">
        <v>0</v>
      </c>
      <c r="U77" s="1183"/>
      <c r="V77" s="1195">
        <v>0</v>
      </c>
      <c r="W77" s="1183"/>
      <c r="X77" s="1192">
        <f t="shared" si="18"/>
        <v>16772098.391999997</v>
      </c>
      <c r="Y77" s="1177"/>
      <c r="Z77" s="1127" t="s">
        <v>918</v>
      </c>
      <c r="AA77" s="1178"/>
      <c r="AB77" s="1127" t="s">
        <v>163</v>
      </c>
      <c r="AC77" s="1178"/>
      <c r="AD77" s="1179">
        <v>0</v>
      </c>
      <c r="AE77" s="1178"/>
      <c r="AF77" s="1192">
        <f t="shared" si="19"/>
        <v>0</v>
      </c>
      <c r="AH77" s="1180">
        <v>282</v>
      </c>
    </row>
    <row r="78" spans="2:34">
      <c r="B78" s="1175">
        <v>64</v>
      </c>
      <c r="C78" s="1193" t="s">
        <v>919</v>
      </c>
      <c r="D78" s="1193" t="s">
        <v>916</v>
      </c>
      <c r="E78" s="1193" t="s">
        <v>816</v>
      </c>
      <c r="F78" s="1195">
        <v>-74991897.359999999</v>
      </c>
      <c r="G78" s="1192">
        <f t="shared" si="10"/>
        <v>-26247164.075999998</v>
      </c>
      <c r="H78" s="1195">
        <v>0</v>
      </c>
      <c r="I78" s="1192">
        <f t="shared" si="11"/>
        <v>0</v>
      </c>
      <c r="J78" s="1192">
        <f t="shared" si="12"/>
        <v>-26247164.075999998</v>
      </c>
      <c r="K78" s="1183"/>
      <c r="L78" s="1195">
        <f t="shared" si="13"/>
        <v>-74991897.359999999</v>
      </c>
      <c r="M78" s="1192">
        <f t="shared" si="14"/>
        <v>-15748298.445599999</v>
      </c>
      <c r="N78" s="1195">
        <v>0</v>
      </c>
      <c r="O78" s="1192">
        <f t="shared" si="15"/>
        <v>0</v>
      </c>
      <c r="P78" s="1192">
        <f t="shared" si="16"/>
        <v>-15748298.445599999</v>
      </c>
      <c r="Q78" s="1184"/>
      <c r="R78" s="1192">
        <f t="shared" si="17"/>
        <v>-10498865.630399998</v>
      </c>
      <c r="S78" s="1183"/>
      <c r="T78" s="1195">
        <v>0</v>
      </c>
      <c r="U78" s="1183"/>
      <c r="V78" s="1195">
        <v>0</v>
      </c>
      <c r="W78" s="1183"/>
      <c r="X78" s="1192">
        <f t="shared" si="18"/>
        <v>-10498865.630399998</v>
      </c>
      <c r="Y78" s="1177"/>
      <c r="Z78" s="1127" t="s">
        <v>850</v>
      </c>
      <c r="AA78" s="1178"/>
      <c r="AB78" s="1127" t="s">
        <v>164</v>
      </c>
      <c r="AC78" s="1178"/>
      <c r="AD78" s="1179">
        <v>0.33300000000000002</v>
      </c>
      <c r="AE78" s="1178"/>
      <c r="AF78" s="1192">
        <f t="shared" si="19"/>
        <v>-3496122.2549231998</v>
      </c>
      <c r="AH78" s="1180">
        <v>282</v>
      </c>
    </row>
    <row r="79" spans="2:34">
      <c r="B79" s="1175">
        <v>65</v>
      </c>
      <c r="C79" s="1193" t="s">
        <v>920</v>
      </c>
      <c r="D79" s="1193" t="s">
        <v>916</v>
      </c>
      <c r="E79" s="1193" t="s">
        <v>816</v>
      </c>
      <c r="F79" s="1195">
        <v>0</v>
      </c>
      <c r="G79" s="1192">
        <f t="shared" si="10"/>
        <v>0</v>
      </c>
      <c r="H79" s="1195">
        <v>-149120469.71079749</v>
      </c>
      <c r="I79" s="1192">
        <f t="shared" si="11"/>
        <v>52192164.398779117</v>
      </c>
      <c r="J79" s="1192">
        <f t="shared" si="12"/>
        <v>-96928305.312018365</v>
      </c>
      <c r="K79" s="1183"/>
      <c r="L79" s="1195">
        <f t="shared" si="13"/>
        <v>0</v>
      </c>
      <c r="M79" s="1192">
        <f t="shared" si="14"/>
        <v>0</v>
      </c>
      <c r="N79" s="1195">
        <v>-149120469.71079749</v>
      </c>
      <c r="O79" s="1192">
        <f t="shared" si="15"/>
        <v>31315298.639267471</v>
      </c>
      <c r="P79" s="1192">
        <f t="shared" si="16"/>
        <v>-117805171.07153001</v>
      </c>
      <c r="Q79" s="1184"/>
      <c r="R79" s="1192">
        <f t="shared" si="17"/>
        <v>20876865.75951165</v>
      </c>
      <c r="S79" s="1183"/>
      <c r="T79" s="1195">
        <v>0</v>
      </c>
      <c r="U79" s="1183"/>
      <c r="V79" s="1195">
        <v>0</v>
      </c>
      <c r="W79" s="1183"/>
      <c r="X79" s="1192">
        <f t="shared" si="18"/>
        <v>20876865.75951165</v>
      </c>
      <c r="Y79" s="1177"/>
      <c r="Z79" s="1127" t="s">
        <v>850</v>
      </c>
      <c r="AA79" s="1178"/>
      <c r="AB79" s="1127" t="s">
        <v>164</v>
      </c>
      <c r="AC79" s="1178"/>
      <c r="AD79" s="1179">
        <v>0.33300000000000002</v>
      </c>
      <c r="AE79" s="1178"/>
      <c r="AF79" s="1192">
        <f t="shared" si="19"/>
        <v>6951996.29791738</v>
      </c>
      <c r="AH79" s="1180">
        <v>282</v>
      </c>
    </row>
    <row r="80" spans="2:34">
      <c r="B80" s="1175">
        <v>66</v>
      </c>
      <c r="C80" s="1193" t="s">
        <v>921</v>
      </c>
      <c r="D80" s="1193" t="s">
        <v>916</v>
      </c>
      <c r="E80" s="1193" t="s">
        <v>816</v>
      </c>
      <c r="F80" s="1195">
        <v>0</v>
      </c>
      <c r="G80" s="1192">
        <f t="shared" si="10"/>
        <v>0</v>
      </c>
      <c r="H80" s="1195">
        <v>10782063.251999998</v>
      </c>
      <c r="I80" s="1192">
        <f t="shared" si="11"/>
        <v>-3773722.138199999</v>
      </c>
      <c r="J80" s="1192">
        <f t="shared" si="12"/>
        <v>7008341.1137999995</v>
      </c>
      <c r="K80" s="1183"/>
      <c r="L80" s="1195">
        <f t="shared" si="13"/>
        <v>0</v>
      </c>
      <c r="M80" s="1192">
        <f t="shared" si="14"/>
        <v>0</v>
      </c>
      <c r="N80" s="1195">
        <v>10782063.251999998</v>
      </c>
      <c r="O80" s="1192">
        <f t="shared" si="15"/>
        <v>-2264233.2829199997</v>
      </c>
      <c r="P80" s="1192">
        <f t="shared" si="16"/>
        <v>8517829.9690799993</v>
      </c>
      <c r="Q80" s="1184"/>
      <c r="R80" s="1192">
        <f t="shared" si="17"/>
        <v>-1509488.8552799998</v>
      </c>
      <c r="S80" s="1183"/>
      <c r="T80" s="1195">
        <v>0</v>
      </c>
      <c r="U80" s="1183"/>
      <c r="V80" s="1195">
        <v>0</v>
      </c>
      <c r="W80" s="1183"/>
      <c r="X80" s="1192">
        <f t="shared" si="18"/>
        <v>-1509488.8552799998</v>
      </c>
      <c r="Y80" s="1177"/>
      <c r="Z80" s="1127" t="s">
        <v>918</v>
      </c>
      <c r="AA80" s="1178"/>
      <c r="AB80" s="1127" t="s">
        <v>163</v>
      </c>
      <c r="AC80" s="1178"/>
      <c r="AD80" s="1179">
        <v>0</v>
      </c>
      <c r="AE80" s="1178"/>
      <c r="AF80" s="1192">
        <f t="shared" si="19"/>
        <v>0</v>
      </c>
      <c r="AH80" s="1180">
        <v>282</v>
      </c>
    </row>
    <row r="81" spans="2:34">
      <c r="B81" s="1175">
        <v>67</v>
      </c>
      <c r="C81" s="1193" t="s">
        <v>922</v>
      </c>
      <c r="D81" s="1193" t="s">
        <v>916</v>
      </c>
      <c r="E81" s="1193" t="s">
        <v>816</v>
      </c>
      <c r="F81" s="1195">
        <v>0</v>
      </c>
      <c r="G81" s="1192">
        <f t="shared" si="10"/>
        <v>0</v>
      </c>
      <c r="H81" s="1195">
        <v>-1798551.1943999999</v>
      </c>
      <c r="I81" s="1192">
        <f t="shared" si="11"/>
        <v>629492.9180399999</v>
      </c>
      <c r="J81" s="1192">
        <f t="shared" si="12"/>
        <v>-1169058.27636</v>
      </c>
      <c r="K81" s="1183"/>
      <c r="L81" s="1195">
        <f t="shared" si="13"/>
        <v>0</v>
      </c>
      <c r="M81" s="1192">
        <f t="shared" si="14"/>
        <v>0</v>
      </c>
      <c r="N81" s="1195">
        <v>-1798551.1943999999</v>
      </c>
      <c r="O81" s="1192">
        <f t="shared" si="15"/>
        <v>377695.75082399999</v>
      </c>
      <c r="P81" s="1192">
        <f t="shared" si="16"/>
        <v>-1420855.4435759999</v>
      </c>
      <c r="Q81" s="1184"/>
      <c r="R81" s="1192">
        <f t="shared" si="17"/>
        <v>251797.16721599991</v>
      </c>
      <c r="S81" s="1183"/>
      <c r="T81" s="1195">
        <v>0</v>
      </c>
      <c r="U81" s="1183"/>
      <c r="V81" s="1195">
        <v>0</v>
      </c>
      <c r="W81" s="1183"/>
      <c r="X81" s="1192">
        <f t="shared" si="18"/>
        <v>251797.16721599991</v>
      </c>
      <c r="Y81" s="1177"/>
      <c r="Z81" s="1127" t="s">
        <v>850</v>
      </c>
      <c r="AA81" s="1178"/>
      <c r="AB81" s="1127" t="s">
        <v>164</v>
      </c>
      <c r="AC81" s="1178"/>
      <c r="AD81" s="1179">
        <v>0.33300000000000002</v>
      </c>
      <c r="AE81" s="1178"/>
      <c r="AF81" s="1192">
        <f t="shared" si="19"/>
        <v>83848.456682927979</v>
      </c>
      <c r="AH81" s="1180">
        <v>282</v>
      </c>
    </row>
    <row r="82" spans="2:34">
      <c r="B82" s="1175">
        <v>68</v>
      </c>
      <c r="C82" s="1193" t="s">
        <v>923</v>
      </c>
      <c r="D82" s="1193" t="s">
        <v>924</v>
      </c>
      <c r="E82" s="1193" t="s">
        <v>816</v>
      </c>
      <c r="F82" s="1195">
        <v>-4165822.4899999984</v>
      </c>
      <c r="G82" s="1192">
        <f t="shared" si="10"/>
        <v>-1458037.8714999994</v>
      </c>
      <c r="H82" s="1195">
        <v>0</v>
      </c>
      <c r="I82" s="1192">
        <f t="shared" si="11"/>
        <v>0</v>
      </c>
      <c r="J82" s="1192">
        <f t="shared" si="12"/>
        <v>-1458037.8714999994</v>
      </c>
      <c r="K82" s="1183"/>
      <c r="L82" s="1195">
        <f t="shared" si="13"/>
        <v>-4165822.4899999984</v>
      </c>
      <c r="M82" s="1192">
        <f t="shared" si="14"/>
        <v>-874822.72289999959</v>
      </c>
      <c r="N82" s="1195">
        <v>0</v>
      </c>
      <c r="O82" s="1192">
        <f t="shared" si="15"/>
        <v>0</v>
      </c>
      <c r="P82" s="1192">
        <f t="shared" si="16"/>
        <v>-874822.72289999959</v>
      </c>
      <c r="Q82" s="1184"/>
      <c r="R82" s="1192">
        <f t="shared" si="17"/>
        <v>-583215.14859999984</v>
      </c>
      <c r="S82" s="1183"/>
      <c r="T82" s="1195">
        <v>0</v>
      </c>
      <c r="U82" s="1183"/>
      <c r="V82" s="1195">
        <v>0</v>
      </c>
      <c r="W82" s="1183"/>
      <c r="X82" s="1192">
        <f t="shared" si="18"/>
        <v>-583215.14859999984</v>
      </c>
      <c r="Y82" s="1177"/>
      <c r="Z82" s="1127" t="s">
        <v>850</v>
      </c>
      <c r="AA82" s="1178"/>
      <c r="AB82" s="1127" t="s">
        <v>164</v>
      </c>
      <c r="AC82" s="1178"/>
      <c r="AD82" s="1179">
        <v>0.33300000000000002</v>
      </c>
      <c r="AE82" s="1178"/>
      <c r="AF82" s="1192">
        <f t="shared" si="19"/>
        <v>-194210.64448379996</v>
      </c>
      <c r="AH82" s="1180">
        <v>282</v>
      </c>
    </row>
    <row r="83" spans="2:34">
      <c r="B83" s="1175">
        <v>69</v>
      </c>
      <c r="C83" s="1193" t="s">
        <v>925</v>
      </c>
      <c r="D83" s="1193" t="s">
        <v>924</v>
      </c>
      <c r="E83" s="1193" t="s">
        <v>816</v>
      </c>
      <c r="F83" s="1195">
        <v>13291550.949999999</v>
      </c>
      <c r="G83" s="1192">
        <f t="shared" si="10"/>
        <v>4652042.8324999996</v>
      </c>
      <c r="H83" s="1195">
        <v>0</v>
      </c>
      <c r="I83" s="1192">
        <f t="shared" si="11"/>
        <v>0</v>
      </c>
      <c r="J83" s="1192">
        <f t="shared" si="12"/>
        <v>4652042.8324999996</v>
      </c>
      <c r="K83" s="1183"/>
      <c r="L83" s="1195">
        <f t="shared" si="13"/>
        <v>13291550.949999999</v>
      </c>
      <c r="M83" s="1192">
        <f t="shared" si="14"/>
        <v>2791225.6994999996</v>
      </c>
      <c r="N83" s="1195">
        <v>0</v>
      </c>
      <c r="O83" s="1192">
        <f t="shared" si="15"/>
        <v>0</v>
      </c>
      <c r="P83" s="1192">
        <f t="shared" si="16"/>
        <v>2791225.6994999996</v>
      </c>
      <c r="Q83" s="1184"/>
      <c r="R83" s="1192">
        <f t="shared" si="17"/>
        <v>1860817.1329999999</v>
      </c>
      <c r="S83" s="1183"/>
      <c r="T83" s="1195">
        <v>0</v>
      </c>
      <c r="U83" s="1183"/>
      <c r="V83" s="1195">
        <v>0</v>
      </c>
      <c r="W83" s="1183"/>
      <c r="X83" s="1192">
        <f t="shared" si="18"/>
        <v>1860817.1329999999</v>
      </c>
      <c r="Y83" s="1177"/>
      <c r="Z83" s="1127" t="s">
        <v>918</v>
      </c>
      <c r="AA83" s="1178"/>
      <c r="AB83" s="1127" t="s">
        <v>163</v>
      </c>
      <c r="AC83" s="1178"/>
      <c r="AD83" s="1179">
        <v>0</v>
      </c>
      <c r="AE83" s="1178"/>
      <c r="AF83" s="1192">
        <f t="shared" si="19"/>
        <v>0</v>
      </c>
      <c r="AH83" s="1180">
        <v>282</v>
      </c>
    </row>
    <row r="84" spans="2:34">
      <c r="B84" s="1175">
        <v>70</v>
      </c>
      <c r="C84" s="1193" t="s">
        <v>926</v>
      </c>
      <c r="D84" s="1193" t="s">
        <v>924</v>
      </c>
      <c r="E84" s="1193" t="s">
        <v>816</v>
      </c>
      <c r="F84" s="1195">
        <v>0</v>
      </c>
      <c r="G84" s="1192">
        <f t="shared" si="10"/>
        <v>0</v>
      </c>
      <c r="H84" s="1195">
        <v>-374924.02409999986</v>
      </c>
      <c r="I84" s="1192">
        <f t="shared" si="11"/>
        <v>131223.40843499993</v>
      </c>
      <c r="J84" s="1192">
        <f t="shared" si="12"/>
        <v>-243700.61566499993</v>
      </c>
      <c r="K84" s="1183"/>
      <c r="L84" s="1195">
        <f t="shared" si="13"/>
        <v>0</v>
      </c>
      <c r="M84" s="1192">
        <f t="shared" si="14"/>
        <v>0</v>
      </c>
      <c r="N84" s="1195">
        <v>-374924.02409999986</v>
      </c>
      <c r="O84" s="1192">
        <f t="shared" si="15"/>
        <v>78734.045060999968</v>
      </c>
      <c r="P84" s="1192">
        <f t="shared" si="16"/>
        <v>-296189.97903899988</v>
      </c>
      <c r="Q84" s="1184"/>
      <c r="R84" s="1192">
        <f t="shared" si="17"/>
        <v>52489.36337399995</v>
      </c>
      <c r="S84" s="1183"/>
      <c r="T84" s="1195">
        <v>0</v>
      </c>
      <c r="U84" s="1183"/>
      <c r="V84" s="1195">
        <v>0</v>
      </c>
      <c r="W84" s="1183"/>
      <c r="X84" s="1192">
        <f t="shared" si="18"/>
        <v>52489.36337399995</v>
      </c>
      <c r="Y84" s="1177"/>
      <c r="Z84" s="1127" t="s">
        <v>850</v>
      </c>
      <c r="AA84" s="1178"/>
      <c r="AB84" s="1127" t="s">
        <v>164</v>
      </c>
      <c r="AC84" s="1178"/>
      <c r="AD84" s="1179">
        <v>0.33300000000000002</v>
      </c>
      <c r="AE84" s="1178"/>
      <c r="AF84" s="1192">
        <f t="shared" si="19"/>
        <v>17478.958003541986</v>
      </c>
      <c r="AH84" s="1180">
        <v>282</v>
      </c>
    </row>
    <row r="85" spans="2:34">
      <c r="B85" s="1175">
        <v>71</v>
      </c>
      <c r="C85" s="1193" t="s">
        <v>927</v>
      </c>
      <c r="D85" s="1193" t="s">
        <v>924</v>
      </c>
      <c r="E85" s="1193" t="s">
        <v>816</v>
      </c>
      <c r="F85" s="1195">
        <v>0</v>
      </c>
      <c r="G85" s="1192">
        <f t="shared" si="10"/>
        <v>0</v>
      </c>
      <c r="H85" s="1195">
        <v>1196239.5854999998</v>
      </c>
      <c r="I85" s="1192">
        <f t="shared" si="11"/>
        <v>-418683.85492499993</v>
      </c>
      <c r="J85" s="1192">
        <f t="shared" si="12"/>
        <v>777555.73057499994</v>
      </c>
      <c r="K85" s="1183"/>
      <c r="L85" s="1195">
        <f t="shared" si="13"/>
        <v>0</v>
      </c>
      <c r="M85" s="1192">
        <f t="shared" si="14"/>
        <v>0</v>
      </c>
      <c r="N85" s="1195">
        <v>1196239.5854999998</v>
      </c>
      <c r="O85" s="1192">
        <f t="shared" si="15"/>
        <v>-251210.31295499994</v>
      </c>
      <c r="P85" s="1192">
        <f t="shared" si="16"/>
        <v>945029.27254499984</v>
      </c>
      <c r="Q85" s="1184"/>
      <c r="R85" s="1192">
        <f t="shared" si="17"/>
        <v>-167473.5419699999</v>
      </c>
      <c r="S85" s="1183"/>
      <c r="T85" s="1195">
        <v>0</v>
      </c>
      <c r="U85" s="1183"/>
      <c r="V85" s="1195">
        <v>0</v>
      </c>
      <c r="W85" s="1183"/>
      <c r="X85" s="1192">
        <f t="shared" si="18"/>
        <v>-167473.5419699999</v>
      </c>
      <c r="Y85" s="1177"/>
      <c r="Z85" s="1127" t="s">
        <v>918</v>
      </c>
      <c r="AA85" s="1178"/>
      <c r="AB85" s="1127" t="s">
        <v>163</v>
      </c>
      <c r="AC85" s="1178"/>
      <c r="AD85" s="1179">
        <v>0</v>
      </c>
      <c r="AE85" s="1178"/>
      <c r="AF85" s="1192">
        <f t="shared" si="19"/>
        <v>0</v>
      </c>
      <c r="AH85" s="1180">
        <v>282</v>
      </c>
    </row>
    <row r="86" spans="2:34">
      <c r="B86" s="1175">
        <v>72</v>
      </c>
      <c r="C86" s="1181" t="s">
        <v>928</v>
      </c>
      <c r="D86" s="1127"/>
      <c r="E86" s="1214"/>
      <c r="F86" s="1182">
        <f>SUM(F75:F85)</f>
        <v>-2361959539.1847501</v>
      </c>
      <c r="G86" s="1182">
        <f>SUM(G75:G85)</f>
        <v>-826685838.71466255</v>
      </c>
      <c r="H86" s="1182">
        <f>SUM(H75:H85)</f>
        <v>-139315642.0917975</v>
      </c>
      <c r="I86" s="1182">
        <f>SUM(I75:I85)</f>
        <v>48760474.732129119</v>
      </c>
      <c r="J86" s="1182">
        <f>SUM(J75:J85)</f>
        <v>-917241006.07433093</v>
      </c>
      <c r="K86" s="1177"/>
      <c r="L86" s="1182">
        <f>SUM(L75:L85)</f>
        <v>-2361959539.1847501</v>
      </c>
      <c r="M86" s="1182">
        <f>SUM(M75:M85)</f>
        <v>-496011503.22879744</v>
      </c>
      <c r="N86" s="1182">
        <f>SUM(N75:N85)</f>
        <v>-139315642.0917975</v>
      </c>
      <c r="O86" s="1182">
        <f>SUM(O75:O85)</f>
        <v>29256284.839277472</v>
      </c>
      <c r="P86" s="1182">
        <f>SUM(P75:P85)</f>
        <v>-606070860.48131752</v>
      </c>
      <c r="Q86" s="1159"/>
      <c r="R86" s="1182">
        <f>SUM(R75:R85)</f>
        <v>-311170145.59301329</v>
      </c>
      <c r="S86" s="1177"/>
      <c r="T86" s="1182">
        <f>SUM(T75:T85)</f>
        <v>0</v>
      </c>
      <c r="U86" s="1177"/>
      <c r="V86" s="1182">
        <f>SUM(V75:V85)</f>
        <v>-10247068.463183939</v>
      </c>
      <c r="W86" s="1177"/>
      <c r="X86" s="1182">
        <f>SUM(X75:X85)</f>
        <v>-300923077.12982935</v>
      </c>
      <c r="Y86" s="1177"/>
      <c r="Z86" s="1127"/>
      <c r="AA86" s="1178"/>
      <c r="AB86" s="1127"/>
      <c r="AC86" s="1178"/>
      <c r="AD86" s="1179"/>
      <c r="AE86" s="1178"/>
      <c r="AF86" s="1182">
        <f>SUM(AF75:AF85)</f>
        <v>-105853717.07577394</v>
      </c>
      <c r="AH86" s="1180"/>
    </row>
    <row r="87" spans="2:34">
      <c r="B87" s="1175"/>
      <c r="C87" s="1127"/>
      <c r="D87" s="1127"/>
      <c r="E87" s="1214"/>
      <c r="F87" s="1176"/>
      <c r="G87" s="1176"/>
      <c r="H87" s="1176"/>
      <c r="I87" s="1176"/>
      <c r="J87" s="1176"/>
      <c r="K87" s="1177"/>
      <c r="L87" s="1176"/>
      <c r="M87" s="1176"/>
      <c r="N87" s="1176"/>
      <c r="O87" s="1176"/>
      <c r="P87" s="1176"/>
      <c r="Q87" s="1159"/>
      <c r="R87" s="1176"/>
      <c r="S87" s="1177"/>
      <c r="T87" s="1176"/>
      <c r="U87" s="1177"/>
      <c r="V87" s="1176"/>
      <c r="W87" s="1177"/>
      <c r="X87" s="1176"/>
      <c r="Y87" s="1177"/>
      <c r="Z87" s="1127"/>
      <c r="AA87" s="1178"/>
      <c r="AB87" s="1127"/>
      <c r="AC87" s="1178"/>
      <c r="AD87" s="1179"/>
      <c r="AE87" s="1178"/>
      <c r="AF87" s="1176"/>
      <c r="AH87" s="1180"/>
    </row>
    <row r="88" spans="2:34">
      <c r="B88" s="1175"/>
      <c r="C88" s="1127"/>
      <c r="D88" s="1127"/>
      <c r="E88" s="1214"/>
      <c r="F88" s="1176"/>
      <c r="G88" s="1176"/>
      <c r="H88" s="1176"/>
      <c r="I88" s="1176"/>
      <c r="J88" s="1176"/>
      <c r="K88" s="1177"/>
      <c r="L88" s="1176"/>
      <c r="M88" s="1176"/>
      <c r="N88" s="1176"/>
      <c r="O88" s="1176"/>
      <c r="P88" s="1176"/>
      <c r="Q88" s="1159"/>
      <c r="R88" s="1176"/>
      <c r="S88" s="1177"/>
      <c r="T88" s="1176"/>
      <c r="U88" s="1177"/>
      <c r="V88" s="1176"/>
      <c r="W88" s="1177"/>
      <c r="X88" s="1176"/>
      <c r="Y88" s="1177"/>
      <c r="Z88" s="1127"/>
      <c r="AA88" s="1178"/>
      <c r="AB88" s="1127"/>
      <c r="AC88" s="1178"/>
      <c r="AD88" s="1179"/>
      <c r="AE88" s="1178"/>
      <c r="AF88" s="1176"/>
      <c r="AH88" s="1180"/>
    </row>
    <row r="89" spans="2:34" ht="15">
      <c r="B89" s="1127"/>
      <c r="C89" s="1167" t="s">
        <v>993</v>
      </c>
      <c r="D89" s="1127"/>
      <c r="E89" s="1214"/>
      <c r="F89" s="1176"/>
      <c r="G89" s="1176"/>
      <c r="H89" s="1176"/>
      <c r="I89" s="1176"/>
      <c r="J89" s="1176"/>
      <c r="K89" s="1176"/>
      <c r="L89" s="1176"/>
      <c r="M89" s="1176"/>
      <c r="N89" s="1176"/>
      <c r="O89" s="1176"/>
      <c r="P89" s="1176"/>
      <c r="Q89" s="1176"/>
      <c r="R89" s="1176"/>
      <c r="S89" s="1176"/>
      <c r="T89" s="1176"/>
      <c r="U89" s="1176"/>
      <c r="V89" s="1176"/>
      <c r="W89" s="1176"/>
      <c r="X89" s="1176"/>
      <c r="Y89" s="1176"/>
      <c r="Z89" s="1176"/>
      <c r="AA89" s="1176"/>
      <c r="AB89" s="1176"/>
      <c r="AC89" s="1176"/>
      <c r="AD89" s="1176"/>
      <c r="AE89" s="1176"/>
      <c r="AF89" s="1176"/>
      <c r="AG89" s="1176"/>
      <c r="AH89" s="1180"/>
    </row>
    <row r="90" spans="2:34">
      <c r="B90" s="1175">
        <v>73</v>
      </c>
      <c r="C90" s="1193" t="s">
        <v>929</v>
      </c>
      <c r="D90" s="1193" t="s">
        <v>636</v>
      </c>
      <c r="E90" s="1193" t="s">
        <v>849</v>
      </c>
      <c r="F90" s="1194">
        <v>-5186943.16</v>
      </c>
      <c r="G90" s="1176">
        <f t="shared" ref="G90:G121" si="20">F90*0.35</f>
        <v>-1815430.1059999999</v>
      </c>
      <c r="H90" s="1194">
        <v>-466824.88439999998</v>
      </c>
      <c r="I90" s="1176">
        <f t="shared" ref="I90:I121" si="21">-H90*0.35</f>
        <v>163388.70953999998</v>
      </c>
      <c r="J90" s="1176">
        <f t="shared" ref="J90:J121" si="22">G90+H90+I90</f>
        <v>-2118866.2808599998</v>
      </c>
      <c r="K90" s="1177"/>
      <c r="L90" s="1194">
        <f t="shared" ref="L90:L121" si="23">F90</f>
        <v>-5186943.16</v>
      </c>
      <c r="M90" s="1176">
        <f t="shared" ref="M90:M121" si="24">L90*0.21</f>
        <v>-1089258.0636</v>
      </c>
      <c r="N90" s="1194">
        <v>-466824.88439999998</v>
      </c>
      <c r="O90" s="1176">
        <f t="shared" ref="O90:O121" si="25">-N90*0.21</f>
        <v>98033.225723999989</v>
      </c>
      <c r="P90" s="1176">
        <f t="shared" ref="P90:P121" si="26">M90+N90+O90</f>
        <v>-1458049.7222759998</v>
      </c>
      <c r="Q90" s="1159"/>
      <c r="R90" s="1176">
        <f t="shared" ref="R90:R121" si="27">J90-P90</f>
        <v>-660816.55858399998</v>
      </c>
      <c r="S90" s="1177"/>
      <c r="T90" s="1194">
        <v>0</v>
      </c>
      <c r="U90" s="1177"/>
      <c r="V90" s="1194">
        <v>0</v>
      </c>
      <c r="W90" s="1177"/>
      <c r="X90" s="1176">
        <f t="shared" ref="X90:X121" si="28">R90-T90-V90</f>
        <v>-660816.55858399998</v>
      </c>
      <c r="Y90" s="1177"/>
      <c r="Z90" s="1127" t="s">
        <v>140</v>
      </c>
      <c r="AA90" s="1178"/>
      <c r="AB90" s="1127" t="s">
        <v>164</v>
      </c>
      <c r="AC90" s="1178"/>
      <c r="AD90" s="1179">
        <v>6.5299999999999997E-2</v>
      </c>
      <c r="AE90" s="1178"/>
      <c r="AF90" s="1176">
        <f t="shared" ref="AF90:AF121" si="29">X90*AD90</f>
        <v>-43151.3212755352</v>
      </c>
      <c r="AH90" s="1180">
        <v>283</v>
      </c>
    </row>
    <row r="91" spans="2:34">
      <c r="B91" s="1175">
        <v>74</v>
      </c>
      <c r="C91" s="1193" t="s">
        <v>930</v>
      </c>
      <c r="D91" s="1193" t="s">
        <v>371</v>
      </c>
      <c r="E91" s="1193" t="s">
        <v>849</v>
      </c>
      <c r="F91" s="1195">
        <v>-4574837.6100000003</v>
      </c>
      <c r="G91" s="1192">
        <f t="shared" si="20"/>
        <v>-1601193.1635</v>
      </c>
      <c r="H91" s="1195">
        <v>-411735.3849</v>
      </c>
      <c r="I91" s="1192">
        <f t="shared" si="21"/>
        <v>144107.38471499999</v>
      </c>
      <c r="J91" s="1192">
        <f t="shared" si="22"/>
        <v>-1868821.163685</v>
      </c>
      <c r="K91" s="1183"/>
      <c r="L91" s="1195">
        <f t="shared" si="23"/>
        <v>-4574837.6100000003</v>
      </c>
      <c r="M91" s="1192">
        <f t="shared" si="24"/>
        <v>-960715.89809999999</v>
      </c>
      <c r="N91" s="1195">
        <v>-411735.3849</v>
      </c>
      <c r="O91" s="1192">
        <f t="shared" si="25"/>
        <v>86464.430829000004</v>
      </c>
      <c r="P91" s="1192">
        <f t="shared" si="26"/>
        <v>-1285986.8521710001</v>
      </c>
      <c r="Q91" s="1184"/>
      <c r="R91" s="1192">
        <f t="shared" si="27"/>
        <v>-582834.31151399994</v>
      </c>
      <c r="S91" s="1183"/>
      <c r="T91" s="1195">
        <v>0</v>
      </c>
      <c r="U91" s="1183"/>
      <c r="V91" s="1195">
        <v>0</v>
      </c>
      <c r="W91" s="1183"/>
      <c r="X91" s="1192">
        <f t="shared" si="28"/>
        <v>-582834.31151399994</v>
      </c>
      <c r="Y91" s="1177"/>
      <c r="Z91" s="1127" t="s">
        <v>850</v>
      </c>
      <c r="AA91" s="1178"/>
      <c r="AB91" s="1127" t="s">
        <v>164</v>
      </c>
      <c r="AC91" s="1178"/>
      <c r="AD91" s="1179">
        <v>0.33300000000000002</v>
      </c>
      <c r="AE91" s="1178"/>
      <c r="AF91" s="1176">
        <f t="shared" si="29"/>
        <v>-194083.825734162</v>
      </c>
      <c r="AH91" s="1180">
        <v>283</v>
      </c>
    </row>
    <row r="92" spans="2:34">
      <c r="B92" s="1175">
        <v>75</v>
      </c>
      <c r="C92" s="1193" t="s">
        <v>931</v>
      </c>
      <c r="D92" s="1193" t="s">
        <v>371</v>
      </c>
      <c r="E92" s="1193" t="s">
        <v>849</v>
      </c>
      <c r="F92" s="1195">
        <v>-4729885.6900000004</v>
      </c>
      <c r="G92" s="1192">
        <f t="shared" si="20"/>
        <v>-1655459.9915</v>
      </c>
      <c r="H92" s="1195">
        <v>-425689.7121</v>
      </c>
      <c r="I92" s="1192">
        <f t="shared" si="21"/>
        <v>148991.39923499999</v>
      </c>
      <c r="J92" s="1192">
        <f t="shared" si="22"/>
        <v>-1932158.3043650002</v>
      </c>
      <c r="K92" s="1183"/>
      <c r="L92" s="1195">
        <f t="shared" si="23"/>
        <v>-4729885.6900000004</v>
      </c>
      <c r="M92" s="1192">
        <f t="shared" si="24"/>
        <v>-993275.99490000005</v>
      </c>
      <c r="N92" s="1195">
        <v>-425689.7121</v>
      </c>
      <c r="O92" s="1192">
        <f t="shared" si="25"/>
        <v>89394.839540999994</v>
      </c>
      <c r="P92" s="1192">
        <f t="shared" si="26"/>
        <v>-1329570.8674589999</v>
      </c>
      <c r="Q92" s="1184"/>
      <c r="R92" s="1192">
        <f t="shared" si="27"/>
        <v>-602587.43690600037</v>
      </c>
      <c r="S92" s="1183"/>
      <c r="T92" s="1195">
        <v>0</v>
      </c>
      <c r="U92" s="1183"/>
      <c r="V92" s="1195">
        <v>0</v>
      </c>
      <c r="W92" s="1183"/>
      <c r="X92" s="1192">
        <f t="shared" si="28"/>
        <v>-602587.43690600037</v>
      </c>
      <c r="Y92" s="1177"/>
      <c r="Z92" s="1127" t="s">
        <v>850</v>
      </c>
      <c r="AA92" s="1178"/>
      <c r="AB92" s="1127" t="s">
        <v>164</v>
      </c>
      <c r="AC92" s="1178"/>
      <c r="AD92" s="1179">
        <v>0.33300000000000002</v>
      </c>
      <c r="AE92" s="1178"/>
      <c r="AF92" s="1176">
        <f t="shared" si="29"/>
        <v>-200661.61648969812</v>
      </c>
      <c r="AH92" s="1180">
        <v>283</v>
      </c>
    </row>
    <row r="93" spans="2:34">
      <c r="B93" s="1175">
        <v>76</v>
      </c>
      <c r="C93" s="1193" t="s">
        <v>932</v>
      </c>
      <c r="D93" s="1193" t="s">
        <v>933</v>
      </c>
      <c r="E93" s="1193" t="s">
        <v>849</v>
      </c>
      <c r="F93" s="1195">
        <v>171752.99</v>
      </c>
      <c r="G93" s="1192">
        <f t="shared" si="20"/>
        <v>60113.546499999989</v>
      </c>
      <c r="H93" s="1195">
        <v>15457.769099999998</v>
      </c>
      <c r="I93" s="1192">
        <f t="shared" si="21"/>
        <v>-5410.219184999999</v>
      </c>
      <c r="J93" s="1192">
        <f t="shared" si="22"/>
        <v>70161.096414999993</v>
      </c>
      <c r="K93" s="1183"/>
      <c r="L93" s="1195">
        <f t="shared" si="23"/>
        <v>171752.99</v>
      </c>
      <c r="M93" s="1192">
        <f t="shared" si="24"/>
        <v>36068.127899999999</v>
      </c>
      <c r="N93" s="1195">
        <v>15457.769099999998</v>
      </c>
      <c r="O93" s="1192">
        <f t="shared" si="25"/>
        <v>-3246.1315109999996</v>
      </c>
      <c r="P93" s="1192">
        <f t="shared" si="26"/>
        <v>48279.765488999998</v>
      </c>
      <c r="Q93" s="1184"/>
      <c r="R93" s="1192">
        <f t="shared" si="27"/>
        <v>21881.330925999995</v>
      </c>
      <c r="S93" s="1183"/>
      <c r="T93" s="1195">
        <v>21881.330925999999</v>
      </c>
      <c r="U93" s="1183"/>
      <c r="V93" s="1195">
        <v>0</v>
      </c>
      <c r="W93" s="1183"/>
      <c r="X93" s="1192">
        <f t="shared" si="28"/>
        <v>-3.637978807091713E-12</v>
      </c>
      <c r="Y93" s="1177"/>
      <c r="Z93" s="1127" t="s">
        <v>850</v>
      </c>
      <c r="AA93" s="1178"/>
      <c r="AB93" s="1127" t="s">
        <v>163</v>
      </c>
      <c r="AC93" s="1178"/>
      <c r="AD93" s="1179">
        <v>0</v>
      </c>
      <c r="AE93" s="1178"/>
      <c r="AF93" s="1176">
        <f t="shared" si="29"/>
        <v>0</v>
      </c>
      <c r="AH93" s="1180">
        <v>283</v>
      </c>
    </row>
    <row r="94" spans="2:34">
      <c r="B94" s="1175">
        <v>77</v>
      </c>
      <c r="C94" s="1193" t="s">
        <v>934</v>
      </c>
      <c r="D94" s="1193" t="s">
        <v>638</v>
      </c>
      <c r="E94" s="1193" t="s">
        <v>849</v>
      </c>
      <c r="F94" s="1195">
        <v>-5278948.45</v>
      </c>
      <c r="G94" s="1192">
        <f t="shared" si="20"/>
        <v>-1847631.9575</v>
      </c>
      <c r="H94" s="1195">
        <v>-475105.36050000001</v>
      </c>
      <c r="I94" s="1192">
        <f t="shared" si="21"/>
        <v>166286.87617499998</v>
      </c>
      <c r="J94" s="1192">
        <f t="shared" si="22"/>
        <v>-2156450.4418250001</v>
      </c>
      <c r="K94" s="1183"/>
      <c r="L94" s="1195">
        <f t="shared" si="23"/>
        <v>-5278948.45</v>
      </c>
      <c r="M94" s="1192">
        <f t="shared" si="24"/>
        <v>-1108579.1745</v>
      </c>
      <c r="N94" s="1195">
        <v>-475105.36050000001</v>
      </c>
      <c r="O94" s="1192">
        <f t="shared" si="25"/>
        <v>99772.125704999999</v>
      </c>
      <c r="P94" s="1192">
        <f t="shared" si="26"/>
        <v>-1483912.4092949999</v>
      </c>
      <c r="Q94" s="1184"/>
      <c r="R94" s="1192">
        <f t="shared" si="27"/>
        <v>-672538.0325300002</v>
      </c>
      <c r="S94" s="1183"/>
      <c r="T94" s="1195">
        <v>0</v>
      </c>
      <c r="U94" s="1183"/>
      <c r="V94" s="1195">
        <v>0</v>
      </c>
      <c r="W94" s="1183"/>
      <c r="X94" s="1192">
        <f t="shared" si="28"/>
        <v>-672538.0325300002</v>
      </c>
      <c r="Y94" s="1177"/>
      <c r="Z94" s="1127" t="s">
        <v>850</v>
      </c>
      <c r="AA94" s="1178"/>
      <c r="AB94" s="1127" t="s">
        <v>164</v>
      </c>
      <c r="AC94" s="1178"/>
      <c r="AD94" s="1179">
        <v>0.33300000000000002</v>
      </c>
      <c r="AE94" s="1178"/>
      <c r="AF94" s="1176">
        <f t="shared" si="29"/>
        <v>-223955.16483249009</v>
      </c>
      <c r="AH94" s="1180">
        <v>283</v>
      </c>
    </row>
    <row r="95" spans="2:34">
      <c r="B95" s="1175">
        <v>78</v>
      </c>
      <c r="C95" s="1193" t="s">
        <v>935</v>
      </c>
      <c r="D95" s="1193" t="s">
        <v>639</v>
      </c>
      <c r="E95" s="1193" t="s">
        <v>849</v>
      </c>
      <c r="F95" s="1195">
        <v>-1723744.42</v>
      </c>
      <c r="G95" s="1192">
        <f t="shared" si="20"/>
        <v>-603310.5469999999</v>
      </c>
      <c r="H95" s="1195">
        <v>-155136.99779999998</v>
      </c>
      <c r="I95" s="1192">
        <f t="shared" si="21"/>
        <v>54297.949229999991</v>
      </c>
      <c r="J95" s="1192">
        <f t="shared" si="22"/>
        <v>-704149.59556999989</v>
      </c>
      <c r="K95" s="1183"/>
      <c r="L95" s="1195">
        <f t="shared" si="23"/>
        <v>-1723744.42</v>
      </c>
      <c r="M95" s="1192">
        <f t="shared" si="24"/>
        <v>-361986.32819999999</v>
      </c>
      <c r="N95" s="1195">
        <v>-155136.99779999998</v>
      </c>
      <c r="O95" s="1192">
        <f t="shared" si="25"/>
        <v>32578.769537999997</v>
      </c>
      <c r="P95" s="1192">
        <f t="shared" si="26"/>
        <v>-484544.55646200001</v>
      </c>
      <c r="Q95" s="1184"/>
      <c r="R95" s="1192">
        <f t="shared" si="27"/>
        <v>-219605.03910799988</v>
      </c>
      <c r="S95" s="1183"/>
      <c r="T95" s="1195">
        <v>0</v>
      </c>
      <c r="U95" s="1183"/>
      <c r="V95" s="1195">
        <v>0</v>
      </c>
      <c r="W95" s="1183"/>
      <c r="X95" s="1192">
        <f t="shared" si="28"/>
        <v>-219605.03910799988</v>
      </c>
      <c r="Y95" s="1177"/>
      <c r="Z95" s="1127" t="s">
        <v>850</v>
      </c>
      <c r="AA95" s="1178"/>
      <c r="AB95" s="1127" t="s">
        <v>164</v>
      </c>
      <c r="AC95" s="1178"/>
      <c r="AD95" s="1179">
        <v>0.33300000000000002</v>
      </c>
      <c r="AE95" s="1178"/>
      <c r="AF95" s="1176">
        <f t="shared" si="29"/>
        <v>-73128.478022963958</v>
      </c>
      <c r="AH95" s="1180">
        <v>283</v>
      </c>
    </row>
    <row r="96" spans="2:34">
      <c r="B96" s="1175">
        <v>79</v>
      </c>
      <c r="C96" s="1193" t="s">
        <v>936</v>
      </c>
      <c r="D96" s="1193" t="s">
        <v>937</v>
      </c>
      <c r="E96" s="1193" t="s">
        <v>849</v>
      </c>
      <c r="F96" s="1195">
        <v>-23578420.859999999</v>
      </c>
      <c r="G96" s="1192">
        <f t="shared" si="20"/>
        <v>-8252447.300999999</v>
      </c>
      <c r="H96" s="1195">
        <v>-2122057.8773999996</v>
      </c>
      <c r="I96" s="1192">
        <f t="shared" si="21"/>
        <v>742720.25708999985</v>
      </c>
      <c r="J96" s="1192">
        <f t="shared" si="22"/>
        <v>-9631784.9213099983</v>
      </c>
      <c r="K96" s="1183"/>
      <c r="L96" s="1195">
        <f t="shared" si="23"/>
        <v>-23578420.859999999</v>
      </c>
      <c r="M96" s="1192">
        <f t="shared" si="24"/>
        <v>-4951468.3805999998</v>
      </c>
      <c r="N96" s="1195">
        <v>-2122057.8773999996</v>
      </c>
      <c r="O96" s="1192">
        <f t="shared" si="25"/>
        <v>445632.15425399994</v>
      </c>
      <c r="P96" s="1192">
        <f t="shared" si="26"/>
        <v>-6627894.1037459997</v>
      </c>
      <c r="Q96" s="1184"/>
      <c r="R96" s="1192">
        <f t="shared" si="27"/>
        <v>-3003890.8175639985</v>
      </c>
      <c r="S96" s="1183"/>
      <c r="T96" s="1195">
        <v>0</v>
      </c>
      <c r="U96" s="1183"/>
      <c r="V96" s="1195">
        <v>0</v>
      </c>
      <c r="W96" s="1183"/>
      <c r="X96" s="1192">
        <f t="shared" si="28"/>
        <v>-3003890.8175639985</v>
      </c>
      <c r="Y96" s="1177"/>
      <c r="Z96" s="1127" t="s">
        <v>850</v>
      </c>
      <c r="AA96" s="1178"/>
      <c r="AB96" s="1127" t="s">
        <v>164</v>
      </c>
      <c r="AC96" s="1178"/>
      <c r="AD96" s="1179">
        <v>0.33300000000000002</v>
      </c>
      <c r="AE96" s="1178"/>
      <c r="AF96" s="1176">
        <f t="shared" si="29"/>
        <v>-1000295.6422488115</v>
      </c>
      <c r="AH96" s="1180">
        <v>283</v>
      </c>
    </row>
    <row r="97" spans="2:34">
      <c r="B97" s="1175">
        <v>80</v>
      </c>
      <c r="C97" s="1193" t="s">
        <v>938</v>
      </c>
      <c r="D97" s="1193" t="s">
        <v>939</v>
      </c>
      <c r="E97" s="1193" t="s">
        <v>849</v>
      </c>
      <c r="F97" s="1195">
        <v>-1249134.8</v>
      </c>
      <c r="G97" s="1192">
        <f t="shared" si="20"/>
        <v>-437197.18</v>
      </c>
      <c r="H97" s="1195">
        <v>-112422.132</v>
      </c>
      <c r="I97" s="1192">
        <f t="shared" si="21"/>
        <v>39347.746199999994</v>
      </c>
      <c r="J97" s="1192">
        <f t="shared" si="22"/>
        <v>-510271.56580000004</v>
      </c>
      <c r="K97" s="1183"/>
      <c r="L97" s="1195">
        <f t="shared" si="23"/>
        <v>-1249134.8</v>
      </c>
      <c r="M97" s="1192">
        <f t="shared" si="24"/>
        <v>-262318.30800000002</v>
      </c>
      <c r="N97" s="1195">
        <v>-112422.132</v>
      </c>
      <c r="O97" s="1192">
        <f t="shared" si="25"/>
        <v>23608.647719999997</v>
      </c>
      <c r="P97" s="1192">
        <f t="shared" si="26"/>
        <v>-351131.79227999999</v>
      </c>
      <c r="Q97" s="1184"/>
      <c r="R97" s="1192">
        <f t="shared" si="27"/>
        <v>-159139.77352000005</v>
      </c>
      <c r="S97" s="1183"/>
      <c r="T97" s="1195">
        <v>0</v>
      </c>
      <c r="U97" s="1183"/>
      <c r="V97" s="1195">
        <v>0</v>
      </c>
      <c r="W97" s="1183"/>
      <c r="X97" s="1192">
        <f t="shared" si="28"/>
        <v>-159139.77352000005</v>
      </c>
      <c r="Y97" s="1177"/>
      <c r="Z97" s="1127" t="s">
        <v>850</v>
      </c>
      <c r="AA97" s="1178"/>
      <c r="AB97" s="1127" t="s">
        <v>164</v>
      </c>
      <c r="AC97" s="1178"/>
      <c r="AD97" s="1179">
        <v>0.33300000000000002</v>
      </c>
      <c r="AE97" s="1178"/>
      <c r="AF97" s="1176">
        <f t="shared" si="29"/>
        <v>-52993.544582160015</v>
      </c>
      <c r="AH97" s="1180">
        <v>283</v>
      </c>
    </row>
    <row r="98" spans="2:34">
      <c r="B98" s="1175">
        <v>81</v>
      </c>
      <c r="C98" s="1193" t="s">
        <v>940</v>
      </c>
      <c r="D98" s="1193" t="s">
        <v>939</v>
      </c>
      <c r="E98" s="1193" t="s">
        <v>849</v>
      </c>
      <c r="F98" s="1195">
        <v>548390.72</v>
      </c>
      <c r="G98" s="1192">
        <f t="shared" si="20"/>
        <v>191936.75199999998</v>
      </c>
      <c r="H98" s="1195">
        <v>49355.164799999999</v>
      </c>
      <c r="I98" s="1192">
        <f t="shared" si="21"/>
        <v>-17274.307679999998</v>
      </c>
      <c r="J98" s="1192">
        <f t="shared" si="22"/>
        <v>224017.60911999998</v>
      </c>
      <c r="K98" s="1183"/>
      <c r="L98" s="1195">
        <f t="shared" si="23"/>
        <v>548390.72</v>
      </c>
      <c r="M98" s="1192">
        <f t="shared" si="24"/>
        <v>115162.05119999999</v>
      </c>
      <c r="N98" s="1195">
        <v>49355.164799999999</v>
      </c>
      <c r="O98" s="1192">
        <f t="shared" si="25"/>
        <v>-10364.584607999999</v>
      </c>
      <c r="P98" s="1192">
        <f t="shared" si="26"/>
        <v>154152.63139199998</v>
      </c>
      <c r="Q98" s="1184"/>
      <c r="R98" s="1192">
        <f t="shared" si="27"/>
        <v>69864.977727999998</v>
      </c>
      <c r="S98" s="1183"/>
      <c r="T98" s="1195">
        <v>0</v>
      </c>
      <c r="U98" s="1183"/>
      <c r="V98" s="1195">
        <v>0</v>
      </c>
      <c r="W98" s="1183"/>
      <c r="X98" s="1192">
        <f t="shared" si="28"/>
        <v>69864.977727999998</v>
      </c>
      <c r="Y98" s="1177"/>
      <c r="Z98" s="1127" t="s">
        <v>850</v>
      </c>
      <c r="AA98" s="1178"/>
      <c r="AB98" s="1127" t="s">
        <v>164</v>
      </c>
      <c r="AC98" s="1178"/>
      <c r="AD98" s="1179">
        <v>0.33300000000000002</v>
      </c>
      <c r="AE98" s="1178"/>
      <c r="AF98" s="1176">
        <f t="shared" si="29"/>
        <v>23265.037583424</v>
      </c>
      <c r="AH98" s="1180">
        <v>283</v>
      </c>
    </row>
    <row r="99" spans="2:34">
      <c r="B99" s="1175">
        <v>82</v>
      </c>
      <c r="C99" s="1193" t="s">
        <v>941</v>
      </c>
      <c r="D99" s="1193" t="s">
        <v>939</v>
      </c>
      <c r="E99" s="1193" t="s">
        <v>849</v>
      </c>
      <c r="F99" s="1195">
        <v>69901.08</v>
      </c>
      <c r="G99" s="1192">
        <f t="shared" si="20"/>
        <v>24465.378000000001</v>
      </c>
      <c r="H99" s="1195">
        <v>6291.0972000000002</v>
      </c>
      <c r="I99" s="1192">
        <f t="shared" si="21"/>
        <v>-2201.88402</v>
      </c>
      <c r="J99" s="1192">
        <f t="shared" si="22"/>
        <v>28554.591179999999</v>
      </c>
      <c r="K99" s="1183"/>
      <c r="L99" s="1195">
        <f t="shared" si="23"/>
        <v>69901.08</v>
      </c>
      <c r="M99" s="1192">
        <f t="shared" si="24"/>
        <v>14679.2268</v>
      </c>
      <c r="N99" s="1195">
        <v>6291.0972000000002</v>
      </c>
      <c r="O99" s="1192">
        <f t="shared" si="25"/>
        <v>-1321.130412</v>
      </c>
      <c r="P99" s="1192">
        <f t="shared" si="26"/>
        <v>19649.193588000002</v>
      </c>
      <c r="Q99" s="1184"/>
      <c r="R99" s="1192">
        <f t="shared" si="27"/>
        <v>8905.3975919999975</v>
      </c>
      <c r="S99" s="1183"/>
      <c r="T99" s="1195">
        <v>0</v>
      </c>
      <c r="U99" s="1183"/>
      <c r="V99" s="1195">
        <v>0</v>
      </c>
      <c r="W99" s="1183"/>
      <c r="X99" s="1192">
        <f t="shared" si="28"/>
        <v>8905.3975919999975</v>
      </c>
      <c r="Y99" s="1177"/>
      <c r="Z99" s="1127" t="s">
        <v>850</v>
      </c>
      <c r="AA99" s="1178"/>
      <c r="AB99" s="1127" t="s">
        <v>164</v>
      </c>
      <c r="AC99" s="1178"/>
      <c r="AD99" s="1179">
        <v>0.33300000000000002</v>
      </c>
      <c r="AE99" s="1178"/>
      <c r="AF99" s="1176">
        <f t="shared" si="29"/>
        <v>2965.4973981359994</v>
      </c>
      <c r="AH99" s="1180">
        <v>283</v>
      </c>
    </row>
    <row r="100" spans="2:34">
      <c r="B100" s="1175">
        <v>83</v>
      </c>
      <c r="C100" s="1193" t="s">
        <v>942</v>
      </c>
      <c r="D100" s="1193" t="s">
        <v>939</v>
      </c>
      <c r="E100" s="1193" t="s">
        <v>849</v>
      </c>
      <c r="F100" s="1195">
        <v>-1479389.3</v>
      </c>
      <c r="G100" s="1192">
        <f t="shared" si="20"/>
        <v>-517786.255</v>
      </c>
      <c r="H100" s="1195">
        <v>-133145.03700000001</v>
      </c>
      <c r="I100" s="1192">
        <f t="shared" si="21"/>
        <v>46600.762950000004</v>
      </c>
      <c r="J100" s="1192">
        <f t="shared" si="22"/>
        <v>-604330.52905000001</v>
      </c>
      <c r="K100" s="1183"/>
      <c r="L100" s="1195">
        <f t="shared" si="23"/>
        <v>-1479389.3</v>
      </c>
      <c r="M100" s="1192">
        <f t="shared" si="24"/>
        <v>-310671.75300000003</v>
      </c>
      <c r="N100" s="1195">
        <v>-133145.03700000001</v>
      </c>
      <c r="O100" s="1192">
        <f t="shared" si="25"/>
        <v>27960.457770000001</v>
      </c>
      <c r="P100" s="1192">
        <f t="shared" si="26"/>
        <v>-415856.33223000006</v>
      </c>
      <c r="Q100" s="1184"/>
      <c r="R100" s="1192">
        <f t="shared" si="27"/>
        <v>-188474.19681999995</v>
      </c>
      <c r="S100" s="1183"/>
      <c r="T100" s="1195">
        <v>0</v>
      </c>
      <c r="U100" s="1183"/>
      <c r="V100" s="1195">
        <v>0</v>
      </c>
      <c r="W100" s="1183"/>
      <c r="X100" s="1192">
        <f t="shared" si="28"/>
        <v>-188474.19681999995</v>
      </c>
      <c r="Y100" s="1177"/>
      <c r="Z100" s="1127" t="s">
        <v>850</v>
      </c>
      <c r="AA100" s="1178"/>
      <c r="AB100" s="1127" t="s">
        <v>164</v>
      </c>
      <c r="AC100" s="1178"/>
      <c r="AD100" s="1179">
        <v>0.33300000000000002</v>
      </c>
      <c r="AE100" s="1178"/>
      <c r="AF100" s="1176">
        <f t="shared" si="29"/>
        <v>-62761.907541059991</v>
      </c>
      <c r="AH100" s="1180">
        <v>283</v>
      </c>
    </row>
    <row r="101" spans="2:34">
      <c r="B101" s="1175">
        <v>84</v>
      </c>
      <c r="C101" s="1193" t="s">
        <v>943</v>
      </c>
      <c r="D101" s="1193" t="s">
        <v>372</v>
      </c>
      <c r="E101" s="1193" t="s">
        <v>849</v>
      </c>
      <c r="F101" s="1195">
        <v>-79930586.430000007</v>
      </c>
      <c r="G101" s="1192">
        <f t="shared" si="20"/>
        <v>-27975705.250500001</v>
      </c>
      <c r="H101" s="1195">
        <v>-7193752.7787000006</v>
      </c>
      <c r="I101" s="1192">
        <f t="shared" si="21"/>
        <v>2517813.4725450003</v>
      </c>
      <c r="J101" s="1192">
        <f t="shared" si="22"/>
        <v>-32651644.556655001</v>
      </c>
      <c r="K101" s="1183"/>
      <c r="L101" s="1195">
        <f t="shared" si="23"/>
        <v>-79930586.430000007</v>
      </c>
      <c r="M101" s="1192">
        <f t="shared" si="24"/>
        <v>-16785423.1503</v>
      </c>
      <c r="N101" s="1195">
        <v>-7193752.7787000006</v>
      </c>
      <c r="O101" s="1192">
        <f t="shared" si="25"/>
        <v>1510688.0835270002</v>
      </c>
      <c r="P101" s="1192">
        <f t="shared" si="26"/>
        <v>-22468487.845473003</v>
      </c>
      <c r="Q101" s="1184"/>
      <c r="R101" s="1192">
        <f t="shared" si="27"/>
        <v>-10183156.711181998</v>
      </c>
      <c r="S101" s="1183"/>
      <c r="T101" s="1195">
        <v>0</v>
      </c>
      <c r="U101" s="1183"/>
      <c r="V101" s="1195">
        <v>0</v>
      </c>
      <c r="W101" s="1183"/>
      <c r="X101" s="1192">
        <f t="shared" si="28"/>
        <v>-10183156.711181998</v>
      </c>
      <c r="Y101" s="1177"/>
      <c r="Z101" s="1127" t="s">
        <v>140</v>
      </c>
      <c r="AA101" s="1178"/>
      <c r="AB101" s="1127" t="s">
        <v>164</v>
      </c>
      <c r="AC101" s="1178"/>
      <c r="AD101" s="1179">
        <v>6.5299999999999997E-2</v>
      </c>
      <c r="AE101" s="1178"/>
      <c r="AF101" s="1176">
        <f t="shared" si="29"/>
        <v>-664960.1332401844</v>
      </c>
      <c r="AH101" s="1180">
        <v>283</v>
      </c>
    </row>
    <row r="102" spans="2:34">
      <c r="B102" s="1175">
        <v>85</v>
      </c>
      <c r="C102" s="1193" t="s">
        <v>944</v>
      </c>
      <c r="D102" s="1193" t="s">
        <v>472</v>
      </c>
      <c r="E102" s="1193" t="s">
        <v>849</v>
      </c>
      <c r="F102" s="1195">
        <v>-10602815</v>
      </c>
      <c r="G102" s="1192">
        <f t="shared" si="20"/>
        <v>-3710985.2499999995</v>
      </c>
      <c r="H102" s="1195">
        <v>-954253.35</v>
      </c>
      <c r="I102" s="1192">
        <f t="shared" si="21"/>
        <v>333988.67249999999</v>
      </c>
      <c r="J102" s="1192">
        <f t="shared" si="22"/>
        <v>-4331249.9274999993</v>
      </c>
      <c r="K102" s="1183"/>
      <c r="L102" s="1195">
        <f t="shared" si="23"/>
        <v>-10602815</v>
      </c>
      <c r="M102" s="1192">
        <f t="shared" si="24"/>
        <v>-2226591.15</v>
      </c>
      <c r="N102" s="1195">
        <v>-954253.35</v>
      </c>
      <c r="O102" s="1192">
        <f t="shared" si="25"/>
        <v>200393.20349999997</v>
      </c>
      <c r="P102" s="1192">
        <f t="shared" si="26"/>
        <v>-2980451.2965000002</v>
      </c>
      <c r="Q102" s="1184"/>
      <c r="R102" s="1192">
        <f t="shared" si="27"/>
        <v>-1350798.6309999991</v>
      </c>
      <c r="S102" s="1183"/>
      <c r="T102" s="1195">
        <v>0</v>
      </c>
      <c r="U102" s="1183"/>
      <c r="V102" s="1195">
        <v>0</v>
      </c>
      <c r="W102" s="1183"/>
      <c r="X102" s="1192">
        <f t="shared" si="28"/>
        <v>-1350798.6309999991</v>
      </c>
      <c r="Y102" s="1177"/>
      <c r="Z102" s="1127" t="s">
        <v>878</v>
      </c>
      <c r="AA102" s="1178"/>
      <c r="AB102" s="1127" t="s">
        <v>164</v>
      </c>
      <c r="AC102" s="1178"/>
      <c r="AD102" s="1179">
        <v>1</v>
      </c>
      <c r="AE102" s="1178"/>
      <c r="AF102" s="1176">
        <f t="shared" si="29"/>
        <v>-1350798.6309999991</v>
      </c>
      <c r="AH102" s="1180">
        <v>283</v>
      </c>
    </row>
    <row r="103" spans="2:34">
      <c r="B103" s="1175">
        <v>86</v>
      </c>
      <c r="C103" s="1193" t="s">
        <v>945</v>
      </c>
      <c r="D103" s="1193" t="s">
        <v>626</v>
      </c>
      <c r="E103" s="1193" t="s">
        <v>849</v>
      </c>
      <c r="F103" s="1195">
        <v>-18516982.73</v>
      </c>
      <c r="G103" s="1192">
        <f t="shared" si="20"/>
        <v>-6480943.9555000002</v>
      </c>
      <c r="H103" s="1195">
        <v>-1666528.4457</v>
      </c>
      <c r="I103" s="1192">
        <f t="shared" si="21"/>
        <v>583284.95599499997</v>
      </c>
      <c r="J103" s="1192">
        <f t="shared" si="22"/>
        <v>-7564187.4452050002</v>
      </c>
      <c r="K103" s="1183"/>
      <c r="L103" s="1195">
        <f t="shared" si="23"/>
        <v>-18516982.73</v>
      </c>
      <c r="M103" s="1192">
        <f t="shared" si="24"/>
        <v>-3888566.3733000001</v>
      </c>
      <c r="N103" s="1195">
        <v>-1666528.4457</v>
      </c>
      <c r="O103" s="1192">
        <f t="shared" si="25"/>
        <v>349970.973597</v>
      </c>
      <c r="P103" s="1192">
        <f t="shared" si="26"/>
        <v>-5205123.8454029998</v>
      </c>
      <c r="Q103" s="1184"/>
      <c r="R103" s="1192">
        <f t="shared" si="27"/>
        <v>-2359063.5998020004</v>
      </c>
      <c r="S103" s="1183"/>
      <c r="T103" s="1195">
        <v>0</v>
      </c>
      <c r="U103" s="1183"/>
      <c r="V103" s="1195">
        <v>0</v>
      </c>
      <c r="W103" s="1183"/>
      <c r="X103" s="1192">
        <f t="shared" si="28"/>
        <v>-2359063.5998020004</v>
      </c>
      <c r="Y103" s="1177"/>
      <c r="Z103" s="1127" t="s">
        <v>850</v>
      </c>
      <c r="AA103" s="1178"/>
      <c r="AB103" s="1127" t="s">
        <v>164</v>
      </c>
      <c r="AC103" s="1178"/>
      <c r="AD103" s="1179">
        <v>0.33300000000000002</v>
      </c>
      <c r="AE103" s="1178"/>
      <c r="AF103" s="1176">
        <f t="shared" si="29"/>
        <v>-785568.1787340662</v>
      </c>
      <c r="AH103" s="1180">
        <v>283</v>
      </c>
    </row>
    <row r="104" spans="2:34">
      <c r="B104" s="1175">
        <v>87</v>
      </c>
      <c r="C104" s="1193" t="s">
        <v>946</v>
      </c>
      <c r="D104" s="1193" t="s">
        <v>626</v>
      </c>
      <c r="E104" s="1193" t="s">
        <v>849</v>
      </c>
      <c r="F104" s="1195">
        <v>-9126247.2300000004</v>
      </c>
      <c r="G104" s="1192">
        <f t="shared" si="20"/>
        <v>-3194186.5304999999</v>
      </c>
      <c r="H104" s="1195">
        <v>-821362.25069999998</v>
      </c>
      <c r="I104" s="1192">
        <f t="shared" si="21"/>
        <v>287476.78774499998</v>
      </c>
      <c r="J104" s="1192">
        <f t="shared" si="22"/>
        <v>-3728071.9934550002</v>
      </c>
      <c r="K104" s="1183"/>
      <c r="L104" s="1195">
        <f t="shared" si="23"/>
        <v>-9126247.2300000004</v>
      </c>
      <c r="M104" s="1192">
        <f t="shared" si="24"/>
        <v>-1916511.9183</v>
      </c>
      <c r="N104" s="1195">
        <v>-821362.25069999998</v>
      </c>
      <c r="O104" s="1192">
        <f t="shared" si="25"/>
        <v>172486.07264699999</v>
      </c>
      <c r="P104" s="1192">
        <f t="shared" si="26"/>
        <v>-2565388.0963529996</v>
      </c>
      <c r="Q104" s="1184"/>
      <c r="R104" s="1192">
        <f t="shared" si="27"/>
        <v>-1162683.8971020007</v>
      </c>
      <c r="S104" s="1183"/>
      <c r="T104" s="1195">
        <v>0</v>
      </c>
      <c r="U104" s="1183"/>
      <c r="V104" s="1195">
        <v>0</v>
      </c>
      <c r="W104" s="1183"/>
      <c r="X104" s="1192">
        <f t="shared" si="28"/>
        <v>-1162683.8971020007</v>
      </c>
      <c r="Y104" s="1177"/>
      <c r="Z104" s="1127" t="s">
        <v>850</v>
      </c>
      <c r="AA104" s="1178"/>
      <c r="AB104" s="1127" t="s">
        <v>164</v>
      </c>
      <c r="AC104" s="1178"/>
      <c r="AD104" s="1179">
        <v>0.33300000000000002</v>
      </c>
      <c r="AE104" s="1178"/>
      <c r="AF104" s="1176">
        <f t="shared" si="29"/>
        <v>-387173.73773496621</v>
      </c>
      <c r="AH104" s="1180">
        <v>283</v>
      </c>
    </row>
    <row r="105" spans="2:34">
      <c r="B105" s="1175">
        <v>88</v>
      </c>
      <c r="C105" s="1193" t="s">
        <v>947</v>
      </c>
      <c r="D105" s="1193" t="s">
        <v>686</v>
      </c>
      <c r="E105" s="1193" t="s">
        <v>849</v>
      </c>
      <c r="F105" s="1195">
        <v>-24618339.359999999</v>
      </c>
      <c r="G105" s="1192">
        <f t="shared" si="20"/>
        <v>-8616418.7759999987</v>
      </c>
      <c r="H105" s="1195">
        <v>-2215650.5423999997</v>
      </c>
      <c r="I105" s="1192">
        <f t="shared" si="21"/>
        <v>775477.68983999989</v>
      </c>
      <c r="J105" s="1192">
        <f t="shared" si="22"/>
        <v>-10056591.628559999</v>
      </c>
      <c r="K105" s="1183"/>
      <c r="L105" s="1195">
        <f t="shared" si="23"/>
        <v>-24618339.359999999</v>
      </c>
      <c r="M105" s="1192">
        <f t="shared" si="24"/>
        <v>-5169851.2655999996</v>
      </c>
      <c r="N105" s="1195">
        <v>-2215650.5423999997</v>
      </c>
      <c r="O105" s="1192">
        <f t="shared" si="25"/>
        <v>465286.61390399991</v>
      </c>
      <c r="P105" s="1192">
        <f t="shared" si="26"/>
        <v>-6920215.194095999</v>
      </c>
      <c r="Q105" s="1184"/>
      <c r="R105" s="1192">
        <f t="shared" si="27"/>
        <v>-3136376.4344640002</v>
      </c>
      <c r="S105" s="1183"/>
      <c r="T105" s="1195">
        <v>0</v>
      </c>
      <c r="U105" s="1183"/>
      <c r="V105" s="1195">
        <v>0</v>
      </c>
      <c r="W105" s="1183"/>
      <c r="X105" s="1192">
        <f t="shared" si="28"/>
        <v>-3136376.4344640002</v>
      </c>
      <c r="Y105" s="1177"/>
      <c r="Z105" s="1127" t="s">
        <v>850</v>
      </c>
      <c r="AA105" s="1178"/>
      <c r="AB105" s="1127" t="s">
        <v>164</v>
      </c>
      <c r="AC105" s="1178"/>
      <c r="AD105" s="1179">
        <v>0</v>
      </c>
      <c r="AE105" s="1178"/>
      <c r="AF105" s="1176">
        <f t="shared" si="29"/>
        <v>0</v>
      </c>
      <c r="AH105" s="1180">
        <v>283</v>
      </c>
    </row>
    <row r="106" spans="2:34">
      <c r="B106" s="1175">
        <v>89</v>
      </c>
      <c r="C106" s="1193" t="s">
        <v>948</v>
      </c>
      <c r="D106" s="1193" t="s">
        <v>686</v>
      </c>
      <c r="E106" s="1193" t="s">
        <v>849</v>
      </c>
      <c r="F106" s="1195">
        <v>-28268277.120000001</v>
      </c>
      <c r="G106" s="1192">
        <f t="shared" si="20"/>
        <v>-9893896.9920000006</v>
      </c>
      <c r="H106" s="1195">
        <v>-2544144.9408</v>
      </c>
      <c r="I106" s="1192">
        <f t="shared" si="21"/>
        <v>890450.72927999997</v>
      </c>
      <c r="J106" s="1192">
        <f t="shared" si="22"/>
        <v>-11547591.20352</v>
      </c>
      <c r="K106" s="1183"/>
      <c r="L106" s="1195">
        <f t="shared" si="23"/>
        <v>-28268277.120000001</v>
      </c>
      <c r="M106" s="1192">
        <f t="shared" si="24"/>
        <v>-5936338.1952</v>
      </c>
      <c r="N106" s="1195">
        <v>-2544144.9408</v>
      </c>
      <c r="O106" s="1192">
        <f t="shared" si="25"/>
        <v>534270.43756799994</v>
      </c>
      <c r="P106" s="1192">
        <f t="shared" si="26"/>
        <v>-7946212.6984320004</v>
      </c>
      <c r="Q106" s="1184"/>
      <c r="R106" s="1192">
        <f t="shared" si="27"/>
        <v>-3601378.5050879996</v>
      </c>
      <c r="S106" s="1183"/>
      <c r="T106" s="1195">
        <v>0</v>
      </c>
      <c r="U106" s="1183"/>
      <c r="V106" s="1195">
        <v>0</v>
      </c>
      <c r="W106" s="1183"/>
      <c r="X106" s="1192">
        <f t="shared" si="28"/>
        <v>-3601378.5050879996</v>
      </c>
      <c r="Y106" s="1177"/>
      <c r="Z106" s="1127" t="s">
        <v>850</v>
      </c>
      <c r="AA106" s="1178"/>
      <c r="AB106" s="1127" t="s">
        <v>164</v>
      </c>
      <c r="AC106" s="1178"/>
      <c r="AD106" s="1179">
        <v>0</v>
      </c>
      <c r="AE106" s="1178"/>
      <c r="AF106" s="1176">
        <f t="shared" si="29"/>
        <v>0</v>
      </c>
      <c r="AH106" s="1180">
        <v>283</v>
      </c>
    </row>
    <row r="107" spans="2:34">
      <c r="B107" s="1175">
        <v>90</v>
      </c>
      <c r="C107" s="1193" t="s">
        <v>949</v>
      </c>
      <c r="D107" s="1193" t="s">
        <v>686</v>
      </c>
      <c r="E107" s="1193" t="s">
        <v>849</v>
      </c>
      <c r="F107" s="1195">
        <v>10676347.949999999</v>
      </c>
      <c r="G107" s="1192">
        <f t="shared" si="20"/>
        <v>3736721.7824999993</v>
      </c>
      <c r="H107" s="1195">
        <v>960871.31549999991</v>
      </c>
      <c r="I107" s="1192">
        <f t="shared" si="21"/>
        <v>-336304.96042499994</v>
      </c>
      <c r="J107" s="1192">
        <f t="shared" si="22"/>
        <v>4361288.1375749996</v>
      </c>
      <c r="K107" s="1183"/>
      <c r="L107" s="1195">
        <f t="shared" si="23"/>
        <v>10676347.949999999</v>
      </c>
      <c r="M107" s="1192">
        <f t="shared" si="24"/>
        <v>2242033.0694999998</v>
      </c>
      <c r="N107" s="1195">
        <v>960871.31549999991</v>
      </c>
      <c r="O107" s="1192">
        <f t="shared" si="25"/>
        <v>-201782.97625499999</v>
      </c>
      <c r="P107" s="1192">
        <f t="shared" si="26"/>
        <v>3001121.4087449997</v>
      </c>
      <c r="Q107" s="1184"/>
      <c r="R107" s="1192">
        <f t="shared" si="27"/>
        <v>1360166.7288299999</v>
      </c>
      <c r="S107" s="1183"/>
      <c r="T107" s="1195">
        <v>0</v>
      </c>
      <c r="U107" s="1183"/>
      <c r="V107" s="1195">
        <v>0</v>
      </c>
      <c r="W107" s="1183"/>
      <c r="X107" s="1192">
        <f t="shared" si="28"/>
        <v>1360166.7288299999</v>
      </c>
      <c r="Y107" s="1177"/>
      <c r="Z107" s="1127" t="s">
        <v>850</v>
      </c>
      <c r="AA107" s="1178"/>
      <c r="AB107" s="1127" t="s">
        <v>164</v>
      </c>
      <c r="AC107" s="1178"/>
      <c r="AD107" s="1179">
        <v>0</v>
      </c>
      <c r="AE107" s="1178"/>
      <c r="AF107" s="1176">
        <f t="shared" si="29"/>
        <v>0</v>
      </c>
      <c r="AH107" s="1180">
        <v>283</v>
      </c>
    </row>
    <row r="108" spans="2:34">
      <c r="B108" s="1175">
        <v>91</v>
      </c>
      <c r="C108" s="1193" t="s">
        <v>950</v>
      </c>
      <c r="D108" s="1193" t="s">
        <v>686</v>
      </c>
      <c r="E108" s="1193" t="s">
        <v>849</v>
      </c>
      <c r="F108" s="1195">
        <v>-156579</v>
      </c>
      <c r="G108" s="1192">
        <f t="shared" si="20"/>
        <v>-54802.649999999994</v>
      </c>
      <c r="H108" s="1195">
        <v>-14092.109999999999</v>
      </c>
      <c r="I108" s="1192">
        <f t="shared" si="21"/>
        <v>4932.2384999999995</v>
      </c>
      <c r="J108" s="1192">
        <f t="shared" si="22"/>
        <v>-63962.521499999995</v>
      </c>
      <c r="K108" s="1183"/>
      <c r="L108" s="1195">
        <f t="shared" si="23"/>
        <v>-156579</v>
      </c>
      <c r="M108" s="1192">
        <f t="shared" si="24"/>
        <v>-32881.589999999997</v>
      </c>
      <c r="N108" s="1195">
        <v>-14092.109999999999</v>
      </c>
      <c r="O108" s="1192">
        <f t="shared" si="25"/>
        <v>2959.3430999999996</v>
      </c>
      <c r="P108" s="1192">
        <f t="shared" si="26"/>
        <v>-44014.356899999999</v>
      </c>
      <c r="Q108" s="1184"/>
      <c r="R108" s="1192">
        <f t="shared" si="27"/>
        <v>-19948.164599999996</v>
      </c>
      <c r="S108" s="1183"/>
      <c r="T108" s="1195">
        <v>0</v>
      </c>
      <c r="U108" s="1183"/>
      <c r="V108" s="1195">
        <v>0</v>
      </c>
      <c r="W108" s="1183"/>
      <c r="X108" s="1192">
        <f t="shared" si="28"/>
        <v>-19948.164599999996</v>
      </c>
      <c r="Y108" s="1177"/>
      <c r="Z108" s="1127" t="s">
        <v>850</v>
      </c>
      <c r="AA108" s="1178"/>
      <c r="AB108" s="1127" t="s">
        <v>164</v>
      </c>
      <c r="AC108" s="1178"/>
      <c r="AD108" s="1179">
        <v>0</v>
      </c>
      <c r="AE108" s="1178"/>
      <c r="AF108" s="1176">
        <f t="shared" si="29"/>
        <v>0</v>
      </c>
      <c r="AH108" s="1180">
        <v>283</v>
      </c>
    </row>
    <row r="109" spans="2:34">
      <c r="B109" s="1175">
        <v>92</v>
      </c>
      <c r="C109" s="1193" t="s">
        <v>951</v>
      </c>
      <c r="D109" s="1193" t="s">
        <v>686</v>
      </c>
      <c r="E109" s="1193" t="s">
        <v>849</v>
      </c>
      <c r="F109" s="1195">
        <v>24618339.359999999</v>
      </c>
      <c r="G109" s="1192">
        <f t="shared" si="20"/>
        <v>8616418.7759999987</v>
      </c>
      <c r="H109" s="1195">
        <v>2215650.5423999997</v>
      </c>
      <c r="I109" s="1192">
        <f t="shared" si="21"/>
        <v>-775477.68983999989</v>
      </c>
      <c r="J109" s="1192">
        <f t="shared" si="22"/>
        <v>10056591.628559999</v>
      </c>
      <c r="K109" s="1183"/>
      <c r="L109" s="1195">
        <f t="shared" si="23"/>
        <v>24618339.359999999</v>
      </c>
      <c r="M109" s="1192">
        <f t="shared" si="24"/>
        <v>5169851.2655999996</v>
      </c>
      <c r="N109" s="1195">
        <v>2215650.5423999997</v>
      </c>
      <c r="O109" s="1192">
        <f t="shared" si="25"/>
        <v>-465286.61390399991</v>
      </c>
      <c r="P109" s="1192">
        <f t="shared" si="26"/>
        <v>6920215.194095999</v>
      </c>
      <c r="Q109" s="1184"/>
      <c r="R109" s="1192">
        <f t="shared" si="27"/>
        <v>3136376.4344640002</v>
      </c>
      <c r="S109" s="1183"/>
      <c r="T109" s="1195">
        <v>0</v>
      </c>
      <c r="U109" s="1183"/>
      <c r="V109" s="1195">
        <v>0</v>
      </c>
      <c r="W109" s="1183"/>
      <c r="X109" s="1192">
        <f t="shared" si="28"/>
        <v>3136376.4344640002</v>
      </c>
      <c r="Y109" s="1177"/>
      <c r="Z109" s="1127" t="s">
        <v>850</v>
      </c>
      <c r="AA109" s="1178"/>
      <c r="AB109" s="1127" t="s">
        <v>164</v>
      </c>
      <c r="AC109" s="1178"/>
      <c r="AD109" s="1179">
        <v>0</v>
      </c>
      <c r="AE109" s="1178"/>
      <c r="AF109" s="1176">
        <f t="shared" si="29"/>
        <v>0</v>
      </c>
      <c r="AH109" s="1180">
        <v>283</v>
      </c>
    </row>
    <row r="110" spans="2:34">
      <c r="B110" s="1175">
        <v>93</v>
      </c>
      <c r="C110" s="1193" t="s">
        <v>952</v>
      </c>
      <c r="D110" s="1193" t="s">
        <v>686</v>
      </c>
      <c r="E110" s="1193" t="s">
        <v>849</v>
      </c>
      <c r="F110" s="1195">
        <v>28268277.120000001</v>
      </c>
      <c r="G110" s="1192">
        <f t="shared" si="20"/>
        <v>9893896.9920000006</v>
      </c>
      <c r="H110" s="1195">
        <v>2544144.9408</v>
      </c>
      <c r="I110" s="1192">
        <f t="shared" si="21"/>
        <v>-890450.72927999997</v>
      </c>
      <c r="J110" s="1192">
        <f t="shared" si="22"/>
        <v>11547591.20352</v>
      </c>
      <c r="K110" s="1183"/>
      <c r="L110" s="1195">
        <f t="shared" si="23"/>
        <v>28268277.120000001</v>
      </c>
      <c r="M110" s="1192">
        <f t="shared" si="24"/>
        <v>5936338.1952</v>
      </c>
      <c r="N110" s="1195">
        <v>2544144.9408</v>
      </c>
      <c r="O110" s="1192">
        <f t="shared" si="25"/>
        <v>-534270.43756799994</v>
      </c>
      <c r="P110" s="1192">
        <f t="shared" si="26"/>
        <v>7946212.6984320004</v>
      </c>
      <c r="Q110" s="1184"/>
      <c r="R110" s="1192">
        <f t="shared" si="27"/>
        <v>3601378.5050879996</v>
      </c>
      <c r="S110" s="1183"/>
      <c r="T110" s="1195">
        <v>0</v>
      </c>
      <c r="U110" s="1183"/>
      <c r="V110" s="1195">
        <v>0</v>
      </c>
      <c r="W110" s="1183"/>
      <c r="X110" s="1192">
        <f t="shared" si="28"/>
        <v>3601378.5050879996</v>
      </c>
      <c r="Y110" s="1177"/>
      <c r="Z110" s="1127" t="s">
        <v>850</v>
      </c>
      <c r="AA110" s="1178"/>
      <c r="AB110" s="1127" t="s">
        <v>164</v>
      </c>
      <c r="AC110" s="1178"/>
      <c r="AD110" s="1179">
        <v>0</v>
      </c>
      <c r="AE110" s="1178"/>
      <c r="AF110" s="1176">
        <f t="shared" si="29"/>
        <v>0</v>
      </c>
      <c r="AH110" s="1180">
        <v>283</v>
      </c>
    </row>
    <row r="111" spans="2:34">
      <c r="B111" s="1175">
        <v>94</v>
      </c>
      <c r="C111" s="1193" t="s">
        <v>953</v>
      </c>
      <c r="D111" s="1193" t="s">
        <v>686</v>
      </c>
      <c r="E111" s="1193" t="s">
        <v>849</v>
      </c>
      <c r="F111" s="1195">
        <v>-181590.12</v>
      </c>
      <c r="G111" s="1192">
        <f t="shared" si="20"/>
        <v>-63556.541999999994</v>
      </c>
      <c r="H111" s="1195">
        <v>-16343.110799999999</v>
      </c>
      <c r="I111" s="1192">
        <f t="shared" si="21"/>
        <v>5720.0887799999991</v>
      </c>
      <c r="J111" s="1192">
        <f t="shared" si="22"/>
        <v>-74179.564019999991</v>
      </c>
      <c r="K111" s="1183"/>
      <c r="L111" s="1195">
        <f t="shared" si="23"/>
        <v>-181590.12</v>
      </c>
      <c r="M111" s="1192">
        <f t="shared" si="24"/>
        <v>-38133.925199999998</v>
      </c>
      <c r="N111" s="1195">
        <v>-16343.110799999999</v>
      </c>
      <c r="O111" s="1192">
        <f t="shared" si="25"/>
        <v>3432.0532679999997</v>
      </c>
      <c r="P111" s="1192">
        <f t="shared" si="26"/>
        <v>-51044.982731999989</v>
      </c>
      <c r="Q111" s="1184"/>
      <c r="R111" s="1192">
        <f t="shared" si="27"/>
        <v>-23134.581288000001</v>
      </c>
      <c r="S111" s="1183"/>
      <c r="T111" s="1195">
        <v>0</v>
      </c>
      <c r="U111" s="1183"/>
      <c r="V111" s="1195">
        <v>0</v>
      </c>
      <c r="W111" s="1183"/>
      <c r="X111" s="1192">
        <f t="shared" si="28"/>
        <v>-23134.581288000001</v>
      </c>
      <c r="Y111" s="1177"/>
      <c r="Z111" s="1127" t="s">
        <v>850</v>
      </c>
      <c r="AA111" s="1178"/>
      <c r="AB111" s="1127" t="s">
        <v>164</v>
      </c>
      <c r="AC111" s="1178"/>
      <c r="AD111" s="1179">
        <v>0</v>
      </c>
      <c r="AE111" s="1178"/>
      <c r="AF111" s="1176">
        <f t="shared" si="29"/>
        <v>0</v>
      </c>
      <c r="AH111" s="1180">
        <v>283</v>
      </c>
    </row>
    <row r="112" spans="2:34">
      <c r="B112" s="1175">
        <v>95</v>
      </c>
      <c r="C112" s="1193" t="s">
        <v>954</v>
      </c>
      <c r="D112" s="1193" t="s">
        <v>686</v>
      </c>
      <c r="E112" s="1193" t="s">
        <v>849</v>
      </c>
      <c r="F112" s="1195">
        <v>156579</v>
      </c>
      <c r="G112" s="1192">
        <f t="shared" si="20"/>
        <v>54802.649999999994</v>
      </c>
      <c r="H112" s="1195">
        <v>14092.109999999999</v>
      </c>
      <c r="I112" s="1192">
        <f t="shared" si="21"/>
        <v>-4932.2384999999995</v>
      </c>
      <c r="J112" s="1192">
        <f t="shared" si="22"/>
        <v>63962.521499999995</v>
      </c>
      <c r="K112" s="1183"/>
      <c r="L112" s="1195">
        <f t="shared" si="23"/>
        <v>156579</v>
      </c>
      <c r="M112" s="1192">
        <f t="shared" si="24"/>
        <v>32881.589999999997</v>
      </c>
      <c r="N112" s="1195">
        <v>14092.109999999999</v>
      </c>
      <c r="O112" s="1192">
        <f t="shared" si="25"/>
        <v>-2959.3430999999996</v>
      </c>
      <c r="P112" s="1192">
        <f t="shared" si="26"/>
        <v>44014.356899999999</v>
      </c>
      <c r="Q112" s="1184"/>
      <c r="R112" s="1192">
        <f t="shared" si="27"/>
        <v>19948.164599999996</v>
      </c>
      <c r="S112" s="1183"/>
      <c r="T112" s="1195">
        <v>0</v>
      </c>
      <c r="U112" s="1183"/>
      <c r="V112" s="1195">
        <v>0</v>
      </c>
      <c r="W112" s="1183"/>
      <c r="X112" s="1192">
        <f t="shared" si="28"/>
        <v>19948.164599999996</v>
      </c>
      <c r="Y112" s="1177"/>
      <c r="Z112" s="1127" t="s">
        <v>850</v>
      </c>
      <c r="AA112" s="1178"/>
      <c r="AB112" s="1127" t="s">
        <v>164</v>
      </c>
      <c r="AC112" s="1178"/>
      <c r="AD112" s="1179">
        <v>0</v>
      </c>
      <c r="AE112" s="1178"/>
      <c r="AF112" s="1176">
        <f t="shared" si="29"/>
        <v>0</v>
      </c>
      <c r="AH112" s="1180">
        <v>283</v>
      </c>
    </row>
    <row r="113" spans="2:34">
      <c r="B113" s="1175">
        <v>96</v>
      </c>
      <c r="C113" s="1193" t="s">
        <v>955</v>
      </c>
      <c r="D113" s="1193" t="s">
        <v>686</v>
      </c>
      <c r="E113" s="1193" t="s">
        <v>849</v>
      </c>
      <c r="F113" s="1195">
        <v>-483907.73</v>
      </c>
      <c r="G113" s="1192">
        <f t="shared" si="20"/>
        <v>-169367.70549999998</v>
      </c>
      <c r="H113" s="1195">
        <v>-43551.695699999997</v>
      </c>
      <c r="I113" s="1192">
        <f t="shared" si="21"/>
        <v>15243.093494999997</v>
      </c>
      <c r="J113" s="1192">
        <f t="shared" si="22"/>
        <v>-197676.30770499996</v>
      </c>
      <c r="K113" s="1183"/>
      <c r="L113" s="1195">
        <f t="shared" si="23"/>
        <v>-483907.73</v>
      </c>
      <c r="M113" s="1192">
        <f t="shared" si="24"/>
        <v>-101620.62329999999</v>
      </c>
      <c r="N113" s="1195">
        <v>-43551.695699999997</v>
      </c>
      <c r="O113" s="1192">
        <f t="shared" si="25"/>
        <v>9145.856096999998</v>
      </c>
      <c r="P113" s="1192">
        <f t="shared" si="26"/>
        <v>-136026.46290299998</v>
      </c>
      <c r="Q113" s="1184"/>
      <c r="R113" s="1192">
        <f t="shared" si="27"/>
        <v>-61649.844801999978</v>
      </c>
      <c r="S113" s="1183"/>
      <c r="T113" s="1195">
        <v>0</v>
      </c>
      <c r="U113" s="1183"/>
      <c r="V113" s="1195">
        <v>0</v>
      </c>
      <c r="W113" s="1183"/>
      <c r="X113" s="1192">
        <f t="shared" si="28"/>
        <v>-61649.844801999978</v>
      </c>
      <c r="Y113" s="1177"/>
      <c r="Z113" s="1127" t="s">
        <v>850</v>
      </c>
      <c r="AA113" s="1178"/>
      <c r="AB113" s="1127" t="s">
        <v>164</v>
      </c>
      <c r="AC113" s="1178"/>
      <c r="AD113" s="1179">
        <v>0</v>
      </c>
      <c r="AE113" s="1178"/>
      <c r="AF113" s="1176">
        <f t="shared" si="29"/>
        <v>0</v>
      </c>
      <c r="AH113" s="1180">
        <v>283</v>
      </c>
    </row>
    <row r="114" spans="2:34">
      <c r="B114" s="1175">
        <v>97</v>
      </c>
      <c r="C114" s="1193" t="s">
        <v>956</v>
      </c>
      <c r="D114" s="1193" t="s">
        <v>957</v>
      </c>
      <c r="E114" s="1193" t="s">
        <v>849</v>
      </c>
      <c r="F114" s="1195">
        <v>-634877.64</v>
      </c>
      <c r="G114" s="1192">
        <f t="shared" si="20"/>
        <v>-222207.174</v>
      </c>
      <c r="H114" s="1195">
        <v>-57138.9876</v>
      </c>
      <c r="I114" s="1192">
        <f t="shared" si="21"/>
        <v>19998.645659999998</v>
      </c>
      <c r="J114" s="1192">
        <f t="shared" si="22"/>
        <v>-259347.51593999998</v>
      </c>
      <c r="K114" s="1183"/>
      <c r="L114" s="1195">
        <f t="shared" si="23"/>
        <v>-634877.64</v>
      </c>
      <c r="M114" s="1192">
        <f t="shared" si="24"/>
        <v>-133324.30439999999</v>
      </c>
      <c r="N114" s="1195">
        <v>-57138.9876</v>
      </c>
      <c r="O114" s="1192">
        <f t="shared" si="25"/>
        <v>11999.187395999999</v>
      </c>
      <c r="P114" s="1192">
        <f t="shared" si="26"/>
        <v>-178464.10460399999</v>
      </c>
      <c r="Q114" s="1184"/>
      <c r="R114" s="1192">
        <f t="shared" si="27"/>
        <v>-80883.41133599999</v>
      </c>
      <c r="S114" s="1183"/>
      <c r="T114" s="1195">
        <v>0</v>
      </c>
      <c r="U114" s="1183"/>
      <c r="V114" s="1195">
        <v>0</v>
      </c>
      <c r="W114" s="1183"/>
      <c r="X114" s="1192">
        <f t="shared" si="28"/>
        <v>-80883.41133599999</v>
      </c>
      <c r="Y114" s="1177"/>
      <c r="Z114" s="1127" t="s">
        <v>850</v>
      </c>
      <c r="AA114" s="1178"/>
      <c r="AB114" s="1127" t="s">
        <v>164</v>
      </c>
      <c r="AC114" s="1178"/>
      <c r="AD114" s="1179">
        <v>0</v>
      </c>
      <c r="AE114" s="1178"/>
      <c r="AF114" s="1176">
        <f t="shared" si="29"/>
        <v>0</v>
      </c>
      <c r="AH114" s="1180">
        <v>283</v>
      </c>
    </row>
    <row r="115" spans="2:34">
      <c r="B115" s="1175">
        <v>98</v>
      </c>
      <c r="C115" s="1193" t="s">
        <v>958</v>
      </c>
      <c r="D115" s="1193" t="s">
        <v>370</v>
      </c>
      <c r="E115" s="1193" t="s">
        <v>849</v>
      </c>
      <c r="F115" s="1195">
        <v>-5905594.9199999999</v>
      </c>
      <c r="G115" s="1192">
        <f t="shared" si="20"/>
        <v>-2066958.2219999998</v>
      </c>
      <c r="H115" s="1195">
        <v>-531503.54279999994</v>
      </c>
      <c r="I115" s="1192">
        <f t="shared" si="21"/>
        <v>186026.23997999995</v>
      </c>
      <c r="J115" s="1192">
        <f t="shared" si="22"/>
        <v>-2412435.5248199999</v>
      </c>
      <c r="K115" s="1183"/>
      <c r="L115" s="1195">
        <f t="shared" si="23"/>
        <v>-5905594.9199999999</v>
      </c>
      <c r="M115" s="1192">
        <f t="shared" si="24"/>
        <v>-1240174.9331999999</v>
      </c>
      <c r="N115" s="1195">
        <v>-531503.54279999994</v>
      </c>
      <c r="O115" s="1192">
        <f t="shared" si="25"/>
        <v>111615.74398799999</v>
      </c>
      <c r="P115" s="1192">
        <f t="shared" si="26"/>
        <v>-1660062.7320119997</v>
      </c>
      <c r="Q115" s="1184"/>
      <c r="R115" s="1192">
        <f t="shared" si="27"/>
        <v>-752372.79280800023</v>
      </c>
      <c r="S115" s="1183"/>
      <c r="T115" s="1195">
        <v>0</v>
      </c>
      <c r="U115" s="1183"/>
      <c r="V115" s="1195">
        <v>0</v>
      </c>
      <c r="W115" s="1183"/>
      <c r="X115" s="1192">
        <f t="shared" si="28"/>
        <v>-752372.79280800023</v>
      </c>
      <c r="Y115" s="1177"/>
      <c r="Z115" s="1127" t="s">
        <v>850</v>
      </c>
      <c r="AA115" s="1178"/>
      <c r="AB115" s="1127" t="s">
        <v>164</v>
      </c>
      <c r="AC115" s="1178"/>
      <c r="AD115" s="1179">
        <v>0</v>
      </c>
      <c r="AE115" s="1178"/>
      <c r="AF115" s="1176">
        <f t="shared" si="29"/>
        <v>0</v>
      </c>
      <c r="AH115" s="1180">
        <v>283</v>
      </c>
    </row>
    <row r="116" spans="2:34">
      <c r="B116" s="1175">
        <v>99</v>
      </c>
      <c r="C116" s="1193" t="s">
        <v>959</v>
      </c>
      <c r="D116" s="1193" t="s">
        <v>370</v>
      </c>
      <c r="E116" s="1193" t="s">
        <v>849</v>
      </c>
      <c r="F116" s="1195">
        <v>-649767.01</v>
      </c>
      <c r="G116" s="1192">
        <f t="shared" si="20"/>
        <v>-227418.4535</v>
      </c>
      <c r="H116" s="1195">
        <v>-58479.030899999998</v>
      </c>
      <c r="I116" s="1192">
        <f t="shared" si="21"/>
        <v>20467.660814999999</v>
      </c>
      <c r="J116" s="1192">
        <f t="shared" si="22"/>
        <v>-265429.82358500001</v>
      </c>
      <c r="K116" s="1183"/>
      <c r="L116" s="1195">
        <f t="shared" si="23"/>
        <v>-649767.01</v>
      </c>
      <c r="M116" s="1192">
        <f t="shared" si="24"/>
        <v>-136451.07209999999</v>
      </c>
      <c r="N116" s="1195">
        <v>-58479.030899999998</v>
      </c>
      <c r="O116" s="1192">
        <f t="shared" si="25"/>
        <v>12280.596489</v>
      </c>
      <c r="P116" s="1192">
        <f t="shared" si="26"/>
        <v>-182649.50651100001</v>
      </c>
      <c r="Q116" s="1184"/>
      <c r="R116" s="1192">
        <f t="shared" si="27"/>
        <v>-82780.317073999991</v>
      </c>
      <c r="S116" s="1183"/>
      <c r="T116" s="1195">
        <v>0</v>
      </c>
      <c r="U116" s="1183"/>
      <c r="V116" s="1195">
        <v>0</v>
      </c>
      <c r="W116" s="1183"/>
      <c r="X116" s="1192">
        <f t="shared" si="28"/>
        <v>-82780.317073999991</v>
      </c>
      <c r="Y116" s="1177"/>
      <c r="Z116" s="1127" t="s">
        <v>850</v>
      </c>
      <c r="AA116" s="1178"/>
      <c r="AB116" s="1127" t="s">
        <v>164</v>
      </c>
      <c r="AC116" s="1178"/>
      <c r="AD116" s="1179">
        <v>0</v>
      </c>
      <c r="AE116" s="1178"/>
      <c r="AF116" s="1176">
        <f t="shared" si="29"/>
        <v>0</v>
      </c>
      <c r="AH116" s="1180">
        <v>283</v>
      </c>
    </row>
    <row r="117" spans="2:34">
      <c r="B117" s="1175">
        <v>100</v>
      </c>
      <c r="C117" s="1193" t="s">
        <v>960</v>
      </c>
      <c r="D117" s="1193" t="s">
        <v>370</v>
      </c>
      <c r="E117" s="1193" t="s">
        <v>849</v>
      </c>
      <c r="F117" s="1195">
        <v>-16325388.67</v>
      </c>
      <c r="G117" s="1192">
        <f t="shared" si="20"/>
        <v>-5713886.0345000001</v>
      </c>
      <c r="H117" s="1195">
        <v>-1469284.9802999999</v>
      </c>
      <c r="I117" s="1192">
        <f t="shared" si="21"/>
        <v>514249.74310499994</v>
      </c>
      <c r="J117" s="1192">
        <f t="shared" si="22"/>
        <v>-6668921.2716950001</v>
      </c>
      <c r="K117" s="1183"/>
      <c r="L117" s="1195">
        <f t="shared" si="23"/>
        <v>-16325388.67</v>
      </c>
      <c r="M117" s="1192">
        <f t="shared" si="24"/>
        <v>-3428331.6206999999</v>
      </c>
      <c r="N117" s="1195">
        <v>-1469284.9802999999</v>
      </c>
      <c r="O117" s="1192">
        <f t="shared" si="25"/>
        <v>308549.84586299997</v>
      </c>
      <c r="P117" s="1192">
        <f t="shared" si="26"/>
        <v>-4589066.7551370002</v>
      </c>
      <c r="Q117" s="1184"/>
      <c r="R117" s="1192">
        <f t="shared" si="27"/>
        <v>-2079854.5165579999</v>
      </c>
      <c r="S117" s="1183"/>
      <c r="T117" s="1195">
        <v>0</v>
      </c>
      <c r="U117" s="1183"/>
      <c r="V117" s="1195">
        <v>0</v>
      </c>
      <c r="W117" s="1183"/>
      <c r="X117" s="1192">
        <f t="shared" si="28"/>
        <v>-2079854.5165579999</v>
      </c>
      <c r="Y117" s="1177"/>
      <c r="Z117" s="1127" t="s">
        <v>850</v>
      </c>
      <c r="AA117" s="1178"/>
      <c r="AB117" s="1127" t="s">
        <v>164</v>
      </c>
      <c r="AC117" s="1178"/>
      <c r="AD117" s="1179">
        <v>0</v>
      </c>
      <c r="AE117" s="1178"/>
      <c r="AF117" s="1176">
        <f t="shared" si="29"/>
        <v>0</v>
      </c>
      <c r="AH117" s="1180">
        <v>283</v>
      </c>
    </row>
    <row r="118" spans="2:34">
      <c r="B118" s="1175">
        <v>101</v>
      </c>
      <c r="C118" s="1193" t="s">
        <v>961</v>
      </c>
      <c r="D118" s="1193" t="s">
        <v>370</v>
      </c>
      <c r="E118" s="1193" t="s">
        <v>849</v>
      </c>
      <c r="F118" s="1195">
        <v>-9967332.7200000007</v>
      </c>
      <c r="G118" s="1192">
        <f t="shared" si="20"/>
        <v>-3488566.452</v>
      </c>
      <c r="H118" s="1195">
        <v>-897059.94480000006</v>
      </c>
      <c r="I118" s="1192">
        <f t="shared" si="21"/>
        <v>313970.98067999998</v>
      </c>
      <c r="J118" s="1192">
        <f t="shared" si="22"/>
        <v>-4071655.4161200002</v>
      </c>
      <c r="K118" s="1183"/>
      <c r="L118" s="1195">
        <f t="shared" si="23"/>
        <v>-9967332.7200000007</v>
      </c>
      <c r="M118" s="1192">
        <f t="shared" si="24"/>
        <v>-2093139.8712000002</v>
      </c>
      <c r="N118" s="1195">
        <v>-897059.94480000006</v>
      </c>
      <c r="O118" s="1192">
        <f t="shared" si="25"/>
        <v>188382.58840800001</v>
      </c>
      <c r="P118" s="1192">
        <f t="shared" si="26"/>
        <v>-2801817.2275920003</v>
      </c>
      <c r="Q118" s="1184"/>
      <c r="R118" s="1192">
        <f t="shared" si="27"/>
        <v>-1269838.1885279999</v>
      </c>
      <c r="S118" s="1183"/>
      <c r="T118" s="1195">
        <v>0</v>
      </c>
      <c r="U118" s="1183"/>
      <c r="V118" s="1195">
        <v>0</v>
      </c>
      <c r="W118" s="1183"/>
      <c r="X118" s="1192">
        <f t="shared" si="28"/>
        <v>-1269838.1885279999</v>
      </c>
      <c r="Y118" s="1177"/>
      <c r="Z118" s="1127" t="s">
        <v>850</v>
      </c>
      <c r="AA118" s="1178"/>
      <c r="AB118" s="1127" t="s">
        <v>164</v>
      </c>
      <c r="AC118" s="1178"/>
      <c r="AD118" s="1179">
        <v>0</v>
      </c>
      <c r="AE118" s="1178"/>
      <c r="AF118" s="1176">
        <f t="shared" si="29"/>
        <v>0</v>
      </c>
      <c r="AH118" s="1180">
        <v>283</v>
      </c>
    </row>
    <row r="119" spans="2:34">
      <c r="B119" s="1175">
        <v>102</v>
      </c>
      <c r="C119" s="1193" t="s">
        <v>962</v>
      </c>
      <c r="D119" s="1193" t="s">
        <v>370</v>
      </c>
      <c r="E119" s="1193" t="s">
        <v>849</v>
      </c>
      <c r="F119" s="1195">
        <v>-34756750</v>
      </c>
      <c r="G119" s="1192">
        <f t="shared" si="20"/>
        <v>-12164862.5</v>
      </c>
      <c r="H119" s="1195">
        <v>-3128107.5</v>
      </c>
      <c r="I119" s="1192">
        <f t="shared" si="21"/>
        <v>1094837.625</v>
      </c>
      <c r="J119" s="1192">
        <f t="shared" si="22"/>
        <v>-14198132.375</v>
      </c>
      <c r="K119" s="1183"/>
      <c r="L119" s="1195">
        <f t="shared" si="23"/>
        <v>-34756750</v>
      </c>
      <c r="M119" s="1192">
        <f t="shared" si="24"/>
        <v>-7298917.5</v>
      </c>
      <c r="N119" s="1195">
        <v>-3128107.5</v>
      </c>
      <c r="O119" s="1192">
        <f t="shared" si="25"/>
        <v>656902.57499999995</v>
      </c>
      <c r="P119" s="1192">
        <f t="shared" si="26"/>
        <v>-9770122.4250000007</v>
      </c>
      <c r="Q119" s="1184"/>
      <c r="R119" s="1192">
        <f t="shared" si="27"/>
        <v>-4428009.9499999993</v>
      </c>
      <c r="S119" s="1183"/>
      <c r="T119" s="1195">
        <v>0</v>
      </c>
      <c r="U119" s="1183"/>
      <c r="V119" s="1195">
        <v>0</v>
      </c>
      <c r="W119" s="1183"/>
      <c r="X119" s="1192">
        <f t="shared" si="28"/>
        <v>-4428009.9499999993</v>
      </c>
      <c r="Y119" s="1177"/>
      <c r="Z119" s="1127" t="s">
        <v>850</v>
      </c>
      <c r="AA119" s="1178"/>
      <c r="AB119" s="1127" t="s">
        <v>164</v>
      </c>
      <c r="AC119" s="1178"/>
      <c r="AD119" s="1179">
        <v>0</v>
      </c>
      <c r="AE119" s="1178"/>
      <c r="AF119" s="1176">
        <f t="shared" si="29"/>
        <v>0</v>
      </c>
      <c r="AH119" s="1180">
        <v>283</v>
      </c>
    </row>
    <row r="120" spans="2:34">
      <c r="B120" s="1175">
        <v>103</v>
      </c>
      <c r="C120" s="1193" t="s">
        <v>963</v>
      </c>
      <c r="D120" s="1193" t="s">
        <v>370</v>
      </c>
      <c r="E120" s="1193" t="s">
        <v>849</v>
      </c>
      <c r="F120" s="1195">
        <v>-965000</v>
      </c>
      <c r="G120" s="1192">
        <f t="shared" si="20"/>
        <v>-337750</v>
      </c>
      <c r="H120" s="1195">
        <v>-86850</v>
      </c>
      <c r="I120" s="1192">
        <f t="shared" si="21"/>
        <v>30397.499999999996</v>
      </c>
      <c r="J120" s="1192">
        <f t="shared" si="22"/>
        <v>-394202.5</v>
      </c>
      <c r="K120" s="1183"/>
      <c r="L120" s="1195">
        <f t="shared" si="23"/>
        <v>-965000</v>
      </c>
      <c r="M120" s="1192">
        <f t="shared" si="24"/>
        <v>-202650</v>
      </c>
      <c r="N120" s="1195">
        <v>-86850</v>
      </c>
      <c r="O120" s="1192">
        <f t="shared" si="25"/>
        <v>18238.5</v>
      </c>
      <c r="P120" s="1192">
        <f t="shared" si="26"/>
        <v>-271261.5</v>
      </c>
      <c r="Q120" s="1184"/>
      <c r="R120" s="1192">
        <f t="shared" si="27"/>
        <v>-122941</v>
      </c>
      <c r="S120" s="1183"/>
      <c r="T120" s="1195">
        <v>0</v>
      </c>
      <c r="U120" s="1183"/>
      <c r="V120" s="1195">
        <v>0</v>
      </c>
      <c r="W120" s="1183"/>
      <c r="X120" s="1192">
        <f t="shared" si="28"/>
        <v>-122941</v>
      </c>
      <c r="Y120" s="1177"/>
      <c r="Z120" s="1127" t="s">
        <v>850</v>
      </c>
      <c r="AA120" s="1178"/>
      <c r="AB120" s="1127" t="s">
        <v>164</v>
      </c>
      <c r="AC120" s="1178"/>
      <c r="AD120" s="1179">
        <v>0</v>
      </c>
      <c r="AE120" s="1178"/>
      <c r="AF120" s="1176">
        <f t="shared" si="29"/>
        <v>0</v>
      </c>
      <c r="AH120" s="1180">
        <v>283</v>
      </c>
    </row>
    <row r="121" spans="2:34">
      <c r="B121" s="1175">
        <v>104</v>
      </c>
      <c r="C121" s="1193" t="s">
        <v>964</v>
      </c>
      <c r="D121" s="1193" t="s">
        <v>370</v>
      </c>
      <c r="E121" s="1193" t="s">
        <v>849</v>
      </c>
      <c r="F121" s="1195">
        <v>-2026809.5</v>
      </c>
      <c r="G121" s="1192">
        <f t="shared" si="20"/>
        <v>-709383.32499999995</v>
      </c>
      <c r="H121" s="1195">
        <v>-182412.85499999998</v>
      </c>
      <c r="I121" s="1192">
        <f t="shared" si="21"/>
        <v>63844.499249999986</v>
      </c>
      <c r="J121" s="1192">
        <f t="shared" si="22"/>
        <v>-827951.68074999994</v>
      </c>
      <c r="K121" s="1183"/>
      <c r="L121" s="1195">
        <f t="shared" si="23"/>
        <v>-2026809.5</v>
      </c>
      <c r="M121" s="1192">
        <f t="shared" si="24"/>
        <v>-425629.995</v>
      </c>
      <c r="N121" s="1195">
        <v>-182412.85499999998</v>
      </c>
      <c r="O121" s="1192">
        <f t="shared" si="25"/>
        <v>38306.699549999998</v>
      </c>
      <c r="P121" s="1192">
        <f t="shared" si="26"/>
        <v>-569736.15044999996</v>
      </c>
      <c r="Q121" s="1184"/>
      <c r="R121" s="1192">
        <f t="shared" si="27"/>
        <v>-258215.53029999998</v>
      </c>
      <c r="S121" s="1183"/>
      <c r="T121" s="1195">
        <v>0</v>
      </c>
      <c r="U121" s="1183"/>
      <c r="V121" s="1195">
        <v>0</v>
      </c>
      <c r="W121" s="1183"/>
      <c r="X121" s="1192">
        <f t="shared" si="28"/>
        <v>-258215.53029999998</v>
      </c>
      <c r="Y121" s="1177"/>
      <c r="Z121" s="1127" t="s">
        <v>850</v>
      </c>
      <c r="AA121" s="1178"/>
      <c r="AB121" s="1127" t="s">
        <v>164</v>
      </c>
      <c r="AC121" s="1178"/>
      <c r="AD121" s="1179">
        <v>0</v>
      </c>
      <c r="AE121" s="1178"/>
      <c r="AF121" s="1176">
        <f t="shared" si="29"/>
        <v>0</v>
      </c>
      <c r="AH121" s="1180">
        <v>283</v>
      </c>
    </row>
    <row r="122" spans="2:34">
      <c r="B122" s="1175">
        <v>105</v>
      </c>
      <c r="C122" s="1181" t="s">
        <v>965</v>
      </c>
      <c r="D122" s="1164"/>
      <c r="E122" s="1216"/>
      <c r="F122" s="1182">
        <f>SUM(F90:F121)</f>
        <v>-226408561.24999994</v>
      </c>
      <c r="G122" s="1182">
        <f>SUM(G90:G121)</f>
        <v>-79242996.43750003</v>
      </c>
      <c r="H122" s="1182">
        <f>SUM(H90:H121)</f>
        <v>-20376770.512500003</v>
      </c>
      <c r="I122" s="1182">
        <f>SUM(I90:I121)</f>
        <v>7131869.6793750003</v>
      </c>
      <c r="J122" s="1182">
        <f>SUM(J90:J121)</f>
        <v>-92487897.27062501</v>
      </c>
      <c r="L122" s="1182">
        <f>SUM(L90:L121)</f>
        <v>-226408561.24999994</v>
      </c>
      <c r="M122" s="1182">
        <f>SUM(M90:M121)</f>
        <v>-47545797.862500012</v>
      </c>
      <c r="N122" s="1182">
        <f>SUM(N90:N121)</f>
        <v>-20376770.512500003</v>
      </c>
      <c r="O122" s="1182">
        <f>SUM(O90:O121)</f>
        <v>4279121.8076250004</v>
      </c>
      <c r="P122" s="1182">
        <f>SUM(P90:P121)</f>
        <v>-63643446.567374997</v>
      </c>
      <c r="Q122" s="1183"/>
      <c r="R122" s="1182">
        <f>SUM(R90:R121)</f>
        <v>-28844450.703249998</v>
      </c>
      <c r="S122" s="1183"/>
      <c r="T122" s="1182">
        <f>SUM(T90:T121)</f>
        <v>21881.330925999999</v>
      </c>
      <c r="U122" s="1184"/>
      <c r="V122" s="1182">
        <f>SUM(V90:V121)</f>
        <v>0</v>
      </c>
      <c r="W122" s="1184"/>
      <c r="X122" s="1182">
        <f>SUM(X90:X121)</f>
        <v>-28866332.034175999</v>
      </c>
      <c r="Y122" s="1184"/>
      <c r="Z122" s="1184"/>
      <c r="AA122" s="1184"/>
      <c r="AB122" s="1184"/>
      <c r="AC122" s="1184"/>
      <c r="AD122" s="1184"/>
      <c r="AE122" s="1184"/>
      <c r="AF122" s="1182">
        <f>SUM(AF90:AF121)</f>
        <v>-5013301.6464545364</v>
      </c>
      <c r="AH122" s="1180"/>
    </row>
    <row r="123" spans="2:34">
      <c r="B123" s="1164"/>
      <c r="C123" s="1164"/>
      <c r="D123" s="1164"/>
      <c r="E123" s="1216"/>
      <c r="F123" s="1164"/>
      <c r="G123" s="1164"/>
      <c r="H123" s="1164"/>
      <c r="I123" s="1164"/>
      <c r="J123" s="1164"/>
      <c r="Q123" s="1184"/>
      <c r="S123" s="1184"/>
      <c r="U123" s="1184"/>
      <c r="W123" s="1184"/>
      <c r="Y123" s="1184"/>
      <c r="AH123" s="1180"/>
    </row>
    <row r="124" spans="2:34" ht="13.5" thickBot="1">
      <c r="B124" s="1175">
        <v>106</v>
      </c>
      <c r="C124" s="1181" t="s">
        <v>966</v>
      </c>
      <c r="D124" s="1164"/>
      <c r="E124" s="1216"/>
      <c r="F124" s="1185">
        <f>F71+F86+F122</f>
        <v>-2471043864.7441034</v>
      </c>
      <c r="G124" s="1185">
        <f>G71+G86+G122</f>
        <v>-864865352.66043615</v>
      </c>
      <c r="H124" s="1185">
        <f>H71+H86+H122</f>
        <v>-126990125.02997825</v>
      </c>
      <c r="I124" s="1185">
        <f>I71+I86+I122</f>
        <v>44446543.760492377</v>
      </c>
      <c r="J124" s="1185">
        <f>J71+J86+J122</f>
        <v>-947408933.92992198</v>
      </c>
      <c r="L124" s="1185">
        <f>L71+L86+L122</f>
        <v>-2012270018.9893248</v>
      </c>
      <c r="M124" s="1185">
        <f>M71+M86+M122</f>
        <v>-422576703.9877581</v>
      </c>
      <c r="N124" s="1185">
        <f>N71+N86+N122</f>
        <v>-85700478.912048176</v>
      </c>
      <c r="O124" s="1185">
        <f>O71+O86+O122</f>
        <v>17997100.571530115</v>
      </c>
      <c r="P124" s="1185">
        <f>P71+P86+P122</f>
        <v>-490280082.32827622</v>
      </c>
      <c r="Q124" s="1184"/>
      <c r="R124" s="1185">
        <f>R71+R86+R122</f>
        <v>-457128851.60164565</v>
      </c>
      <c r="S124" s="1184"/>
      <c r="T124" s="1185">
        <f>T71+T86+T122</f>
        <v>1540024.2883760002</v>
      </c>
      <c r="U124" s="1184"/>
      <c r="V124" s="1185">
        <f>V71+V86+V122</f>
        <v>-145116634.56749693</v>
      </c>
      <c r="W124" s="1184"/>
      <c r="X124" s="1185">
        <f>X71+X86+X122</f>
        <v>-313552241.32252473</v>
      </c>
      <c r="Y124" s="1184"/>
      <c r="AF124" s="1185">
        <f>AF71+AF86+AF122</f>
        <v>-108127730.50144687</v>
      </c>
      <c r="AH124" s="1180"/>
    </row>
    <row r="125" spans="2:34" ht="13.5" thickTop="1">
      <c r="B125" s="1175"/>
      <c r="C125" s="1164"/>
      <c r="D125" s="1164"/>
      <c r="E125" s="1216"/>
      <c r="F125" s="1164"/>
      <c r="G125" s="1164"/>
      <c r="H125" s="1164"/>
      <c r="I125" s="1164"/>
      <c r="J125" s="1164"/>
      <c r="Q125" s="1184"/>
      <c r="S125" s="1184"/>
      <c r="T125" s="1184"/>
      <c r="U125" s="1184"/>
      <c r="V125" s="1184"/>
      <c r="W125" s="1184"/>
      <c r="X125" s="1184"/>
      <c r="Y125" s="1184"/>
      <c r="AF125" s="1186"/>
      <c r="AH125" s="1180"/>
    </row>
    <row r="126" spans="2:34">
      <c r="B126" s="1164"/>
      <c r="C126" s="1164"/>
      <c r="D126" s="1164"/>
      <c r="E126" s="1216"/>
      <c r="F126" s="1164"/>
      <c r="G126" s="1164"/>
      <c r="H126" s="1164"/>
      <c r="I126" s="1164"/>
      <c r="J126" s="1186"/>
      <c r="P126" s="1186"/>
      <c r="Q126" s="1184"/>
      <c r="R126" s="1186"/>
      <c r="S126" s="1184"/>
      <c r="T126" s="1184"/>
      <c r="U126" s="1184"/>
      <c r="V126" s="1271" t="s">
        <v>818</v>
      </c>
      <c r="W126" s="1184"/>
      <c r="X126" s="1138">
        <f>SUMIF($E$11:$E$125,V126,$X$11:$X$125)</f>
        <v>-143678171.31729746</v>
      </c>
      <c r="Y126" s="1184"/>
      <c r="AD126" s="1199"/>
      <c r="AF126" s="1138">
        <f>SUMIF($E:$E,V126,$AF:$AF)</f>
        <v>-47844831.048660055</v>
      </c>
      <c r="AH126" s="1180"/>
    </row>
    <row r="127" spans="2:34">
      <c r="B127" s="1164"/>
      <c r="C127" s="1164"/>
      <c r="D127" s="1164"/>
      <c r="E127" s="1216"/>
      <c r="F127" s="1164"/>
      <c r="G127" s="1164"/>
      <c r="H127" s="1164"/>
      <c r="I127" s="1164"/>
      <c r="J127" s="1164"/>
      <c r="Q127" s="1184"/>
      <c r="S127" s="1184"/>
      <c r="T127" s="1184"/>
      <c r="U127" s="1184"/>
      <c r="V127" s="1187"/>
      <c r="W127" s="1184"/>
      <c r="X127" s="1188"/>
      <c r="Y127" s="1184"/>
      <c r="AD127" s="1187"/>
      <c r="AF127" s="1188"/>
      <c r="AH127" s="1180"/>
    </row>
    <row r="128" spans="2:34">
      <c r="B128" s="1164"/>
      <c r="C128" s="1164"/>
      <c r="D128" s="1164"/>
      <c r="E128" s="1216"/>
      <c r="F128" s="1164"/>
      <c r="G128" s="1164"/>
      <c r="H128" s="1164"/>
      <c r="I128" s="1164"/>
      <c r="J128" s="1164"/>
      <c r="V128" s="1271" t="s">
        <v>816</v>
      </c>
      <c r="X128" s="1188">
        <f>SUMIF($E$11:$E$125,V128,$X$11:$X$125)</f>
        <v>-146521319.9572295</v>
      </c>
      <c r="Y128" s="1189"/>
      <c r="AD128" s="1199"/>
      <c r="AF128" s="1188">
        <f>SUMIF($E:$E,V128,$AF:$AF)</f>
        <v>-54437931.937298149</v>
      </c>
      <c r="AH128" s="1180"/>
    </row>
    <row r="129" spans="1:35">
      <c r="B129" s="1164"/>
      <c r="C129" s="1164"/>
      <c r="D129" s="1164"/>
      <c r="E129" s="1216"/>
      <c r="F129" s="1164"/>
      <c r="G129" s="1164"/>
      <c r="H129" s="1164"/>
      <c r="I129" s="1164"/>
      <c r="J129" s="1164"/>
      <c r="V129" s="1271" t="s">
        <v>849</v>
      </c>
      <c r="X129" s="1188">
        <f>SUMIF($E$11:$E$125,V129,$X$11:$X$125)</f>
        <v>-23352750.047997907</v>
      </c>
      <c r="Y129" s="1183"/>
      <c r="AD129" s="1199"/>
      <c r="AF129" s="1188">
        <f>SUMIF($E:$E,V129,$AF:$AF)</f>
        <v>-5844967.5154886637</v>
      </c>
      <c r="AH129" s="1180"/>
    </row>
    <row r="130" spans="1:35" ht="5.0999999999999996" customHeight="1">
      <c r="B130" s="1164"/>
      <c r="C130" s="1164"/>
      <c r="D130" s="1164"/>
      <c r="E130" s="1216"/>
      <c r="F130" s="1164"/>
      <c r="G130" s="1164"/>
      <c r="H130" s="1164"/>
      <c r="I130" s="1164"/>
      <c r="J130" s="1164"/>
      <c r="V130" s="1199"/>
      <c r="X130" s="1188"/>
      <c r="Y130" s="1183"/>
      <c r="AD130" s="1199"/>
      <c r="AF130" s="1188"/>
      <c r="AH130" s="1180"/>
    </row>
    <row r="131" spans="1:35">
      <c r="B131" s="1164"/>
      <c r="C131" s="1164"/>
      <c r="D131" s="1164"/>
      <c r="E131" s="1216"/>
      <c r="F131" s="1164"/>
      <c r="G131" s="1164"/>
      <c r="H131" s="1164"/>
      <c r="I131" s="1164"/>
      <c r="J131" s="1164"/>
      <c r="Q131" s="1184"/>
      <c r="S131" s="1184"/>
      <c r="T131" s="1184"/>
      <c r="U131" s="1184"/>
      <c r="V131" s="1272" t="s">
        <v>994</v>
      </c>
      <c r="W131" s="1184"/>
      <c r="X131" s="1202">
        <f>SUM(X128:X129)</f>
        <v>-169874070.00522739</v>
      </c>
      <c r="AD131" s="1200"/>
      <c r="AF131" s="1202">
        <f>SUM(AF128:AF129)</f>
        <v>-60282899.452786811</v>
      </c>
      <c r="AH131" s="1180"/>
    </row>
    <row r="132" spans="1:35">
      <c r="B132" s="1164"/>
      <c r="C132" s="1164"/>
      <c r="D132" s="1164"/>
      <c r="E132" s="1216"/>
      <c r="F132" s="1164"/>
      <c r="G132" s="1164"/>
      <c r="H132" s="1164"/>
      <c r="I132" s="1164"/>
      <c r="J132" s="1164"/>
      <c r="Q132" s="1184"/>
      <c r="S132" s="1184"/>
      <c r="T132" s="1184"/>
      <c r="U132" s="1184"/>
      <c r="V132" s="1187"/>
      <c r="W132" s="1184"/>
      <c r="X132" s="1135"/>
      <c r="AD132" s="1187"/>
      <c r="AF132" s="1135"/>
      <c r="AH132" s="1180"/>
    </row>
    <row r="133" spans="1:35" ht="13.5" thickBot="1">
      <c r="B133" s="1164"/>
      <c r="C133" s="1164"/>
      <c r="D133" s="1164"/>
      <c r="E133" s="1216"/>
      <c r="F133" s="1164"/>
      <c r="G133" s="1164"/>
      <c r="H133" s="1164"/>
      <c r="I133" s="1164"/>
      <c r="J133" s="1164"/>
      <c r="V133" s="1272" t="s">
        <v>1096</v>
      </c>
      <c r="X133" s="1201">
        <f>X126+X131</f>
        <v>-313552241.32252485</v>
      </c>
      <c r="AD133" s="1052"/>
      <c r="AF133" s="1201">
        <f>AF126+AF131</f>
        <v>-108127730.50144687</v>
      </c>
      <c r="AH133" s="1180"/>
    </row>
    <row r="134" spans="1:35" ht="13.5" thickTop="1">
      <c r="B134" s="1164"/>
      <c r="C134" s="1164"/>
      <c r="D134" s="1164"/>
      <c r="E134" s="1216"/>
      <c r="F134" s="1164"/>
      <c r="G134" s="1164"/>
      <c r="H134" s="1164"/>
      <c r="I134" s="1164"/>
      <c r="J134" s="1164"/>
      <c r="V134" s="1272"/>
      <c r="X134" s="1360"/>
      <c r="AD134" s="1052"/>
      <c r="AF134" s="1360"/>
      <c r="AH134" s="1180"/>
    </row>
    <row r="135" spans="1:35" s="1159" customFormat="1" ht="15.75" customHeight="1">
      <c r="A135" s="1326"/>
      <c r="B135" s="1361" t="s">
        <v>995</v>
      </c>
      <c r="C135" s="1326"/>
      <c r="D135" s="1326"/>
      <c r="E135" s="1326"/>
      <c r="F135" s="1326"/>
      <c r="G135" s="1326"/>
      <c r="H135" s="1326"/>
      <c r="I135" s="1326"/>
      <c r="J135" s="1326"/>
      <c r="K135" s="1326"/>
      <c r="L135" s="1326"/>
      <c r="M135" s="1326"/>
      <c r="N135" s="1326"/>
      <c r="O135" s="1326"/>
      <c r="P135" s="1326"/>
      <c r="Q135" s="1326"/>
      <c r="R135" s="1326"/>
      <c r="S135" s="1326"/>
      <c r="T135" s="1326"/>
      <c r="U135" s="1326"/>
      <c r="V135" s="1326"/>
      <c r="W135" s="1326"/>
      <c r="X135" s="1326"/>
      <c r="Y135" s="1326"/>
      <c r="Z135" s="1326"/>
      <c r="AA135" s="1326"/>
      <c r="AB135" s="1326"/>
      <c r="AC135" s="1326"/>
      <c r="AD135" s="1326"/>
      <c r="AE135" s="1326"/>
      <c r="AF135" s="1326"/>
      <c r="AG135" s="1326"/>
      <c r="AH135" s="1326"/>
      <c r="AI135" s="1326"/>
    </row>
    <row r="136" spans="1:35" s="1159" customFormat="1">
      <c r="B136" s="1203"/>
      <c r="C136" s="1203"/>
      <c r="D136" s="1203"/>
      <c r="E136" s="1161"/>
    </row>
    <row r="137" spans="1:35" s="1159" customFormat="1" ht="15.75" customHeight="1">
      <c r="B137" s="1427" t="s">
        <v>1093</v>
      </c>
      <c r="C137" s="1427"/>
      <c r="D137" s="1427"/>
      <c r="E137" s="1161"/>
      <c r="V137" s="1052"/>
      <c r="X137" s="1192"/>
      <c r="Z137" s="1161"/>
      <c r="AB137" s="1161"/>
      <c r="AF137" s="1192"/>
      <c r="AI137" s="1161"/>
    </row>
    <row r="138" spans="1:35" s="1159" customFormat="1" ht="15.75" customHeight="1">
      <c r="B138" s="1427"/>
      <c r="C138" s="1427"/>
      <c r="D138" s="1427"/>
      <c r="E138" s="1161"/>
      <c r="V138" s="1052"/>
      <c r="X138" s="1192"/>
      <c r="Z138" s="1161"/>
      <c r="AB138" s="1161"/>
      <c r="AF138" s="1192"/>
      <c r="AI138" s="1161"/>
    </row>
    <row r="139" spans="1:35" s="1159" customFormat="1" ht="15.75" customHeight="1">
      <c r="B139" s="1427"/>
      <c r="C139" s="1427"/>
      <c r="D139" s="1427"/>
      <c r="E139" s="1161"/>
      <c r="V139" s="1052"/>
      <c r="X139" s="1192"/>
      <c r="Z139" s="1161"/>
      <c r="AB139" s="1161"/>
      <c r="AF139" s="1192"/>
      <c r="AI139" s="1161"/>
    </row>
    <row r="140" spans="1:35" s="1159" customFormat="1" ht="15.75" customHeight="1">
      <c r="B140" s="1427"/>
      <c r="C140" s="1427"/>
      <c r="D140" s="1427"/>
      <c r="E140" s="1161"/>
      <c r="V140" s="1052"/>
      <c r="X140" s="1192"/>
      <c r="Z140" s="1161"/>
      <c r="AB140" s="1161"/>
      <c r="AF140" s="1192"/>
      <c r="AI140" s="1161"/>
    </row>
    <row r="141" spans="1:35" s="1159" customFormat="1" ht="15.75" customHeight="1">
      <c r="B141" s="1427"/>
      <c r="C141" s="1427"/>
      <c r="D141" s="1427"/>
      <c r="E141" s="1161"/>
      <c r="V141" s="1052"/>
      <c r="X141" s="1192"/>
      <c r="Z141" s="1161"/>
      <c r="AB141" s="1161"/>
      <c r="AF141" s="1192"/>
      <c r="AI141" s="1161"/>
    </row>
    <row r="142" spans="1:35" s="1159" customFormat="1" ht="15.75" customHeight="1">
      <c r="B142" s="1427"/>
      <c r="C142" s="1427"/>
      <c r="D142" s="1427"/>
      <c r="E142" s="1161"/>
      <c r="V142" s="1052"/>
      <c r="X142" s="1192"/>
      <c r="Z142" s="1161"/>
      <c r="AB142" s="1161"/>
      <c r="AF142" s="1192"/>
      <c r="AI142" s="1161"/>
    </row>
    <row r="143" spans="1:35" s="1159" customFormat="1" ht="15.75" customHeight="1">
      <c r="B143" s="1427"/>
      <c r="C143" s="1427"/>
      <c r="D143" s="1427"/>
      <c r="E143" s="1161"/>
      <c r="V143" s="1052"/>
      <c r="X143" s="1192"/>
      <c r="Z143" s="1161"/>
      <c r="AB143" s="1161"/>
      <c r="AF143" s="1192"/>
      <c r="AI143" s="1161"/>
    </row>
    <row r="144" spans="1:35" s="1159" customFormat="1" ht="15.75" customHeight="1">
      <c r="B144" s="1427"/>
      <c r="C144" s="1427"/>
      <c r="D144" s="1427"/>
      <c r="E144" s="1161"/>
      <c r="V144" s="1052"/>
      <c r="X144" s="1192"/>
      <c r="Z144" s="1161"/>
      <c r="AB144" s="1161"/>
      <c r="AF144" s="1192"/>
      <c r="AI144" s="1161"/>
    </row>
    <row r="145" spans="1:35" s="1159" customFormat="1" ht="15.75" customHeight="1">
      <c r="B145" s="1427"/>
      <c r="C145" s="1427"/>
      <c r="D145" s="1427"/>
      <c r="E145" s="1161"/>
      <c r="V145" s="1052"/>
      <c r="X145" s="1192"/>
      <c r="Z145" s="1161"/>
      <c r="AB145" s="1161"/>
      <c r="AF145" s="1192"/>
      <c r="AI145" s="1161"/>
    </row>
    <row r="146" spans="1:35" s="1159" customFormat="1" ht="15.75" customHeight="1">
      <c r="B146" s="1427"/>
      <c r="C146" s="1427"/>
      <c r="D146" s="1427"/>
      <c r="E146" s="1161"/>
      <c r="V146" s="1052"/>
      <c r="X146" s="1192"/>
      <c r="Z146" s="1161"/>
      <c r="AB146" s="1161"/>
      <c r="AF146" s="1192"/>
      <c r="AI146" s="1161"/>
    </row>
    <row r="147" spans="1:35" s="1159" customFormat="1" ht="12.75" customHeight="1">
      <c r="B147" s="1425" t="s">
        <v>1094</v>
      </c>
      <c r="C147" s="1425"/>
      <c r="D147" s="1425"/>
      <c r="E147" s="1362"/>
      <c r="F147" s="1204"/>
      <c r="G147" s="1204"/>
      <c r="H147" s="1204"/>
      <c r="I147" s="1204"/>
      <c r="J147" s="1204"/>
      <c r="K147" s="1204"/>
      <c r="L147" s="1204"/>
      <c r="M147" s="1204"/>
      <c r="N147" s="1204"/>
      <c r="O147" s="1204"/>
    </row>
    <row r="148" spans="1:35" s="1159" customFormat="1">
      <c r="B148" s="1425"/>
      <c r="C148" s="1425"/>
      <c r="D148" s="1425"/>
      <c r="E148" s="1362"/>
      <c r="F148" s="1204"/>
      <c r="G148" s="1204"/>
      <c r="H148" s="1204"/>
      <c r="I148" s="1204"/>
      <c r="J148" s="1204"/>
      <c r="K148" s="1204"/>
      <c r="L148" s="1204"/>
      <c r="M148" s="1204"/>
      <c r="N148" s="1204"/>
      <c r="O148" s="1204"/>
      <c r="Z148" s="1161"/>
      <c r="AB148" s="1161"/>
      <c r="AH148" s="1160"/>
      <c r="AI148" s="1160"/>
    </row>
    <row r="149" spans="1:35" s="1159" customFormat="1">
      <c r="B149" s="1425"/>
      <c r="C149" s="1425"/>
      <c r="D149" s="1425"/>
      <c r="E149" s="1362"/>
      <c r="F149" s="1204"/>
      <c r="G149" s="1204"/>
      <c r="H149" s="1204"/>
      <c r="I149" s="1204"/>
      <c r="J149" s="1204"/>
      <c r="K149" s="1204"/>
      <c r="L149" s="1204"/>
      <c r="M149" s="1204"/>
      <c r="N149" s="1204"/>
      <c r="O149" s="1204"/>
      <c r="Z149" s="1161"/>
      <c r="AB149" s="1161"/>
      <c r="AH149" s="1160"/>
      <c r="AI149" s="1160"/>
    </row>
    <row r="150" spans="1:35" s="1159" customFormat="1" ht="12.75" customHeight="1">
      <c r="B150" s="1425" t="s">
        <v>1022</v>
      </c>
      <c r="C150" s="1425"/>
      <c r="D150" s="1425"/>
      <c r="E150" s="1362"/>
      <c r="F150" s="1204"/>
      <c r="G150" s="1204"/>
      <c r="H150" s="1204"/>
      <c r="I150" s="1204"/>
      <c r="J150" s="1204"/>
      <c r="K150" s="1204"/>
      <c r="L150" s="1204"/>
      <c r="M150" s="1204"/>
      <c r="N150" s="1204"/>
      <c r="O150" s="1204"/>
      <c r="Z150" s="1161"/>
      <c r="AB150" s="1161"/>
      <c r="AH150" s="1160"/>
      <c r="AI150" s="1160"/>
    </row>
    <row r="151" spans="1:35" s="1159" customFormat="1">
      <c r="B151" s="1425"/>
      <c r="C151" s="1425"/>
      <c r="D151" s="1425"/>
      <c r="E151" s="1362"/>
      <c r="F151" s="1204"/>
      <c r="G151" s="1204"/>
      <c r="H151" s="1204"/>
      <c r="I151" s="1204"/>
      <c r="J151" s="1204"/>
      <c r="K151" s="1204"/>
      <c r="L151" s="1204"/>
      <c r="M151" s="1204"/>
      <c r="N151" s="1204"/>
      <c r="O151" s="1204"/>
      <c r="Z151" s="1161"/>
      <c r="AB151" s="1161"/>
      <c r="AH151" s="1160"/>
      <c r="AI151" s="1160"/>
    </row>
    <row r="152" spans="1:35" s="1159" customFormat="1">
      <c r="B152" s="1203"/>
      <c r="C152" s="1203"/>
      <c r="D152" s="1203"/>
      <c r="E152" s="1211"/>
    </row>
    <row r="153" spans="1:35" s="1159" customFormat="1" ht="15.75" customHeight="1">
      <c r="A153" s="1326"/>
      <c r="B153" s="1361" t="s">
        <v>740</v>
      </c>
      <c r="C153" s="1326"/>
      <c r="D153" s="1326"/>
      <c r="E153" s="1326"/>
      <c r="F153" s="1326"/>
      <c r="G153" s="1326"/>
      <c r="H153" s="1326"/>
      <c r="I153" s="1326"/>
      <c r="J153" s="1326"/>
      <c r="K153" s="1326"/>
      <c r="L153" s="1326"/>
      <c r="M153" s="1326"/>
      <c r="N153" s="1326"/>
      <c r="O153" s="1326"/>
      <c r="P153" s="1326"/>
      <c r="Q153" s="1326"/>
      <c r="R153" s="1326"/>
      <c r="S153" s="1326"/>
      <c r="T153" s="1326"/>
      <c r="U153" s="1326"/>
      <c r="V153" s="1326"/>
      <c r="W153" s="1326"/>
      <c r="X153" s="1326"/>
      <c r="Y153" s="1326"/>
      <c r="Z153" s="1326"/>
      <c r="AA153" s="1326"/>
      <c r="AB153" s="1326"/>
      <c r="AC153" s="1326"/>
      <c r="AD153" s="1326"/>
      <c r="AE153" s="1326"/>
      <c r="AF153" s="1326"/>
      <c r="AG153" s="1326"/>
      <c r="AH153" s="1326"/>
      <c r="AI153" s="1326"/>
    </row>
    <row r="154" spans="1:35" s="1159" customFormat="1">
      <c r="B154" s="1203"/>
      <c r="C154" s="1203"/>
      <c r="D154" s="1203"/>
      <c r="E154" s="1211"/>
      <c r="Z154" s="1161"/>
      <c r="AB154" s="1161"/>
      <c r="AH154" s="1160"/>
      <c r="AI154" s="1160"/>
    </row>
    <row r="155" spans="1:35" s="1159" customFormat="1" ht="15.75" customHeight="1">
      <c r="B155" s="1363" t="s">
        <v>588</v>
      </c>
      <c r="C155" s="1426" t="s">
        <v>996</v>
      </c>
      <c r="D155" s="1426"/>
      <c r="E155" s="1211"/>
      <c r="X155" s="1364"/>
      <c r="Z155" s="1161"/>
      <c r="AB155" s="1161"/>
      <c r="AH155" s="1160"/>
      <c r="AI155" s="1160"/>
    </row>
    <row r="156" spans="1:35" s="1159" customFormat="1" ht="15.75" customHeight="1">
      <c r="B156" s="1363"/>
      <c r="C156" s="1426"/>
      <c r="D156" s="1426"/>
      <c r="E156" s="1211"/>
      <c r="X156" s="1364"/>
      <c r="Z156" s="1161"/>
      <c r="AB156" s="1161"/>
      <c r="AH156" s="1160"/>
      <c r="AI156" s="1160"/>
    </row>
    <row r="157" spans="1:35" s="1159" customFormat="1" ht="15.75" customHeight="1">
      <c r="B157" s="1363"/>
      <c r="C157" s="1426"/>
      <c r="D157" s="1426"/>
      <c r="E157" s="1211"/>
      <c r="X157" s="1364"/>
      <c r="Z157" s="1161"/>
      <c r="AB157" s="1161"/>
      <c r="AH157" s="1160"/>
      <c r="AI157" s="1160"/>
    </row>
    <row r="158" spans="1:35" s="1159" customFormat="1">
      <c r="B158" s="1203"/>
      <c r="C158" s="1426"/>
      <c r="D158" s="1426"/>
      <c r="E158" s="1211"/>
      <c r="Z158" s="1161"/>
      <c r="AB158" s="1161"/>
      <c r="AH158" s="1160"/>
      <c r="AI158" s="1160"/>
    </row>
    <row r="159" spans="1:35" s="1159" customFormat="1" ht="15.75" customHeight="1">
      <c r="B159" s="1365" t="s">
        <v>70</v>
      </c>
      <c r="C159" s="1427" t="s">
        <v>997</v>
      </c>
      <c r="D159" s="1427"/>
      <c r="E159" s="1211"/>
      <c r="Z159" s="1161"/>
      <c r="AB159" s="1161"/>
      <c r="AH159" s="1160"/>
      <c r="AI159" s="1160"/>
    </row>
    <row r="160" spans="1:35" s="1159" customFormat="1">
      <c r="B160" s="1161"/>
      <c r="C160" s="1427"/>
      <c r="D160" s="1427"/>
      <c r="E160" s="1211"/>
      <c r="Z160" s="1161"/>
      <c r="AB160" s="1161"/>
      <c r="AH160" s="1160"/>
      <c r="AI160" s="1160"/>
    </row>
    <row r="161" spans="1:35" s="1159" customFormat="1" ht="15.75" customHeight="1">
      <c r="B161" s="1161"/>
      <c r="C161" s="1161" t="s">
        <v>586</v>
      </c>
      <c r="D161" s="1161"/>
      <c r="E161" s="1211"/>
      <c r="Z161" s="1161"/>
      <c r="AB161" s="1161"/>
      <c r="AH161" s="1160"/>
      <c r="AI161" s="1160"/>
    </row>
    <row r="162" spans="1:35" s="1159" customFormat="1">
      <c r="B162" s="1161"/>
      <c r="C162" s="1161"/>
      <c r="D162" s="1161"/>
      <c r="E162" s="1211"/>
      <c r="Z162" s="1161"/>
      <c r="AB162" s="1161"/>
      <c r="AH162" s="1160"/>
      <c r="AI162" s="1160"/>
    </row>
    <row r="163" spans="1:35" s="1159" customFormat="1" ht="15.75" customHeight="1">
      <c r="A163" s="1205" t="s">
        <v>562</v>
      </c>
      <c r="B163" s="1205"/>
      <c r="C163" s="1206"/>
      <c r="D163" s="1207"/>
      <c r="E163" s="1217"/>
      <c r="F163" s="1209"/>
      <c r="G163" s="1208"/>
      <c r="H163" s="1208"/>
      <c r="I163" s="1207"/>
      <c r="J163" s="1207"/>
      <c r="K163" s="1207"/>
      <c r="L163" s="1207"/>
      <c r="M163" s="1207"/>
      <c r="N163" s="1207"/>
      <c r="O163" s="1207"/>
      <c r="P163" s="1207"/>
      <c r="Q163" s="1207"/>
      <c r="R163" s="1207"/>
      <c r="S163" s="1207"/>
      <c r="T163" s="1207"/>
      <c r="U163" s="1207"/>
      <c r="V163" s="1207"/>
      <c r="W163" s="1207"/>
      <c r="X163" s="1207"/>
      <c r="Y163" s="1207"/>
      <c r="Z163" s="1207"/>
      <c r="AA163" s="1207"/>
      <c r="AB163" s="1207"/>
      <c r="AC163" s="1207"/>
      <c r="AD163" s="1207"/>
      <c r="AE163" s="1207"/>
      <c r="AF163" s="1207"/>
      <c r="AG163" s="1207"/>
      <c r="AH163" s="1207"/>
      <c r="AI163" s="1207"/>
    </row>
    <row r="164" spans="1:35" ht="15">
      <c r="B164" s="1164"/>
      <c r="C164" s="1164"/>
      <c r="D164" s="1164"/>
      <c r="E164" s="1216"/>
      <c r="F164" s="1164"/>
      <c r="G164" s="1164"/>
      <c r="H164" s="1164"/>
      <c r="I164" s="1164"/>
      <c r="J164" s="1164"/>
      <c r="V164" s="991"/>
      <c r="X164" s="1184"/>
      <c r="AH164" s="1180"/>
    </row>
    <row r="165" spans="1:35">
      <c r="B165" s="1164"/>
      <c r="C165" s="1164"/>
      <c r="D165" s="1164"/>
      <c r="E165" s="1216"/>
      <c r="F165" s="1164"/>
      <c r="G165" s="1164"/>
      <c r="H165" s="1164"/>
      <c r="I165" s="1164"/>
      <c r="J165" s="1164"/>
      <c r="X165" s="1184"/>
      <c r="AH165" s="1180"/>
    </row>
    <row r="166" spans="1:35">
      <c r="B166" s="1164"/>
      <c r="C166" s="1164"/>
      <c r="D166" s="1164"/>
      <c r="E166" s="1216"/>
      <c r="F166" s="1164"/>
      <c r="G166" s="1164"/>
      <c r="H166" s="1164"/>
      <c r="I166" s="1164"/>
      <c r="J166" s="1164"/>
      <c r="X166" s="1184"/>
      <c r="AH166" s="1180"/>
    </row>
    <row r="167" spans="1:35">
      <c r="B167" s="1164"/>
      <c r="C167" s="1164"/>
      <c r="D167" s="1164"/>
      <c r="E167" s="1216"/>
      <c r="F167" s="1164"/>
      <c r="G167" s="1164"/>
      <c r="H167" s="1164"/>
      <c r="I167" s="1164"/>
      <c r="J167" s="1164"/>
      <c r="X167" s="1184"/>
      <c r="AH167" s="1180"/>
    </row>
    <row r="168" spans="1:35">
      <c r="B168" s="1164"/>
      <c r="C168" s="1164"/>
      <c r="D168" s="1164"/>
      <c r="E168" s="1216"/>
      <c r="F168" s="1164"/>
      <c r="G168" s="1164"/>
      <c r="H168" s="1164"/>
      <c r="I168" s="1164"/>
      <c r="J168" s="1164"/>
      <c r="X168" s="1184"/>
      <c r="AH168" s="1180"/>
    </row>
    <row r="169" spans="1:35">
      <c r="B169" s="1164"/>
      <c r="C169" s="1164"/>
      <c r="D169" s="1164"/>
      <c r="E169" s="1216"/>
      <c r="F169" s="1164"/>
      <c r="G169" s="1164"/>
      <c r="H169" s="1164"/>
      <c r="I169" s="1164"/>
      <c r="J169" s="1164"/>
      <c r="X169" s="1184"/>
      <c r="AH169" s="1180"/>
    </row>
    <row r="170" spans="1:35">
      <c r="B170" s="1164"/>
      <c r="C170" s="1164"/>
      <c r="D170" s="1164"/>
      <c r="E170" s="1216"/>
      <c r="F170" s="1164"/>
      <c r="G170" s="1164"/>
      <c r="H170" s="1164"/>
      <c r="I170" s="1164"/>
      <c r="J170" s="1164"/>
      <c r="X170" s="1184"/>
      <c r="Y170" s="1189"/>
      <c r="AH170" s="1180"/>
    </row>
    <row r="171" spans="1:35">
      <c r="B171" s="1164"/>
      <c r="C171" s="1164"/>
      <c r="D171" s="1164"/>
      <c r="E171" s="1216"/>
      <c r="F171" s="1164"/>
      <c r="G171" s="1164"/>
      <c r="H171" s="1164"/>
      <c r="I171" s="1164"/>
      <c r="J171" s="1164"/>
      <c r="X171" s="1184"/>
      <c r="AH171" s="1180"/>
    </row>
    <row r="172" spans="1:35">
      <c r="B172" s="1164"/>
      <c r="C172" s="1164"/>
      <c r="D172" s="1164"/>
      <c r="E172" s="1216"/>
      <c r="F172" s="1164"/>
      <c r="G172" s="1164"/>
      <c r="H172" s="1164"/>
      <c r="I172" s="1164"/>
      <c r="J172" s="1164"/>
      <c r="Q172" s="1184"/>
      <c r="S172" s="1184"/>
      <c r="T172" s="1184"/>
      <c r="U172" s="1184"/>
      <c r="V172" s="1184"/>
      <c r="W172" s="1184"/>
      <c r="X172" s="1184"/>
      <c r="AH172" s="1180"/>
    </row>
    <row r="173" spans="1:35">
      <c r="B173" s="1164"/>
      <c r="C173" s="1164"/>
      <c r="D173" s="1164"/>
      <c r="E173" s="1216"/>
      <c r="F173" s="1164"/>
      <c r="G173" s="1164"/>
      <c r="H173" s="1164"/>
      <c r="I173" s="1164"/>
      <c r="J173" s="1164"/>
      <c r="X173" s="1184"/>
      <c r="AH173" s="1180"/>
    </row>
    <row r="174" spans="1:35">
      <c r="B174" s="1164"/>
      <c r="C174" s="1164"/>
      <c r="D174" s="1164"/>
      <c r="E174" s="1216"/>
      <c r="F174" s="1164"/>
      <c r="G174" s="1164"/>
      <c r="H174" s="1164"/>
      <c r="I174" s="1164"/>
      <c r="J174" s="1164"/>
      <c r="X174" s="1184"/>
      <c r="AH174" s="1180"/>
    </row>
    <row r="175" spans="1:35">
      <c r="B175" s="1164"/>
      <c r="C175" s="1164"/>
      <c r="D175" s="1164"/>
      <c r="E175" s="1216"/>
      <c r="F175" s="1164"/>
      <c r="G175" s="1164"/>
      <c r="H175" s="1164"/>
      <c r="I175" s="1164"/>
      <c r="J175" s="1164"/>
      <c r="X175" s="1184"/>
      <c r="AH175" s="1180"/>
    </row>
    <row r="176" spans="1:35">
      <c r="B176" s="1164"/>
      <c r="C176" s="1164"/>
      <c r="D176" s="1164"/>
      <c r="E176" s="1216"/>
      <c r="F176" s="1164"/>
      <c r="G176" s="1164"/>
      <c r="H176" s="1164"/>
      <c r="I176" s="1164"/>
      <c r="J176" s="1164"/>
      <c r="X176" s="1184"/>
      <c r="AH176" s="1180"/>
    </row>
    <row r="177" spans="2:77">
      <c r="B177" s="1164"/>
      <c r="C177" s="1164"/>
      <c r="D177" s="1164"/>
      <c r="E177" s="1216"/>
      <c r="F177" s="1164"/>
      <c r="G177" s="1164"/>
      <c r="H177" s="1164"/>
      <c r="I177" s="1164"/>
      <c r="J177" s="1164"/>
      <c r="X177" s="1184"/>
      <c r="Y177" s="1184"/>
      <c r="AH177" s="1180"/>
    </row>
    <row r="178" spans="2:77">
      <c r="B178" s="1164"/>
      <c r="C178" s="1164"/>
      <c r="D178" s="1164"/>
      <c r="E178" s="1216"/>
      <c r="F178" s="1164"/>
      <c r="G178" s="1164"/>
      <c r="H178" s="1164"/>
      <c r="I178" s="1164"/>
      <c r="J178" s="1164"/>
      <c r="X178" s="1184"/>
      <c r="Y178" s="1184"/>
      <c r="AH178" s="1180"/>
    </row>
    <row r="179" spans="2:77">
      <c r="B179" s="1164"/>
      <c r="C179" s="1164"/>
      <c r="D179" s="1164"/>
      <c r="E179" s="1216"/>
      <c r="F179" s="1164"/>
      <c r="G179" s="1164"/>
      <c r="H179" s="1164"/>
      <c r="I179" s="1164"/>
      <c r="J179" s="1164"/>
      <c r="Q179" s="1184"/>
      <c r="S179" s="1184"/>
      <c r="T179" s="1184"/>
      <c r="U179" s="1184"/>
      <c r="V179" s="1184"/>
      <c r="W179" s="1184"/>
      <c r="X179" s="1184"/>
      <c r="Y179" s="1184"/>
      <c r="AH179" s="1180"/>
    </row>
    <row r="180" spans="2:77">
      <c r="B180" s="1164"/>
      <c r="C180" s="1164"/>
      <c r="D180" s="1164"/>
      <c r="E180" s="1216"/>
      <c r="F180" s="1164"/>
      <c r="G180" s="1164"/>
      <c r="H180" s="1164"/>
      <c r="I180" s="1164"/>
      <c r="J180" s="1164"/>
      <c r="Q180" s="1184"/>
      <c r="S180" s="1184"/>
      <c r="T180" s="1184"/>
      <c r="U180" s="1184"/>
      <c r="V180" s="1184"/>
      <c r="W180" s="1184"/>
      <c r="X180" s="1184"/>
      <c r="Y180" s="1184"/>
      <c r="AH180" s="1180"/>
    </row>
    <row r="181" spans="2:77">
      <c r="B181" s="1164"/>
      <c r="C181" s="1164"/>
      <c r="D181" s="1164"/>
      <c r="E181" s="1216"/>
      <c r="F181" s="1164"/>
      <c r="G181" s="1164"/>
      <c r="H181" s="1164"/>
      <c r="I181" s="1164"/>
      <c r="J181" s="1164"/>
      <c r="Q181" s="1184"/>
      <c r="S181" s="1184"/>
      <c r="T181" s="1184"/>
      <c r="U181" s="1184"/>
      <c r="V181" s="1184"/>
      <c r="W181" s="1184"/>
      <c r="X181" s="1184"/>
      <c r="Y181" s="1184"/>
      <c r="AH181" s="1180"/>
    </row>
    <row r="182" spans="2:77">
      <c r="B182" s="1164"/>
      <c r="C182" s="1164"/>
      <c r="D182" s="1164"/>
      <c r="E182" s="1216"/>
      <c r="F182" s="1164"/>
      <c r="G182" s="1164"/>
      <c r="H182" s="1164"/>
      <c r="I182" s="1164"/>
      <c r="J182" s="1164"/>
      <c r="Q182" s="1184"/>
      <c r="S182" s="1184"/>
      <c r="T182" s="1184"/>
      <c r="U182" s="1184"/>
      <c r="V182" s="1184"/>
      <c r="W182" s="1184"/>
      <c r="X182" s="1184"/>
      <c r="Y182" s="1184"/>
      <c r="AH182" s="1180"/>
    </row>
    <row r="183" spans="2:77">
      <c r="B183" s="1164"/>
      <c r="C183" s="1164"/>
      <c r="D183" s="1164"/>
      <c r="E183" s="1216"/>
      <c r="F183" s="1164"/>
      <c r="G183" s="1164"/>
      <c r="H183" s="1164"/>
      <c r="I183" s="1164"/>
      <c r="J183" s="1164"/>
      <c r="Q183" s="1184"/>
      <c r="S183" s="1184"/>
      <c r="T183" s="1184"/>
      <c r="U183" s="1184"/>
      <c r="V183" s="1184"/>
      <c r="W183" s="1184"/>
      <c r="X183" s="1184"/>
      <c r="Y183" s="1184"/>
      <c r="AH183" s="1180"/>
    </row>
    <row r="184" spans="2:77">
      <c r="B184" s="1164"/>
      <c r="C184" s="1164"/>
      <c r="D184" s="1164"/>
      <c r="E184" s="1216"/>
      <c r="F184" s="1164"/>
      <c r="G184" s="1164"/>
      <c r="H184" s="1164"/>
      <c r="I184" s="1164"/>
      <c r="J184" s="1164"/>
      <c r="Q184" s="1184"/>
      <c r="S184" s="1184"/>
      <c r="T184" s="1184"/>
      <c r="U184" s="1184"/>
      <c r="V184" s="1184"/>
      <c r="W184" s="1184"/>
      <c r="X184" s="1184"/>
      <c r="Y184" s="1184"/>
      <c r="AH184" s="1180"/>
    </row>
    <row r="185" spans="2:77">
      <c r="B185" s="1164"/>
      <c r="C185" s="1164"/>
      <c r="D185" s="1164"/>
      <c r="E185" s="1216"/>
      <c r="F185" s="1164"/>
      <c r="G185" s="1164"/>
      <c r="H185" s="1164"/>
      <c r="I185" s="1164"/>
      <c r="J185" s="1164"/>
      <c r="Q185" s="1184"/>
      <c r="S185" s="1184"/>
      <c r="T185" s="1184"/>
      <c r="U185" s="1184"/>
      <c r="V185" s="1184"/>
      <c r="W185" s="1184"/>
      <c r="X185" s="1184"/>
      <c r="Y185" s="1184"/>
      <c r="AH185" s="1180"/>
    </row>
    <row r="186" spans="2:77">
      <c r="B186" s="1164"/>
      <c r="C186" s="1164"/>
      <c r="D186" s="1164"/>
      <c r="E186" s="1216"/>
      <c r="F186" s="1164"/>
      <c r="G186" s="1164"/>
      <c r="H186" s="1164"/>
      <c r="I186" s="1164"/>
      <c r="J186" s="1164"/>
      <c r="Q186" s="1184"/>
      <c r="S186" s="1184"/>
      <c r="T186" s="1184"/>
      <c r="U186" s="1184"/>
      <c r="V186" s="1184"/>
      <c r="W186" s="1184"/>
      <c r="X186" s="1184"/>
      <c r="Y186" s="1184"/>
      <c r="AH186" s="1180"/>
    </row>
    <row r="187" spans="2:77">
      <c r="B187" s="1164"/>
      <c r="C187" s="1164"/>
      <c r="D187" s="1164"/>
      <c r="E187" s="1216"/>
      <c r="F187" s="1164"/>
      <c r="G187" s="1164"/>
      <c r="H187" s="1164"/>
      <c r="I187" s="1164"/>
      <c r="J187" s="1164"/>
      <c r="Q187" s="1184"/>
      <c r="S187" s="1184"/>
      <c r="T187" s="1184"/>
      <c r="U187" s="1184"/>
      <c r="V187" s="1184"/>
      <c r="W187" s="1184"/>
      <c r="X187" s="1184"/>
      <c r="Y187" s="1184"/>
      <c r="AH187" s="1180"/>
    </row>
    <row r="188" spans="2:77">
      <c r="B188" s="1164"/>
      <c r="C188" s="1164"/>
      <c r="D188" s="1164"/>
      <c r="E188" s="1216"/>
      <c r="F188" s="1164"/>
      <c r="G188" s="1164"/>
      <c r="H188" s="1164"/>
      <c r="I188" s="1164"/>
      <c r="J188" s="1164"/>
      <c r="Q188" s="1184"/>
      <c r="S188" s="1184"/>
      <c r="T188" s="1184"/>
      <c r="U188" s="1184"/>
      <c r="V188" s="1184"/>
      <c r="W188" s="1184"/>
      <c r="X188" s="1184"/>
      <c r="Y188" s="1184"/>
      <c r="AH188" s="1180"/>
    </row>
    <row r="189" spans="2:77">
      <c r="B189" s="1164"/>
      <c r="C189" s="1164"/>
      <c r="D189" s="1164"/>
      <c r="E189" s="1216"/>
      <c r="F189" s="1164"/>
      <c r="G189" s="1164"/>
      <c r="H189" s="1164"/>
      <c r="I189" s="1164"/>
      <c r="J189" s="1164"/>
      <c r="Q189" s="1184"/>
      <c r="S189" s="1184"/>
      <c r="T189" s="1184"/>
      <c r="U189" s="1184"/>
      <c r="V189" s="1184"/>
      <c r="W189" s="1184"/>
      <c r="X189" s="1184"/>
      <c r="Y189" s="1184"/>
      <c r="Z189" s="1184"/>
      <c r="AA189" s="1184"/>
      <c r="AB189" s="1184"/>
      <c r="AC189" s="1184"/>
      <c r="AD189" s="1184"/>
      <c r="AE189" s="1184"/>
      <c r="AF189" s="1184"/>
      <c r="AG189" s="1184"/>
      <c r="AH189" s="1180"/>
      <c r="AI189" s="1184"/>
      <c r="AJ189" s="1184"/>
      <c r="AK189" s="1184"/>
      <c r="AL189" s="1184"/>
      <c r="AM189" s="1184"/>
      <c r="AN189" s="1184"/>
      <c r="AO189" s="1184"/>
      <c r="AP189" s="1184"/>
      <c r="AQ189" s="1184"/>
      <c r="AR189" s="1184"/>
      <c r="AS189" s="1184"/>
      <c r="AT189" s="1184"/>
      <c r="AU189" s="1184"/>
      <c r="AV189" s="1184"/>
      <c r="AW189" s="1184"/>
      <c r="AX189" s="1184"/>
      <c r="AY189" s="1184"/>
      <c r="AZ189" s="1184"/>
      <c r="BA189" s="1184"/>
      <c r="BB189" s="1184"/>
      <c r="BC189" s="1184"/>
      <c r="BD189" s="1184"/>
      <c r="BE189" s="1184"/>
      <c r="BF189" s="1184"/>
      <c r="BG189" s="1184"/>
      <c r="BH189" s="1184"/>
      <c r="BI189" s="1184"/>
      <c r="BJ189" s="1184"/>
      <c r="BK189" s="1184"/>
      <c r="BL189" s="1184"/>
      <c r="BM189" s="1184"/>
      <c r="BN189" s="1184"/>
      <c r="BO189" s="1184"/>
      <c r="BP189" s="1184"/>
      <c r="BQ189" s="1184"/>
      <c r="BR189" s="1184"/>
      <c r="BS189" s="1184"/>
      <c r="BT189" s="1184"/>
      <c r="BU189" s="1184"/>
      <c r="BV189" s="1184"/>
      <c r="BW189" s="1184"/>
      <c r="BX189" s="1184"/>
      <c r="BY189" s="1184"/>
    </row>
    <row r="190" spans="2:77">
      <c r="B190" s="1164"/>
      <c r="C190" s="1164"/>
      <c r="D190" s="1164"/>
      <c r="E190" s="1216"/>
      <c r="F190" s="1164"/>
      <c r="G190" s="1164"/>
      <c r="H190" s="1164"/>
      <c r="I190" s="1164"/>
      <c r="J190" s="1164"/>
      <c r="Q190" s="1184"/>
      <c r="S190" s="1184"/>
      <c r="T190" s="1184"/>
      <c r="U190" s="1184"/>
      <c r="V190" s="1184"/>
      <c r="W190" s="1184"/>
      <c r="X190" s="1184"/>
      <c r="Y190" s="1184"/>
      <c r="Z190" s="1184"/>
      <c r="AA190" s="1184"/>
      <c r="AB190" s="1184"/>
      <c r="AC190" s="1184"/>
      <c r="AD190" s="1184"/>
      <c r="AE190" s="1184"/>
      <c r="AF190" s="1184"/>
      <c r="AG190" s="1184"/>
      <c r="AH190" s="1180"/>
      <c r="AI190" s="1184"/>
      <c r="AJ190" s="1184"/>
      <c r="AK190" s="1184"/>
      <c r="AL190" s="1184"/>
      <c r="AM190" s="1184"/>
      <c r="AN190" s="1184"/>
      <c r="AO190" s="1184"/>
      <c r="AP190" s="1184"/>
      <c r="AQ190" s="1184"/>
      <c r="AR190" s="1184"/>
      <c r="AS190" s="1184"/>
      <c r="AT190" s="1184"/>
      <c r="AU190" s="1184"/>
      <c r="AV190" s="1184"/>
      <c r="AW190" s="1184"/>
      <c r="AX190" s="1184"/>
      <c r="AY190" s="1184"/>
      <c r="AZ190" s="1184"/>
      <c r="BA190" s="1184"/>
      <c r="BB190" s="1184"/>
      <c r="BC190" s="1184"/>
      <c r="BD190" s="1184"/>
      <c r="BE190" s="1184"/>
      <c r="BF190" s="1184"/>
      <c r="BG190" s="1184"/>
      <c r="BH190" s="1184"/>
      <c r="BI190" s="1184"/>
      <c r="BJ190" s="1184"/>
      <c r="BK190" s="1184"/>
      <c r="BL190" s="1184"/>
      <c r="BM190" s="1184"/>
      <c r="BN190" s="1184"/>
      <c r="BO190" s="1184"/>
      <c r="BP190" s="1184"/>
      <c r="BQ190" s="1184"/>
      <c r="BR190" s="1184"/>
      <c r="BS190" s="1184"/>
      <c r="BT190" s="1184"/>
      <c r="BU190" s="1184"/>
      <c r="BV190" s="1184"/>
      <c r="BW190" s="1184"/>
      <c r="BX190" s="1184"/>
      <c r="BY190" s="1184"/>
    </row>
    <row r="191" spans="2:77">
      <c r="B191" s="1164"/>
      <c r="C191" s="1164"/>
      <c r="D191" s="1164"/>
      <c r="E191" s="1216"/>
      <c r="F191" s="1164"/>
      <c r="G191" s="1164"/>
      <c r="H191" s="1164"/>
      <c r="I191" s="1164"/>
      <c r="J191" s="1164"/>
      <c r="Q191" s="1184"/>
      <c r="S191" s="1184"/>
      <c r="T191" s="1184"/>
      <c r="U191" s="1184"/>
      <c r="V191" s="1184"/>
      <c r="W191" s="1184"/>
      <c r="X191" s="1184"/>
      <c r="Y191" s="1184"/>
      <c r="Z191" s="1184"/>
      <c r="AA191" s="1184"/>
      <c r="AB191" s="1184"/>
      <c r="AC191" s="1184"/>
      <c r="AD191" s="1184"/>
      <c r="AE191" s="1184"/>
      <c r="AF191" s="1184"/>
      <c r="AG191" s="1184"/>
      <c r="AH191" s="1180"/>
      <c r="AI191" s="1184"/>
      <c r="AJ191" s="1184"/>
      <c r="AK191" s="1184"/>
      <c r="AL191" s="1184"/>
      <c r="AM191" s="1184"/>
      <c r="AN191" s="1184"/>
      <c r="AO191" s="1184"/>
      <c r="AP191" s="1184"/>
      <c r="AQ191" s="1184"/>
      <c r="AR191" s="1184"/>
      <c r="AS191" s="1184"/>
      <c r="AT191" s="1184"/>
      <c r="AU191" s="1184"/>
      <c r="AV191" s="1184"/>
      <c r="AW191" s="1184"/>
      <c r="AX191" s="1184"/>
      <c r="AY191" s="1184"/>
      <c r="AZ191" s="1184"/>
      <c r="BA191" s="1184"/>
      <c r="BB191" s="1184"/>
      <c r="BC191" s="1184"/>
      <c r="BD191" s="1184"/>
      <c r="BE191" s="1184"/>
      <c r="BF191" s="1184"/>
      <c r="BG191" s="1184"/>
      <c r="BH191" s="1184"/>
      <c r="BI191" s="1184"/>
      <c r="BJ191" s="1184"/>
      <c r="BK191" s="1184"/>
      <c r="BL191" s="1184"/>
      <c r="BM191" s="1184"/>
      <c r="BN191" s="1184"/>
      <c r="BO191" s="1184"/>
      <c r="BP191" s="1184"/>
      <c r="BQ191" s="1184"/>
      <c r="BR191" s="1184"/>
      <c r="BS191" s="1184"/>
      <c r="BT191" s="1184"/>
      <c r="BU191" s="1184"/>
      <c r="BV191" s="1184"/>
      <c r="BW191" s="1184"/>
      <c r="BX191" s="1184"/>
      <c r="BY191" s="1184"/>
    </row>
    <row r="192" spans="2:77">
      <c r="B192" s="1164"/>
      <c r="C192" s="1164"/>
      <c r="D192" s="1164"/>
      <c r="E192" s="1216"/>
      <c r="F192" s="1164"/>
      <c r="G192" s="1164"/>
      <c r="H192" s="1164"/>
      <c r="I192" s="1164"/>
      <c r="J192" s="1164"/>
      <c r="Q192" s="1184"/>
      <c r="S192" s="1184"/>
      <c r="T192" s="1184"/>
      <c r="U192" s="1184"/>
      <c r="V192" s="1184"/>
      <c r="W192" s="1184"/>
      <c r="X192" s="1184"/>
      <c r="Y192" s="1184"/>
      <c r="Z192" s="1184"/>
      <c r="AA192" s="1184"/>
      <c r="AB192" s="1184"/>
      <c r="AC192" s="1184"/>
      <c r="AD192" s="1184"/>
      <c r="AE192" s="1184"/>
      <c r="AF192" s="1184"/>
      <c r="AG192" s="1184"/>
      <c r="AH192" s="1180"/>
      <c r="AI192" s="1184"/>
      <c r="AJ192" s="1184"/>
      <c r="AK192" s="1184"/>
      <c r="AL192" s="1184"/>
      <c r="AM192" s="1184"/>
      <c r="AN192" s="1184"/>
      <c r="AO192" s="1184"/>
      <c r="AP192" s="1184"/>
      <c r="AQ192" s="1184"/>
      <c r="AR192" s="1184"/>
      <c r="AS192" s="1184"/>
      <c r="AT192" s="1184"/>
      <c r="AU192" s="1184"/>
      <c r="AV192" s="1184"/>
      <c r="AW192" s="1184"/>
      <c r="AX192" s="1184"/>
      <c r="AY192" s="1184"/>
      <c r="AZ192" s="1184"/>
      <c r="BA192" s="1184"/>
      <c r="BB192" s="1184"/>
      <c r="BC192" s="1184"/>
      <c r="BD192" s="1184"/>
      <c r="BE192" s="1184"/>
      <c r="BF192" s="1184"/>
      <c r="BG192" s="1184"/>
      <c r="BH192" s="1184"/>
      <c r="BI192" s="1184"/>
      <c r="BJ192" s="1184"/>
      <c r="BK192" s="1184"/>
      <c r="BL192" s="1184"/>
      <c r="BM192" s="1184"/>
      <c r="BN192" s="1184"/>
      <c r="BO192" s="1184"/>
      <c r="BP192" s="1184"/>
      <c r="BQ192" s="1184"/>
      <c r="BR192" s="1184"/>
      <c r="BS192" s="1184"/>
      <c r="BT192" s="1184"/>
      <c r="BU192" s="1184"/>
      <c r="BV192" s="1184"/>
      <c r="BW192" s="1184"/>
      <c r="BX192" s="1184"/>
      <c r="BY192" s="1184"/>
    </row>
    <row r="193" spans="2:77">
      <c r="B193" s="1164"/>
      <c r="C193" s="1164"/>
      <c r="D193" s="1164"/>
      <c r="E193" s="1216"/>
      <c r="F193" s="1164"/>
      <c r="G193" s="1164"/>
      <c r="H193" s="1164"/>
      <c r="I193" s="1164"/>
      <c r="J193" s="1164"/>
      <c r="Q193" s="1184"/>
      <c r="S193" s="1184"/>
      <c r="T193" s="1184"/>
      <c r="U193" s="1184"/>
      <c r="V193" s="1184"/>
      <c r="W193" s="1184"/>
      <c r="X193" s="1184"/>
      <c r="Y193" s="1184"/>
      <c r="Z193" s="1184"/>
      <c r="AA193" s="1184"/>
      <c r="AB193" s="1184"/>
      <c r="AC193" s="1184"/>
      <c r="AD193" s="1184"/>
      <c r="AE193" s="1184"/>
      <c r="AF193" s="1184"/>
      <c r="AG193" s="1184"/>
      <c r="AH193" s="1180"/>
      <c r="AI193" s="1184"/>
      <c r="AJ193" s="1184"/>
      <c r="AK193" s="1184"/>
      <c r="AL193" s="1184"/>
      <c r="AM193" s="1184"/>
      <c r="AN193" s="1184"/>
      <c r="AO193" s="1184"/>
      <c r="AP193" s="1184"/>
      <c r="AQ193" s="1184"/>
      <c r="AR193" s="1184"/>
      <c r="AS193" s="1184"/>
      <c r="AT193" s="1184"/>
      <c r="AU193" s="1184"/>
      <c r="AV193" s="1184"/>
      <c r="AW193" s="1184"/>
      <c r="AX193" s="1184"/>
      <c r="AY193" s="1184"/>
      <c r="AZ193" s="1184"/>
      <c r="BA193" s="1184"/>
      <c r="BB193" s="1184"/>
      <c r="BC193" s="1184"/>
      <c r="BD193" s="1184"/>
      <c r="BE193" s="1184"/>
      <c r="BF193" s="1184"/>
      <c r="BG193" s="1184"/>
      <c r="BH193" s="1184"/>
      <c r="BI193" s="1184"/>
      <c r="BJ193" s="1184"/>
      <c r="BK193" s="1184"/>
      <c r="BL193" s="1184"/>
      <c r="BM193" s="1184"/>
      <c r="BN193" s="1184"/>
      <c r="BO193" s="1184"/>
      <c r="BP193" s="1184"/>
      <c r="BQ193" s="1184"/>
      <c r="BR193" s="1184"/>
      <c r="BS193" s="1184"/>
      <c r="BT193" s="1184"/>
      <c r="BU193" s="1184"/>
      <c r="BV193" s="1184"/>
      <c r="BW193" s="1184"/>
      <c r="BX193" s="1184"/>
      <c r="BY193" s="1184"/>
    </row>
    <row r="194" spans="2:77">
      <c r="B194" s="1164"/>
      <c r="C194" s="1164"/>
      <c r="D194" s="1164"/>
      <c r="E194" s="1216"/>
      <c r="F194" s="1164"/>
      <c r="G194" s="1164"/>
      <c r="H194" s="1164"/>
      <c r="I194" s="1164"/>
      <c r="J194" s="1164"/>
      <c r="Q194" s="1184"/>
      <c r="S194" s="1184"/>
      <c r="T194" s="1184"/>
      <c r="U194" s="1184"/>
      <c r="V194" s="1184"/>
      <c r="W194" s="1184"/>
      <c r="X194" s="1184"/>
      <c r="Y194" s="1184"/>
      <c r="Z194" s="1184"/>
      <c r="AA194" s="1184"/>
      <c r="AB194" s="1184"/>
      <c r="AC194" s="1184"/>
      <c r="AD194" s="1184"/>
      <c r="AE194" s="1184"/>
      <c r="AF194" s="1184"/>
      <c r="AG194" s="1184"/>
      <c r="AH194" s="1180"/>
      <c r="AI194" s="1184"/>
      <c r="AJ194" s="1184"/>
      <c r="AK194" s="1184"/>
      <c r="AL194" s="1184"/>
      <c r="AM194" s="1184"/>
      <c r="AN194" s="1184"/>
      <c r="AO194" s="1184"/>
      <c r="AP194" s="1184"/>
      <c r="AQ194" s="1184"/>
      <c r="AR194" s="1184"/>
      <c r="AS194" s="1184"/>
      <c r="AT194" s="1184"/>
      <c r="AU194" s="1184"/>
      <c r="AV194" s="1184"/>
      <c r="AW194" s="1184"/>
      <c r="AX194" s="1184"/>
      <c r="AY194" s="1184"/>
      <c r="AZ194" s="1184"/>
      <c r="BA194" s="1184"/>
      <c r="BB194" s="1184"/>
      <c r="BC194" s="1184"/>
      <c r="BD194" s="1184"/>
      <c r="BE194" s="1184"/>
      <c r="BF194" s="1184"/>
      <c r="BG194" s="1184"/>
      <c r="BH194" s="1184"/>
      <c r="BI194" s="1184"/>
      <c r="BJ194" s="1184"/>
      <c r="BK194" s="1184"/>
      <c r="BL194" s="1184"/>
      <c r="BM194" s="1184"/>
      <c r="BN194" s="1184"/>
      <c r="BO194" s="1184"/>
      <c r="BP194" s="1184"/>
      <c r="BQ194" s="1184"/>
      <c r="BR194" s="1184"/>
      <c r="BS194" s="1184"/>
      <c r="BT194" s="1184"/>
      <c r="BU194" s="1184"/>
      <c r="BV194" s="1184"/>
      <c r="BW194" s="1184"/>
      <c r="BX194" s="1184"/>
      <c r="BY194" s="1184"/>
    </row>
    <row r="195" spans="2:77">
      <c r="B195" s="1164"/>
      <c r="C195" s="1164"/>
      <c r="D195" s="1164"/>
      <c r="E195" s="1216"/>
      <c r="F195" s="1164"/>
      <c r="G195" s="1164"/>
      <c r="H195" s="1164"/>
      <c r="I195" s="1164"/>
      <c r="J195" s="1164"/>
      <c r="Q195" s="1184"/>
      <c r="S195" s="1184"/>
      <c r="T195" s="1184"/>
      <c r="U195" s="1184"/>
      <c r="V195" s="1184"/>
      <c r="W195" s="1184"/>
      <c r="X195" s="1184"/>
      <c r="Y195" s="1184"/>
      <c r="Z195" s="1184"/>
      <c r="AA195" s="1184"/>
      <c r="AB195" s="1184"/>
      <c r="AC195" s="1184"/>
      <c r="AD195" s="1184"/>
      <c r="AE195" s="1184"/>
      <c r="AF195" s="1184"/>
      <c r="AG195" s="1184"/>
      <c r="AH195" s="1180"/>
      <c r="AI195" s="1184"/>
      <c r="AJ195" s="1184"/>
      <c r="AK195" s="1184"/>
      <c r="AL195" s="1184"/>
      <c r="AM195" s="1184"/>
      <c r="AN195" s="1184"/>
      <c r="AO195" s="1184"/>
      <c r="AP195" s="1184"/>
      <c r="AQ195" s="1184"/>
      <c r="AR195" s="1184"/>
      <c r="AS195" s="1184"/>
      <c r="AT195" s="1184"/>
      <c r="AU195" s="1184"/>
      <c r="AV195" s="1184"/>
      <c r="AW195" s="1184"/>
      <c r="AX195" s="1184"/>
      <c r="AY195" s="1184"/>
      <c r="AZ195" s="1184"/>
      <c r="BA195" s="1184"/>
      <c r="BB195" s="1184"/>
      <c r="BC195" s="1184"/>
      <c r="BD195" s="1184"/>
      <c r="BE195" s="1184"/>
      <c r="BF195" s="1184"/>
      <c r="BG195" s="1184"/>
      <c r="BH195" s="1184"/>
      <c r="BI195" s="1184"/>
      <c r="BJ195" s="1184"/>
      <c r="BK195" s="1184"/>
      <c r="BL195" s="1184"/>
      <c r="BM195" s="1184"/>
      <c r="BN195" s="1184"/>
      <c r="BO195" s="1184"/>
      <c r="BP195" s="1184"/>
      <c r="BQ195" s="1184"/>
      <c r="BR195" s="1184"/>
      <c r="BS195" s="1184"/>
      <c r="BT195" s="1184"/>
      <c r="BU195" s="1184"/>
      <c r="BV195" s="1184"/>
      <c r="BW195" s="1184"/>
      <c r="BX195" s="1184"/>
      <c r="BY195" s="1184"/>
    </row>
    <row r="196" spans="2:77">
      <c r="B196" s="1164"/>
      <c r="C196" s="1164"/>
      <c r="D196" s="1164"/>
      <c r="E196" s="1216"/>
      <c r="F196" s="1164"/>
      <c r="G196" s="1164"/>
      <c r="H196" s="1164"/>
      <c r="I196" s="1164"/>
      <c r="J196" s="1164"/>
      <c r="Q196" s="1184"/>
      <c r="S196" s="1184"/>
      <c r="T196" s="1184"/>
      <c r="U196" s="1184"/>
      <c r="V196" s="1184"/>
      <c r="W196" s="1184"/>
      <c r="X196" s="1184"/>
      <c r="Y196" s="1184"/>
      <c r="Z196" s="1184"/>
      <c r="AA196" s="1184"/>
      <c r="AB196" s="1184"/>
      <c r="AC196" s="1184"/>
      <c r="AD196" s="1184"/>
      <c r="AE196" s="1184"/>
      <c r="AF196" s="1184"/>
      <c r="AG196" s="1184"/>
      <c r="AH196" s="1180"/>
      <c r="AI196" s="1184"/>
      <c r="AJ196" s="1184"/>
      <c r="AK196" s="1184"/>
      <c r="AL196" s="1184"/>
      <c r="AM196" s="1184"/>
      <c r="AN196" s="1184"/>
      <c r="AO196" s="1184"/>
      <c r="AP196" s="1184"/>
      <c r="AQ196" s="1184"/>
      <c r="AR196" s="1184"/>
      <c r="AS196" s="1184"/>
      <c r="AT196" s="1184"/>
      <c r="AU196" s="1184"/>
      <c r="AV196" s="1184"/>
      <c r="AW196" s="1184"/>
      <c r="AX196" s="1184"/>
      <c r="AY196" s="1184"/>
      <c r="AZ196" s="1184"/>
      <c r="BA196" s="1184"/>
      <c r="BB196" s="1184"/>
      <c r="BC196" s="1184"/>
      <c r="BD196" s="1184"/>
      <c r="BE196" s="1184"/>
      <c r="BF196" s="1184"/>
      <c r="BG196" s="1184"/>
      <c r="BH196" s="1184"/>
      <c r="BI196" s="1184"/>
      <c r="BJ196" s="1184"/>
      <c r="BK196" s="1184"/>
      <c r="BL196" s="1184"/>
      <c r="BM196" s="1184"/>
      <c r="BN196" s="1184"/>
      <c r="BO196" s="1184"/>
      <c r="BP196" s="1184"/>
      <c r="BQ196" s="1184"/>
      <c r="BR196" s="1184"/>
      <c r="BS196" s="1184"/>
      <c r="BT196" s="1184"/>
      <c r="BU196" s="1184"/>
      <c r="BV196" s="1184"/>
      <c r="BW196" s="1184"/>
      <c r="BX196" s="1184"/>
      <c r="BY196" s="1184"/>
    </row>
    <row r="197" spans="2:77">
      <c r="B197" s="1164"/>
      <c r="C197" s="1164"/>
      <c r="D197" s="1164"/>
      <c r="E197" s="1216"/>
      <c r="F197" s="1164"/>
      <c r="G197" s="1164"/>
      <c r="H197" s="1164"/>
      <c r="I197" s="1164"/>
      <c r="J197" s="1164"/>
      <c r="Q197" s="1184"/>
      <c r="S197" s="1184"/>
      <c r="T197" s="1184"/>
      <c r="U197" s="1184"/>
      <c r="V197" s="1184"/>
      <c r="W197" s="1184"/>
      <c r="X197" s="1184"/>
      <c r="Y197" s="1184"/>
      <c r="Z197" s="1184"/>
      <c r="AA197" s="1184"/>
      <c r="AB197" s="1184"/>
      <c r="AC197" s="1184"/>
      <c r="AD197" s="1184"/>
      <c r="AE197" s="1184"/>
      <c r="AF197" s="1184"/>
      <c r="AG197" s="1184"/>
      <c r="AH197" s="1180"/>
      <c r="AI197" s="1184"/>
      <c r="AJ197" s="1184"/>
      <c r="AK197" s="1184"/>
      <c r="AL197" s="1184"/>
      <c r="AM197" s="1184"/>
      <c r="AN197" s="1184"/>
      <c r="AO197" s="1184"/>
      <c r="AP197" s="1184"/>
      <c r="AQ197" s="1184"/>
      <c r="AR197" s="1184"/>
      <c r="AS197" s="1184"/>
      <c r="AT197" s="1184"/>
      <c r="AU197" s="1184"/>
      <c r="AV197" s="1184"/>
      <c r="AW197" s="1184"/>
      <c r="AX197" s="1184"/>
      <c r="AY197" s="1184"/>
      <c r="AZ197" s="1184"/>
      <c r="BA197" s="1184"/>
      <c r="BB197" s="1184"/>
      <c r="BC197" s="1184"/>
      <c r="BD197" s="1184"/>
      <c r="BE197" s="1184"/>
      <c r="BF197" s="1184"/>
      <c r="BG197" s="1184"/>
      <c r="BH197" s="1184"/>
      <c r="BI197" s="1184"/>
      <c r="BJ197" s="1184"/>
      <c r="BK197" s="1184"/>
      <c r="BL197" s="1184"/>
      <c r="BM197" s="1184"/>
      <c r="BN197" s="1184"/>
      <c r="BO197" s="1184"/>
      <c r="BP197" s="1184"/>
      <c r="BQ197" s="1184"/>
      <c r="BR197" s="1184"/>
      <c r="BS197" s="1184"/>
      <c r="BT197" s="1184"/>
      <c r="BU197" s="1184"/>
      <c r="BV197" s="1184"/>
      <c r="BW197" s="1184"/>
      <c r="BX197" s="1184"/>
      <c r="BY197" s="1184"/>
    </row>
    <row r="198" spans="2:77">
      <c r="B198" s="1164"/>
      <c r="C198" s="1164"/>
      <c r="D198" s="1164"/>
      <c r="E198" s="1216"/>
      <c r="F198" s="1164"/>
      <c r="G198" s="1164"/>
      <c r="H198" s="1164"/>
      <c r="I198" s="1164"/>
      <c r="J198" s="1164"/>
      <c r="Q198" s="1184"/>
      <c r="S198" s="1184"/>
      <c r="T198" s="1184"/>
      <c r="U198" s="1184"/>
      <c r="V198" s="1184"/>
      <c r="W198" s="1184"/>
      <c r="X198" s="1184"/>
      <c r="Y198" s="1184"/>
      <c r="Z198" s="1184"/>
      <c r="AA198" s="1184"/>
      <c r="AB198" s="1184"/>
      <c r="AC198" s="1184"/>
      <c r="AD198" s="1184"/>
      <c r="AE198" s="1184"/>
      <c r="AF198" s="1184"/>
      <c r="AG198" s="1184"/>
      <c r="AH198" s="1180"/>
      <c r="AI198" s="1184"/>
      <c r="AJ198" s="1184"/>
      <c r="AK198" s="1184"/>
      <c r="AL198" s="1184"/>
      <c r="AM198" s="1184"/>
      <c r="AN198" s="1184"/>
      <c r="AO198" s="1184"/>
      <c r="AP198" s="1184"/>
      <c r="AQ198" s="1184"/>
      <c r="AR198" s="1184"/>
      <c r="AS198" s="1184"/>
      <c r="AT198" s="1184"/>
      <c r="AU198" s="1184"/>
      <c r="AV198" s="1184"/>
      <c r="AW198" s="1184"/>
      <c r="AX198" s="1184"/>
      <c r="AY198" s="1184"/>
      <c r="AZ198" s="1184"/>
      <c r="BA198" s="1184"/>
      <c r="BB198" s="1184"/>
      <c r="BC198" s="1184"/>
      <c r="BD198" s="1184"/>
      <c r="BE198" s="1184"/>
      <c r="BF198" s="1184"/>
      <c r="BG198" s="1184"/>
      <c r="BH198" s="1184"/>
      <c r="BI198" s="1184"/>
      <c r="BJ198" s="1184"/>
      <c r="BK198" s="1184"/>
      <c r="BL198" s="1184"/>
      <c r="BM198" s="1184"/>
      <c r="BN198" s="1184"/>
      <c r="BO198" s="1184"/>
      <c r="BP198" s="1184"/>
      <c r="BQ198" s="1184"/>
      <c r="BR198" s="1184"/>
      <c r="BS198" s="1184"/>
      <c r="BT198" s="1184"/>
      <c r="BU198" s="1184"/>
      <c r="BV198" s="1184"/>
      <c r="BW198" s="1184"/>
      <c r="BX198" s="1184"/>
      <c r="BY198" s="1184"/>
    </row>
    <row r="199" spans="2:77">
      <c r="B199" s="1164"/>
      <c r="C199" s="1164"/>
      <c r="D199" s="1164"/>
      <c r="E199" s="1216"/>
      <c r="F199" s="1164"/>
      <c r="G199" s="1164"/>
      <c r="H199" s="1164"/>
      <c r="I199" s="1164"/>
      <c r="J199" s="1164"/>
      <c r="Q199" s="1184"/>
      <c r="S199" s="1184"/>
      <c r="T199" s="1184"/>
      <c r="U199" s="1184"/>
      <c r="V199" s="1184"/>
      <c r="W199" s="1184"/>
      <c r="X199" s="1184"/>
      <c r="Y199" s="1184"/>
      <c r="Z199" s="1184"/>
      <c r="AA199" s="1184"/>
      <c r="AB199" s="1184"/>
      <c r="AC199" s="1184"/>
      <c r="AD199" s="1184"/>
      <c r="AE199" s="1184"/>
      <c r="AF199" s="1184"/>
      <c r="AG199" s="1184"/>
      <c r="AH199" s="1180"/>
      <c r="AI199" s="1184"/>
      <c r="AJ199" s="1184"/>
      <c r="AK199" s="1184"/>
      <c r="AL199" s="1184"/>
      <c r="AM199" s="1184"/>
      <c r="AN199" s="1184"/>
      <c r="AO199" s="1184"/>
      <c r="AP199" s="1184"/>
      <c r="AQ199" s="1184"/>
      <c r="AR199" s="1184"/>
      <c r="AS199" s="1184"/>
      <c r="AT199" s="1184"/>
      <c r="AU199" s="1184"/>
      <c r="AV199" s="1184"/>
      <c r="AW199" s="1184"/>
      <c r="AX199" s="1184"/>
      <c r="AY199" s="1184"/>
      <c r="AZ199" s="1184"/>
      <c r="BA199" s="1184"/>
      <c r="BB199" s="1184"/>
      <c r="BC199" s="1184"/>
      <c r="BD199" s="1184"/>
      <c r="BE199" s="1184"/>
      <c r="BF199" s="1184"/>
      <c r="BG199" s="1184"/>
      <c r="BH199" s="1184"/>
      <c r="BI199" s="1184"/>
      <c r="BJ199" s="1184"/>
      <c r="BK199" s="1184"/>
      <c r="BL199" s="1184"/>
      <c r="BM199" s="1184"/>
      <c r="BN199" s="1184"/>
      <c r="BO199" s="1184"/>
      <c r="BP199" s="1184"/>
      <c r="BQ199" s="1184"/>
      <c r="BR199" s="1184"/>
      <c r="BS199" s="1184"/>
      <c r="BT199" s="1184"/>
      <c r="BU199" s="1184"/>
      <c r="BV199" s="1184"/>
      <c r="BW199" s="1184"/>
      <c r="BX199" s="1184"/>
      <c r="BY199" s="1184"/>
    </row>
    <row r="200" spans="2:77">
      <c r="B200" s="1164"/>
      <c r="C200" s="1164"/>
      <c r="D200" s="1164"/>
      <c r="E200" s="1216"/>
      <c r="F200" s="1164"/>
      <c r="G200" s="1164"/>
      <c r="H200" s="1164"/>
      <c r="I200" s="1164"/>
      <c r="J200" s="1164"/>
      <c r="Q200" s="1184"/>
      <c r="S200" s="1184"/>
      <c r="T200" s="1184"/>
      <c r="U200" s="1184"/>
      <c r="V200" s="1184"/>
      <c r="W200" s="1184"/>
      <c r="X200" s="1184"/>
      <c r="Y200" s="1184"/>
      <c r="Z200" s="1184"/>
      <c r="AA200" s="1184"/>
      <c r="AB200" s="1184"/>
      <c r="AC200" s="1184"/>
      <c r="AD200" s="1184"/>
      <c r="AE200" s="1184"/>
      <c r="AF200" s="1184"/>
      <c r="AG200" s="1184"/>
      <c r="AH200" s="1180"/>
      <c r="AI200" s="1184"/>
      <c r="AJ200" s="1184"/>
      <c r="AK200" s="1184"/>
      <c r="AL200" s="1184"/>
      <c r="AM200" s="1184"/>
      <c r="AN200" s="1184"/>
      <c r="AO200" s="1184"/>
      <c r="AP200" s="1184"/>
      <c r="AQ200" s="1184"/>
      <c r="AR200" s="1184"/>
      <c r="AS200" s="1184"/>
      <c r="AT200" s="1184"/>
      <c r="AU200" s="1184"/>
      <c r="AV200" s="1184"/>
      <c r="AW200" s="1184"/>
      <c r="AX200" s="1184"/>
      <c r="AY200" s="1184"/>
      <c r="AZ200" s="1184"/>
      <c r="BA200" s="1184"/>
      <c r="BB200" s="1184"/>
      <c r="BC200" s="1184"/>
      <c r="BD200" s="1184"/>
      <c r="BE200" s="1184"/>
      <c r="BF200" s="1184"/>
      <c r="BG200" s="1184"/>
      <c r="BH200" s="1184"/>
      <c r="BI200" s="1184"/>
      <c r="BJ200" s="1184"/>
      <c r="BK200" s="1184"/>
      <c r="BL200" s="1184"/>
      <c r="BM200" s="1184"/>
      <c r="BN200" s="1184"/>
      <c r="BO200" s="1184"/>
      <c r="BP200" s="1184"/>
      <c r="BQ200" s="1184"/>
      <c r="BR200" s="1184"/>
      <c r="BS200" s="1184"/>
      <c r="BT200" s="1184"/>
      <c r="BU200" s="1184"/>
      <c r="BV200" s="1184"/>
      <c r="BW200" s="1184"/>
      <c r="BX200" s="1184"/>
      <c r="BY200" s="1184"/>
    </row>
    <row r="201" spans="2:77">
      <c r="B201" s="1164"/>
      <c r="C201" s="1164"/>
      <c r="D201" s="1164"/>
      <c r="E201" s="1216"/>
      <c r="F201" s="1164"/>
      <c r="G201" s="1164"/>
      <c r="H201" s="1164"/>
      <c r="I201" s="1164"/>
      <c r="J201" s="1164"/>
      <c r="Q201" s="1184"/>
      <c r="S201" s="1184"/>
      <c r="T201" s="1184"/>
      <c r="U201" s="1184"/>
      <c r="V201" s="1184"/>
      <c r="W201" s="1184"/>
      <c r="X201" s="1184"/>
      <c r="Y201" s="1184"/>
      <c r="Z201" s="1184"/>
      <c r="AA201" s="1184"/>
      <c r="AB201" s="1184"/>
      <c r="AC201" s="1184"/>
      <c r="AD201" s="1184"/>
      <c r="AE201" s="1184"/>
      <c r="AF201" s="1184"/>
      <c r="AG201" s="1184"/>
      <c r="AH201" s="1180"/>
      <c r="AI201" s="1184"/>
      <c r="AJ201" s="1184"/>
      <c r="AK201" s="1184"/>
      <c r="AL201" s="1184"/>
      <c r="AM201" s="1184"/>
      <c r="AN201" s="1184"/>
      <c r="AO201" s="1184"/>
      <c r="AP201" s="1184"/>
      <c r="AQ201" s="1184"/>
      <c r="AR201" s="1184"/>
      <c r="AS201" s="1184"/>
      <c r="AT201" s="1184"/>
      <c r="AU201" s="1184"/>
      <c r="AV201" s="1184"/>
      <c r="AW201" s="1184"/>
      <c r="AX201" s="1184"/>
      <c r="AY201" s="1184"/>
      <c r="AZ201" s="1184"/>
      <c r="BA201" s="1184"/>
      <c r="BB201" s="1184"/>
      <c r="BC201" s="1184"/>
      <c r="BD201" s="1184"/>
      <c r="BE201" s="1184"/>
      <c r="BF201" s="1184"/>
      <c r="BG201" s="1184"/>
      <c r="BH201" s="1184"/>
      <c r="BI201" s="1184"/>
      <c r="BJ201" s="1184"/>
      <c r="BK201" s="1184"/>
      <c r="BL201" s="1184"/>
      <c r="BM201" s="1184"/>
      <c r="BN201" s="1184"/>
      <c r="BO201" s="1184"/>
      <c r="BP201" s="1184"/>
      <c r="BQ201" s="1184"/>
      <c r="BR201" s="1184"/>
      <c r="BS201" s="1184"/>
      <c r="BT201" s="1184"/>
      <c r="BU201" s="1184"/>
      <c r="BV201" s="1184"/>
      <c r="BW201" s="1184"/>
      <c r="BX201" s="1184"/>
      <c r="BY201" s="1184"/>
    </row>
    <row r="202" spans="2:77">
      <c r="B202" s="1164"/>
      <c r="C202" s="1164"/>
      <c r="D202" s="1164"/>
      <c r="E202" s="1216"/>
      <c r="F202" s="1164"/>
      <c r="G202" s="1164"/>
      <c r="H202" s="1164"/>
      <c r="I202" s="1164"/>
      <c r="J202" s="1164"/>
      <c r="Q202" s="1184"/>
      <c r="S202" s="1184"/>
      <c r="T202" s="1184"/>
      <c r="U202" s="1184"/>
      <c r="V202" s="1184"/>
      <c r="W202" s="1184"/>
      <c r="X202" s="1184"/>
      <c r="Y202" s="1184"/>
      <c r="Z202" s="1184"/>
      <c r="AA202" s="1184"/>
      <c r="AB202" s="1184"/>
      <c r="AC202" s="1184"/>
      <c r="AD202" s="1184"/>
      <c r="AE202" s="1184"/>
      <c r="AF202" s="1184"/>
      <c r="AG202" s="1184"/>
      <c r="AH202" s="1180"/>
      <c r="AI202" s="1184"/>
      <c r="AJ202" s="1184"/>
      <c r="AK202" s="1184"/>
      <c r="AL202" s="1184"/>
      <c r="AM202" s="1184"/>
      <c r="AN202" s="1184"/>
      <c r="AO202" s="1184"/>
      <c r="AP202" s="1184"/>
      <c r="AQ202" s="1184"/>
      <c r="AR202" s="1184"/>
      <c r="AS202" s="1184"/>
      <c r="AT202" s="1184"/>
      <c r="AU202" s="1184"/>
      <c r="AV202" s="1184"/>
      <c r="AW202" s="1184"/>
      <c r="AX202" s="1184"/>
      <c r="AY202" s="1184"/>
      <c r="AZ202" s="1184"/>
      <c r="BA202" s="1184"/>
      <c r="BB202" s="1184"/>
      <c r="BC202" s="1184"/>
      <c r="BD202" s="1184"/>
      <c r="BE202" s="1184"/>
      <c r="BF202" s="1184"/>
      <c r="BG202" s="1184"/>
      <c r="BH202" s="1184"/>
      <c r="BI202" s="1184"/>
      <c r="BJ202" s="1184"/>
      <c r="BK202" s="1184"/>
      <c r="BL202" s="1184"/>
      <c r="BM202" s="1184"/>
      <c r="BN202" s="1184"/>
      <c r="BO202" s="1184"/>
      <c r="BP202" s="1184"/>
      <c r="BQ202" s="1184"/>
      <c r="BR202" s="1184"/>
      <c r="BS202" s="1184"/>
      <c r="BT202" s="1184"/>
      <c r="BU202" s="1184"/>
      <c r="BV202" s="1184"/>
      <c r="BW202" s="1184"/>
      <c r="BX202" s="1184"/>
      <c r="BY202" s="1184"/>
    </row>
    <row r="203" spans="2:77">
      <c r="B203" s="1164"/>
      <c r="C203" s="1164"/>
      <c r="D203" s="1164"/>
      <c r="E203" s="1216"/>
      <c r="F203" s="1164"/>
      <c r="G203" s="1164"/>
      <c r="H203" s="1164"/>
      <c r="I203" s="1164"/>
      <c r="J203" s="1164"/>
      <c r="Q203" s="1184"/>
      <c r="S203" s="1184"/>
      <c r="T203" s="1184"/>
      <c r="U203" s="1184"/>
      <c r="V203" s="1184"/>
      <c r="W203" s="1184"/>
      <c r="X203" s="1184"/>
      <c r="Y203" s="1184"/>
      <c r="Z203" s="1184"/>
      <c r="AA203" s="1184"/>
      <c r="AB203" s="1184"/>
      <c r="AC203" s="1184"/>
      <c r="AD203" s="1184"/>
      <c r="AE203" s="1184"/>
      <c r="AF203" s="1184"/>
      <c r="AG203" s="1184"/>
      <c r="AH203" s="1180"/>
      <c r="AI203" s="1184"/>
      <c r="AJ203" s="1184"/>
      <c r="AK203" s="1184"/>
      <c r="AL203" s="1184"/>
      <c r="AM203" s="1184"/>
      <c r="AN203" s="1184"/>
      <c r="AO203" s="1184"/>
      <c r="AP203" s="1184"/>
      <c r="AQ203" s="1184"/>
      <c r="AR203" s="1184"/>
      <c r="AS203" s="1184"/>
      <c r="AT203" s="1184"/>
      <c r="AU203" s="1184"/>
      <c r="AV203" s="1184"/>
      <c r="AW203" s="1184"/>
      <c r="AX203" s="1184"/>
      <c r="AY203" s="1184"/>
      <c r="AZ203" s="1184"/>
      <c r="BA203" s="1184"/>
      <c r="BB203" s="1184"/>
      <c r="BC203" s="1184"/>
      <c r="BD203" s="1184"/>
      <c r="BE203" s="1184"/>
      <c r="BF203" s="1184"/>
      <c r="BG203" s="1184"/>
      <c r="BH203" s="1184"/>
      <c r="BI203" s="1184"/>
      <c r="BJ203" s="1184"/>
      <c r="BK203" s="1184"/>
      <c r="BL203" s="1184"/>
      <c r="BM203" s="1184"/>
      <c r="BN203" s="1184"/>
      <c r="BO203" s="1184"/>
      <c r="BP203" s="1184"/>
      <c r="BQ203" s="1184"/>
      <c r="BR203" s="1184"/>
      <c r="BS203" s="1184"/>
      <c r="BT203" s="1184"/>
      <c r="BU203" s="1184"/>
      <c r="BV203" s="1184"/>
      <c r="BW203" s="1184"/>
      <c r="BX203" s="1184"/>
      <c r="BY203" s="1184"/>
    </row>
    <row r="204" spans="2:77">
      <c r="B204" s="1164"/>
      <c r="C204" s="1164"/>
      <c r="D204" s="1164"/>
      <c r="E204" s="1216"/>
      <c r="F204" s="1164"/>
      <c r="G204" s="1164"/>
      <c r="H204" s="1164"/>
      <c r="I204" s="1164"/>
      <c r="J204" s="1164"/>
      <c r="Q204" s="1184"/>
      <c r="S204" s="1184"/>
      <c r="T204" s="1184"/>
      <c r="U204" s="1184"/>
      <c r="V204" s="1184"/>
      <c r="W204" s="1184"/>
      <c r="X204" s="1184"/>
      <c r="Y204" s="1184"/>
      <c r="Z204" s="1184"/>
      <c r="AA204" s="1184"/>
      <c r="AB204" s="1184"/>
      <c r="AC204" s="1184"/>
      <c r="AD204" s="1184"/>
      <c r="AE204" s="1184"/>
      <c r="AF204" s="1184"/>
      <c r="AG204" s="1184"/>
      <c r="AH204" s="1180"/>
      <c r="AI204" s="1184"/>
      <c r="AJ204" s="1184"/>
      <c r="AK204" s="1184"/>
      <c r="AL204" s="1184"/>
      <c r="AM204" s="1184"/>
      <c r="AN204" s="1184"/>
      <c r="AO204" s="1184"/>
      <c r="AP204" s="1184"/>
      <c r="AQ204" s="1184"/>
      <c r="AR204" s="1184"/>
      <c r="AS204" s="1184"/>
      <c r="AT204" s="1184"/>
      <c r="AU204" s="1184"/>
      <c r="AV204" s="1184"/>
      <c r="AW204" s="1184"/>
      <c r="AX204" s="1184"/>
      <c r="AY204" s="1184"/>
      <c r="AZ204" s="1184"/>
      <c r="BA204" s="1184"/>
      <c r="BB204" s="1184"/>
      <c r="BC204" s="1184"/>
      <c r="BD204" s="1184"/>
      <c r="BE204" s="1184"/>
      <c r="BF204" s="1184"/>
      <c r="BG204" s="1184"/>
      <c r="BH204" s="1184"/>
      <c r="BI204" s="1184"/>
      <c r="BJ204" s="1184"/>
      <c r="BK204" s="1184"/>
      <c r="BL204" s="1184"/>
      <c r="BM204" s="1184"/>
      <c r="BN204" s="1184"/>
      <c r="BO204" s="1184"/>
      <c r="BP204" s="1184"/>
      <c r="BQ204" s="1184"/>
      <c r="BR204" s="1184"/>
      <c r="BS204" s="1184"/>
      <c r="BT204" s="1184"/>
      <c r="BU204" s="1184"/>
      <c r="BV204" s="1184"/>
      <c r="BW204" s="1184"/>
      <c r="BX204" s="1184"/>
      <c r="BY204" s="1184"/>
    </row>
    <row r="205" spans="2:77">
      <c r="B205" s="1164"/>
      <c r="C205" s="1164"/>
      <c r="D205" s="1164"/>
      <c r="E205" s="1216"/>
      <c r="F205" s="1164"/>
      <c r="G205" s="1164"/>
      <c r="H205" s="1164"/>
      <c r="I205" s="1164"/>
      <c r="J205" s="1164"/>
      <c r="Q205" s="1184"/>
      <c r="S205" s="1184"/>
      <c r="T205" s="1184"/>
      <c r="U205" s="1184"/>
      <c r="V205" s="1184"/>
      <c r="W205" s="1184"/>
      <c r="X205" s="1184"/>
      <c r="Y205" s="1184"/>
      <c r="Z205" s="1184"/>
      <c r="AA205" s="1184"/>
      <c r="AB205" s="1184"/>
      <c r="AC205" s="1184"/>
      <c r="AD205" s="1184"/>
      <c r="AE205" s="1184"/>
      <c r="AF205" s="1184"/>
      <c r="AG205" s="1184"/>
      <c r="AH205" s="1180"/>
      <c r="AI205" s="1184"/>
      <c r="AJ205" s="1184"/>
      <c r="AK205" s="1184"/>
      <c r="AL205" s="1184"/>
      <c r="AM205" s="1184"/>
      <c r="AN205" s="1184"/>
      <c r="AO205" s="1184"/>
      <c r="AP205" s="1184"/>
      <c r="AQ205" s="1184"/>
      <c r="AR205" s="1184"/>
      <c r="AS205" s="1184"/>
      <c r="AT205" s="1184"/>
      <c r="AU205" s="1184"/>
      <c r="AV205" s="1184"/>
      <c r="AW205" s="1184"/>
      <c r="AX205" s="1184"/>
      <c r="AY205" s="1184"/>
      <c r="AZ205" s="1184"/>
      <c r="BA205" s="1184"/>
      <c r="BB205" s="1184"/>
      <c r="BC205" s="1184"/>
      <c r="BD205" s="1184"/>
      <c r="BE205" s="1184"/>
      <c r="BF205" s="1184"/>
      <c r="BG205" s="1184"/>
      <c r="BH205" s="1184"/>
      <c r="BI205" s="1184"/>
      <c r="BJ205" s="1184"/>
      <c r="BK205" s="1184"/>
      <c r="BL205" s="1184"/>
      <c r="BM205" s="1184"/>
      <c r="BN205" s="1184"/>
      <c r="BO205" s="1184"/>
      <c r="BP205" s="1184"/>
      <c r="BQ205" s="1184"/>
      <c r="BR205" s="1184"/>
      <c r="BS205" s="1184"/>
      <c r="BT205" s="1184"/>
      <c r="BU205" s="1184"/>
      <c r="BV205" s="1184"/>
      <c r="BW205" s="1184"/>
      <c r="BX205" s="1184"/>
      <c r="BY205" s="1184"/>
    </row>
    <row r="206" spans="2:77">
      <c r="B206" s="1164"/>
      <c r="C206" s="1164"/>
      <c r="D206" s="1164"/>
      <c r="E206" s="1216"/>
      <c r="F206" s="1164"/>
      <c r="G206" s="1164"/>
      <c r="H206" s="1164"/>
      <c r="I206" s="1164"/>
      <c r="J206" s="1164"/>
      <c r="Q206" s="1184"/>
      <c r="S206" s="1184"/>
      <c r="T206" s="1184"/>
      <c r="U206" s="1184"/>
      <c r="V206" s="1184"/>
      <c r="W206" s="1184"/>
      <c r="X206" s="1184"/>
      <c r="Y206" s="1184"/>
      <c r="Z206" s="1184"/>
      <c r="AA206" s="1184"/>
      <c r="AB206" s="1184"/>
      <c r="AC206" s="1184"/>
      <c r="AD206" s="1184"/>
      <c r="AE206" s="1184"/>
      <c r="AF206" s="1184"/>
      <c r="AG206" s="1184"/>
      <c r="AH206" s="1180"/>
      <c r="AI206" s="1184"/>
      <c r="AJ206" s="1184"/>
      <c r="AK206" s="1184"/>
      <c r="AL206" s="1184"/>
      <c r="AM206" s="1184"/>
      <c r="AN206" s="1184"/>
      <c r="AO206" s="1184"/>
      <c r="AP206" s="1184"/>
      <c r="AQ206" s="1184"/>
      <c r="AR206" s="1184"/>
      <c r="AS206" s="1184"/>
      <c r="AT206" s="1184"/>
      <c r="AU206" s="1184"/>
      <c r="AV206" s="1184"/>
      <c r="AW206" s="1184"/>
      <c r="AX206" s="1184"/>
      <c r="AY206" s="1184"/>
      <c r="AZ206" s="1184"/>
      <c r="BA206" s="1184"/>
      <c r="BB206" s="1184"/>
      <c r="BC206" s="1184"/>
      <c r="BD206" s="1184"/>
      <c r="BE206" s="1184"/>
      <c r="BF206" s="1184"/>
      <c r="BG206" s="1184"/>
      <c r="BH206" s="1184"/>
      <c r="BI206" s="1184"/>
      <c r="BJ206" s="1184"/>
      <c r="BK206" s="1184"/>
      <c r="BL206" s="1184"/>
      <c r="BM206" s="1184"/>
      <c r="BN206" s="1184"/>
      <c r="BO206" s="1184"/>
      <c r="BP206" s="1184"/>
      <c r="BQ206" s="1184"/>
      <c r="BR206" s="1184"/>
      <c r="BS206" s="1184"/>
      <c r="BT206" s="1184"/>
      <c r="BU206" s="1184"/>
      <c r="BV206" s="1184"/>
      <c r="BW206" s="1184"/>
      <c r="BX206" s="1184"/>
      <c r="BY206" s="1184"/>
    </row>
    <row r="207" spans="2:77">
      <c r="B207" s="1164"/>
      <c r="C207" s="1164"/>
      <c r="D207" s="1164"/>
      <c r="E207" s="1216"/>
      <c r="F207" s="1164"/>
      <c r="G207" s="1164"/>
      <c r="H207" s="1164"/>
      <c r="I207" s="1164"/>
      <c r="J207" s="1164"/>
      <c r="Q207" s="1184"/>
      <c r="S207" s="1184"/>
      <c r="T207" s="1184"/>
      <c r="U207" s="1184"/>
      <c r="V207" s="1184"/>
      <c r="W207" s="1184"/>
      <c r="X207" s="1184"/>
      <c r="Y207" s="1184"/>
      <c r="Z207" s="1184"/>
      <c r="AA207" s="1184"/>
      <c r="AB207" s="1184"/>
      <c r="AC207" s="1184"/>
      <c r="AD207" s="1184"/>
      <c r="AE207" s="1184"/>
      <c r="AF207" s="1184"/>
      <c r="AG207" s="1184"/>
      <c r="AH207" s="1180"/>
      <c r="AI207" s="1184"/>
      <c r="AJ207" s="1184"/>
      <c r="AK207" s="1184"/>
      <c r="AL207" s="1184"/>
      <c r="AM207" s="1184"/>
      <c r="AN207" s="1184"/>
      <c r="AO207" s="1184"/>
      <c r="AP207" s="1184"/>
      <c r="AQ207" s="1184"/>
      <c r="AR207" s="1184"/>
      <c r="AS207" s="1184"/>
      <c r="AT207" s="1184"/>
      <c r="AU207" s="1184"/>
      <c r="AV207" s="1184"/>
      <c r="AW207" s="1184"/>
      <c r="AX207" s="1184"/>
      <c r="AY207" s="1184"/>
      <c r="AZ207" s="1184"/>
      <c r="BA207" s="1184"/>
      <c r="BB207" s="1184"/>
      <c r="BC207" s="1184"/>
      <c r="BD207" s="1184"/>
      <c r="BE207" s="1184"/>
      <c r="BF207" s="1184"/>
      <c r="BG207" s="1184"/>
      <c r="BH207" s="1184"/>
      <c r="BI207" s="1184"/>
      <c r="BJ207" s="1184"/>
      <c r="BK207" s="1184"/>
      <c r="BL207" s="1184"/>
      <c r="BM207" s="1184"/>
      <c r="BN207" s="1184"/>
      <c r="BO207" s="1184"/>
      <c r="BP207" s="1184"/>
      <c r="BQ207" s="1184"/>
      <c r="BR207" s="1184"/>
      <c r="BS207" s="1184"/>
      <c r="BT207" s="1184"/>
      <c r="BU207" s="1184"/>
      <c r="BV207" s="1184"/>
      <c r="BW207" s="1184"/>
      <c r="BX207" s="1184"/>
      <c r="BY207" s="1184"/>
    </row>
    <row r="208" spans="2:77">
      <c r="B208" s="1164"/>
      <c r="C208" s="1164"/>
      <c r="D208" s="1164"/>
      <c r="E208" s="1216"/>
      <c r="F208" s="1164"/>
      <c r="G208" s="1164"/>
      <c r="H208" s="1164"/>
      <c r="I208" s="1164"/>
      <c r="J208" s="1164"/>
      <c r="Q208" s="1184"/>
      <c r="S208" s="1184"/>
      <c r="T208" s="1184"/>
      <c r="U208" s="1184"/>
      <c r="V208" s="1184"/>
      <c r="W208" s="1184"/>
      <c r="X208" s="1184"/>
      <c r="Y208" s="1184"/>
      <c r="Z208" s="1184"/>
      <c r="AA208" s="1184"/>
      <c r="AB208" s="1184"/>
      <c r="AC208" s="1184"/>
      <c r="AD208" s="1184"/>
      <c r="AE208" s="1184"/>
      <c r="AF208" s="1184"/>
      <c r="AG208" s="1184"/>
      <c r="AH208" s="1180"/>
      <c r="AI208" s="1184"/>
      <c r="AJ208" s="1184"/>
      <c r="AK208" s="1184"/>
      <c r="AL208" s="1184"/>
      <c r="AM208" s="1184"/>
      <c r="AN208" s="1184"/>
      <c r="AO208" s="1184"/>
      <c r="AP208" s="1184"/>
      <c r="AQ208" s="1184"/>
      <c r="AR208" s="1184"/>
      <c r="AS208" s="1184"/>
      <c r="AT208" s="1184"/>
      <c r="AU208" s="1184"/>
      <c r="AV208" s="1184"/>
      <c r="AW208" s="1184"/>
      <c r="AX208" s="1184"/>
      <c r="AY208" s="1184"/>
      <c r="AZ208" s="1184"/>
      <c r="BA208" s="1184"/>
      <c r="BB208" s="1184"/>
      <c r="BC208" s="1184"/>
      <c r="BD208" s="1184"/>
      <c r="BE208" s="1184"/>
      <c r="BF208" s="1184"/>
      <c r="BG208" s="1184"/>
      <c r="BH208" s="1184"/>
      <c r="BI208" s="1184"/>
      <c r="BJ208" s="1184"/>
      <c r="BK208" s="1184"/>
      <c r="BL208" s="1184"/>
      <c r="BM208" s="1184"/>
      <c r="BN208" s="1184"/>
      <c r="BO208" s="1184"/>
      <c r="BP208" s="1184"/>
      <c r="BQ208" s="1184"/>
      <c r="BR208" s="1184"/>
      <c r="BS208" s="1184"/>
      <c r="BT208" s="1184"/>
      <c r="BU208" s="1184"/>
      <c r="BV208" s="1184"/>
      <c r="BW208" s="1184"/>
      <c r="BX208" s="1184"/>
      <c r="BY208" s="1184"/>
    </row>
    <row r="209" spans="2:77">
      <c r="B209" s="1164"/>
      <c r="C209" s="1164"/>
      <c r="D209" s="1164"/>
      <c r="E209" s="1216"/>
      <c r="F209" s="1164"/>
      <c r="G209" s="1164"/>
      <c r="H209" s="1164"/>
      <c r="I209" s="1164"/>
      <c r="J209" s="1164"/>
      <c r="Q209" s="1184"/>
      <c r="S209" s="1184"/>
      <c r="T209" s="1184"/>
      <c r="U209" s="1184"/>
      <c r="V209" s="1184"/>
      <c r="W209" s="1184"/>
      <c r="X209" s="1184"/>
      <c r="Y209" s="1184"/>
      <c r="Z209" s="1184"/>
      <c r="AA209" s="1184"/>
      <c r="AB209" s="1184"/>
      <c r="AC209" s="1184"/>
      <c r="AD209" s="1184"/>
      <c r="AE209" s="1184"/>
      <c r="AF209" s="1184"/>
      <c r="AG209" s="1184"/>
      <c r="AH209" s="1180"/>
      <c r="AI209" s="1184"/>
      <c r="AJ209" s="1184"/>
      <c r="AK209" s="1184"/>
      <c r="AL209" s="1184"/>
      <c r="AM209" s="1184"/>
      <c r="AN209" s="1184"/>
      <c r="AO209" s="1184"/>
      <c r="AP209" s="1184"/>
      <c r="AQ209" s="1184"/>
      <c r="AR209" s="1184"/>
      <c r="AS209" s="1184"/>
      <c r="AT209" s="1184"/>
      <c r="AU209" s="1184"/>
      <c r="AV209" s="1184"/>
      <c r="AW209" s="1184"/>
      <c r="AX209" s="1184"/>
      <c r="AY209" s="1184"/>
      <c r="AZ209" s="1184"/>
      <c r="BA209" s="1184"/>
      <c r="BB209" s="1184"/>
      <c r="BC209" s="1184"/>
      <c r="BD209" s="1184"/>
      <c r="BE209" s="1184"/>
      <c r="BF209" s="1184"/>
      <c r="BG209" s="1184"/>
      <c r="BH209" s="1184"/>
      <c r="BI209" s="1184"/>
      <c r="BJ209" s="1184"/>
      <c r="BK209" s="1184"/>
      <c r="BL209" s="1184"/>
      <c r="BM209" s="1184"/>
      <c r="BN209" s="1184"/>
      <c r="BO209" s="1184"/>
      <c r="BP209" s="1184"/>
      <c r="BQ209" s="1184"/>
      <c r="BR209" s="1184"/>
      <c r="BS209" s="1184"/>
      <c r="BT209" s="1184"/>
      <c r="BU209" s="1184"/>
      <c r="BV209" s="1184"/>
      <c r="BW209" s="1184"/>
      <c r="BX209" s="1184"/>
      <c r="BY209" s="1184"/>
    </row>
    <row r="210" spans="2:77">
      <c r="B210" s="1164"/>
      <c r="C210" s="1164"/>
      <c r="D210" s="1164"/>
      <c r="E210" s="1216"/>
      <c r="F210" s="1164"/>
      <c r="G210" s="1164"/>
      <c r="H210" s="1164"/>
      <c r="I210" s="1164"/>
      <c r="J210" s="1164"/>
      <c r="Q210" s="1184"/>
      <c r="S210" s="1184"/>
      <c r="T210" s="1184"/>
      <c r="U210" s="1184"/>
      <c r="V210" s="1184"/>
      <c r="W210" s="1184"/>
      <c r="X210" s="1184"/>
      <c r="Y210" s="1184"/>
      <c r="Z210" s="1184"/>
      <c r="AA210" s="1184"/>
      <c r="AB210" s="1184"/>
      <c r="AC210" s="1184"/>
      <c r="AD210" s="1184"/>
      <c r="AE210" s="1184"/>
      <c r="AF210" s="1184"/>
      <c r="AG210" s="1184"/>
      <c r="AH210" s="1180"/>
      <c r="AI210" s="1184"/>
      <c r="AJ210" s="1184"/>
      <c r="AK210" s="1184"/>
      <c r="AL210" s="1184"/>
      <c r="AM210" s="1184"/>
      <c r="AN210" s="1184"/>
      <c r="AO210" s="1184"/>
      <c r="AP210" s="1184"/>
      <c r="AQ210" s="1184"/>
      <c r="AR210" s="1184"/>
      <c r="AS210" s="1184"/>
      <c r="AT210" s="1184"/>
      <c r="AU210" s="1184"/>
      <c r="AV210" s="1184"/>
      <c r="AW210" s="1184"/>
      <c r="AX210" s="1184"/>
      <c r="AY210" s="1184"/>
      <c r="AZ210" s="1184"/>
      <c r="BA210" s="1184"/>
      <c r="BB210" s="1184"/>
      <c r="BC210" s="1184"/>
      <c r="BD210" s="1184"/>
      <c r="BE210" s="1184"/>
      <c r="BF210" s="1184"/>
      <c r="BG210" s="1184"/>
      <c r="BH210" s="1184"/>
      <c r="BI210" s="1184"/>
      <c r="BJ210" s="1184"/>
      <c r="BK210" s="1184"/>
      <c r="BL210" s="1184"/>
      <c r="BM210" s="1184"/>
      <c r="BN210" s="1184"/>
      <c r="BO210" s="1184"/>
      <c r="BP210" s="1184"/>
      <c r="BQ210" s="1184"/>
      <c r="BR210" s="1184"/>
      <c r="BS210" s="1184"/>
      <c r="BT210" s="1184"/>
      <c r="BU210" s="1184"/>
      <c r="BV210" s="1184"/>
      <c r="BW210" s="1184"/>
      <c r="BX210" s="1184"/>
      <c r="BY210" s="1184"/>
    </row>
    <row r="211" spans="2:77" s="1190" customFormat="1">
      <c r="B211" s="1164"/>
      <c r="C211" s="1164"/>
      <c r="D211" s="1164"/>
      <c r="E211" s="1216"/>
      <c r="F211" s="1164"/>
      <c r="G211" s="1164"/>
      <c r="H211" s="1164"/>
      <c r="I211" s="1164"/>
      <c r="J211" s="1164"/>
      <c r="K211" s="1164"/>
      <c r="L211" s="1164"/>
      <c r="M211" s="1164"/>
      <c r="N211" s="1164"/>
      <c r="O211" s="1164"/>
      <c r="P211" s="1164"/>
      <c r="R211" s="1164"/>
      <c r="X211" s="1184"/>
      <c r="Y211" s="1184"/>
      <c r="Z211" s="1184"/>
      <c r="AA211" s="1184"/>
      <c r="AB211" s="1184"/>
      <c r="AC211" s="1184"/>
      <c r="AD211" s="1184"/>
      <c r="AE211" s="1184"/>
      <c r="AF211" s="1184"/>
      <c r="AG211" s="1184"/>
      <c r="AH211" s="1180"/>
      <c r="AI211" s="1184"/>
      <c r="AJ211" s="1184"/>
      <c r="AK211" s="1184"/>
      <c r="AL211" s="1184"/>
      <c r="AM211" s="1184"/>
      <c r="AN211" s="1184"/>
      <c r="AO211" s="1184"/>
      <c r="AP211" s="1184"/>
      <c r="AQ211" s="1184"/>
      <c r="AR211" s="1184"/>
      <c r="AS211" s="1184"/>
      <c r="AT211" s="1184"/>
      <c r="AU211" s="1184"/>
      <c r="AV211" s="1184"/>
      <c r="AW211" s="1184"/>
      <c r="AX211" s="1184"/>
      <c r="AY211" s="1184"/>
      <c r="AZ211" s="1184"/>
      <c r="BA211" s="1184"/>
      <c r="BB211" s="1184"/>
      <c r="BC211" s="1184"/>
      <c r="BD211" s="1184"/>
      <c r="BE211" s="1184"/>
      <c r="BF211" s="1184"/>
      <c r="BG211" s="1184"/>
      <c r="BH211" s="1184"/>
      <c r="BI211" s="1184"/>
      <c r="BJ211" s="1184"/>
      <c r="BK211" s="1184"/>
      <c r="BL211" s="1184"/>
      <c r="BM211" s="1184"/>
      <c r="BN211" s="1184"/>
      <c r="BO211" s="1184"/>
      <c r="BP211" s="1184"/>
      <c r="BQ211" s="1184"/>
      <c r="BR211" s="1184"/>
      <c r="BS211" s="1184"/>
      <c r="BT211" s="1184"/>
      <c r="BU211" s="1184"/>
      <c r="BV211" s="1184"/>
      <c r="BW211" s="1184"/>
      <c r="BX211" s="1184"/>
      <c r="BY211" s="1184"/>
    </row>
    <row r="212" spans="2:77">
      <c r="B212" s="1164"/>
      <c r="C212" s="1164"/>
      <c r="D212" s="1164"/>
      <c r="E212" s="1216"/>
      <c r="F212" s="1164"/>
      <c r="G212" s="1164"/>
      <c r="H212" s="1164"/>
      <c r="I212" s="1164"/>
      <c r="J212" s="1164"/>
      <c r="Q212" s="1184"/>
      <c r="S212" s="1184"/>
      <c r="T212" s="1184"/>
      <c r="U212" s="1184"/>
      <c r="V212" s="1184"/>
      <c r="W212" s="1184"/>
      <c r="X212" s="1184"/>
      <c r="Y212" s="1184"/>
      <c r="Z212" s="1184"/>
      <c r="AA212" s="1184"/>
      <c r="AB212" s="1184"/>
      <c r="AC212" s="1184"/>
      <c r="AD212" s="1184"/>
      <c r="AE212" s="1184"/>
      <c r="AF212" s="1184"/>
      <c r="AG212" s="1184"/>
      <c r="AH212" s="1180"/>
      <c r="AI212" s="1184"/>
      <c r="AJ212" s="1184"/>
      <c r="AK212" s="1184"/>
      <c r="AL212" s="1184"/>
      <c r="AM212" s="1184"/>
      <c r="AN212" s="1184"/>
      <c r="AO212" s="1184"/>
      <c r="AP212" s="1184"/>
      <c r="AQ212" s="1184"/>
      <c r="AR212" s="1184"/>
      <c r="AS212" s="1184"/>
      <c r="AT212" s="1184"/>
      <c r="AU212" s="1184"/>
      <c r="AV212" s="1184"/>
      <c r="AW212" s="1184"/>
      <c r="AX212" s="1184"/>
      <c r="AY212" s="1184"/>
      <c r="AZ212" s="1184"/>
      <c r="BA212" s="1184"/>
      <c r="BB212" s="1184"/>
      <c r="BC212" s="1184"/>
      <c r="BD212" s="1184"/>
      <c r="BE212" s="1184"/>
      <c r="BF212" s="1184"/>
      <c r="BG212" s="1184"/>
      <c r="BH212" s="1184"/>
      <c r="BI212" s="1184"/>
      <c r="BJ212" s="1184"/>
      <c r="BK212" s="1184"/>
      <c r="BL212" s="1184"/>
      <c r="BM212" s="1184"/>
      <c r="BN212" s="1184"/>
      <c r="BO212" s="1184"/>
      <c r="BP212" s="1184"/>
      <c r="BQ212" s="1184"/>
      <c r="BR212" s="1184"/>
      <c r="BS212" s="1184"/>
      <c r="BT212" s="1184"/>
      <c r="BU212" s="1184"/>
      <c r="BV212" s="1184"/>
      <c r="BW212" s="1184"/>
      <c r="BX212" s="1184"/>
      <c r="BY212" s="1184"/>
    </row>
    <row r="213" spans="2:77">
      <c r="B213" s="1164"/>
      <c r="C213" s="1164"/>
      <c r="D213" s="1164"/>
      <c r="E213" s="1216"/>
      <c r="F213" s="1164"/>
      <c r="G213" s="1164"/>
      <c r="H213" s="1164"/>
      <c r="I213" s="1164"/>
      <c r="J213" s="1164"/>
      <c r="Q213" s="1184"/>
      <c r="S213" s="1184"/>
      <c r="T213" s="1184"/>
      <c r="U213" s="1184"/>
      <c r="V213" s="1184"/>
      <c r="W213" s="1184"/>
      <c r="X213" s="1184"/>
      <c r="Y213" s="1184"/>
      <c r="Z213" s="1184"/>
      <c r="AA213" s="1184"/>
      <c r="AB213" s="1184"/>
      <c r="AC213" s="1184"/>
      <c r="AD213" s="1184"/>
      <c r="AE213" s="1184"/>
      <c r="AF213" s="1184"/>
      <c r="AG213" s="1184"/>
      <c r="AH213" s="1180"/>
      <c r="AI213" s="1184"/>
      <c r="AJ213" s="1184"/>
      <c r="AK213" s="1184"/>
      <c r="AL213" s="1184"/>
      <c r="AM213" s="1184"/>
      <c r="AN213" s="1184"/>
      <c r="AO213" s="1184"/>
      <c r="AP213" s="1184"/>
      <c r="AQ213" s="1184"/>
      <c r="AR213" s="1184"/>
      <c r="AS213" s="1184"/>
      <c r="AT213" s="1184"/>
      <c r="AU213" s="1184"/>
      <c r="AV213" s="1184"/>
      <c r="AW213" s="1184"/>
      <c r="AX213" s="1184"/>
      <c r="AY213" s="1184"/>
      <c r="AZ213" s="1184"/>
      <c r="BA213" s="1184"/>
      <c r="BB213" s="1184"/>
      <c r="BC213" s="1184"/>
      <c r="BD213" s="1184"/>
      <c r="BE213" s="1184"/>
      <c r="BF213" s="1184"/>
      <c r="BG213" s="1184"/>
      <c r="BH213" s="1184"/>
      <c r="BI213" s="1184"/>
      <c r="BJ213" s="1184"/>
      <c r="BK213" s="1184"/>
      <c r="BL213" s="1184"/>
      <c r="BM213" s="1184"/>
      <c r="BN213" s="1184"/>
      <c r="BO213" s="1184"/>
      <c r="BP213" s="1184"/>
      <c r="BQ213" s="1184"/>
      <c r="BR213" s="1184"/>
      <c r="BS213" s="1184"/>
      <c r="BT213" s="1184"/>
      <c r="BU213" s="1184"/>
      <c r="BV213" s="1184"/>
      <c r="BW213" s="1184"/>
      <c r="BX213" s="1184"/>
      <c r="BY213" s="1184"/>
    </row>
    <row r="214" spans="2:77">
      <c r="B214" s="1164"/>
      <c r="C214" s="1164"/>
      <c r="D214" s="1164"/>
      <c r="E214" s="1216"/>
      <c r="F214" s="1164"/>
      <c r="G214" s="1164"/>
      <c r="H214" s="1164"/>
      <c r="I214" s="1164"/>
      <c r="J214" s="1164"/>
      <c r="Q214" s="1184"/>
      <c r="S214" s="1184"/>
      <c r="T214" s="1184"/>
      <c r="U214" s="1184"/>
      <c r="V214" s="1184"/>
      <c r="W214" s="1184"/>
      <c r="X214" s="1184"/>
      <c r="Y214" s="1184"/>
      <c r="Z214" s="1184"/>
      <c r="AA214" s="1184"/>
      <c r="AB214" s="1184"/>
      <c r="AC214" s="1184"/>
      <c r="AD214" s="1184"/>
      <c r="AE214" s="1184"/>
      <c r="AF214" s="1184"/>
      <c r="AG214" s="1184"/>
      <c r="AH214" s="1180"/>
      <c r="AI214" s="1184"/>
      <c r="AJ214" s="1184"/>
      <c r="AK214" s="1184"/>
      <c r="AL214" s="1184"/>
      <c r="AM214" s="1184"/>
      <c r="AN214" s="1184"/>
      <c r="AO214" s="1184"/>
      <c r="AP214" s="1184"/>
      <c r="AQ214" s="1184"/>
      <c r="AR214" s="1184"/>
      <c r="AS214" s="1184"/>
      <c r="AT214" s="1184"/>
      <c r="AU214" s="1184"/>
      <c r="AV214" s="1184"/>
      <c r="AW214" s="1184"/>
      <c r="AX214" s="1184"/>
      <c r="AY214" s="1184"/>
      <c r="AZ214" s="1184"/>
      <c r="BA214" s="1184"/>
      <c r="BB214" s="1184"/>
      <c r="BC214" s="1184"/>
      <c r="BD214" s="1184"/>
      <c r="BE214" s="1184"/>
      <c r="BF214" s="1184"/>
      <c r="BG214" s="1184"/>
      <c r="BH214" s="1184"/>
      <c r="BI214" s="1184"/>
      <c r="BJ214" s="1184"/>
      <c r="BK214" s="1184"/>
      <c r="BL214" s="1184"/>
      <c r="BM214" s="1184"/>
      <c r="BN214" s="1184"/>
      <c r="BO214" s="1184"/>
      <c r="BP214" s="1184"/>
      <c r="BQ214" s="1184"/>
      <c r="BR214" s="1184"/>
      <c r="BS214" s="1184"/>
      <c r="BT214" s="1184"/>
      <c r="BU214" s="1184"/>
      <c r="BV214" s="1184"/>
      <c r="BW214" s="1184"/>
      <c r="BX214" s="1184"/>
      <c r="BY214" s="1184"/>
    </row>
    <row r="215" spans="2:77">
      <c r="B215" s="1164"/>
      <c r="C215" s="1164"/>
      <c r="D215" s="1164"/>
      <c r="E215" s="1216"/>
      <c r="F215" s="1164"/>
      <c r="G215" s="1164"/>
      <c r="H215" s="1164"/>
      <c r="I215" s="1164"/>
      <c r="J215" s="1164"/>
      <c r="Q215" s="1184"/>
      <c r="S215" s="1184"/>
      <c r="T215" s="1184"/>
      <c r="U215" s="1184"/>
      <c r="V215" s="1184"/>
      <c r="W215" s="1184"/>
      <c r="X215" s="1184"/>
      <c r="Y215" s="1184"/>
      <c r="Z215" s="1184"/>
      <c r="AA215" s="1184"/>
      <c r="AB215" s="1184"/>
      <c r="AC215" s="1184"/>
      <c r="AD215" s="1184"/>
      <c r="AE215" s="1184"/>
      <c r="AF215" s="1184"/>
      <c r="AG215" s="1184"/>
      <c r="AH215" s="1180"/>
      <c r="AI215" s="1184"/>
      <c r="AJ215" s="1184"/>
      <c r="AK215" s="1184"/>
      <c r="AL215" s="1184"/>
      <c r="AM215" s="1184"/>
      <c r="AN215" s="1184"/>
      <c r="AO215" s="1184"/>
      <c r="AP215" s="1184"/>
      <c r="AQ215" s="1184"/>
      <c r="AR215" s="1184"/>
      <c r="AS215" s="1184"/>
      <c r="AT215" s="1184"/>
      <c r="AU215" s="1184"/>
      <c r="AV215" s="1184"/>
      <c r="AW215" s="1184"/>
      <c r="AX215" s="1184"/>
      <c r="AY215" s="1184"/>
      <c r="AZ215" s="1184"/>
      <c r="BA215" s="1184"/>
      <c r="BB215" s="1184"/>
      <c r="BC215" s="1184"/>
      <c r="BD215" s="1184"/>
      <c r="BE215" s="1184"/>
      <c r="BF215" s="1184"/>
      <c r="BG215" s="1184"/>
      <c r="BH215" s="1184"/>
      <c r="BI215" s="1184"/>
      <c r="BJ215" s="1184"/>
      <c r="BK215" s="1184"/>
      <c r="BL215" s="1184"/>
      <c r="BM215" s="1184"/>
      <c r="BN215" s="1184"/>
      <c r="BO215" s="1184"/>
      <c r="BP215" s="1184"/>
      <c r="BQ215" s="1184"/>
      <c r="BR215" s="1184"/>
      <c r="BS215" s="1184"/>
      <c r="BT215" s="1184"/>
      <c r="BU215" s="1184"/>
      <c r="BV215" s="1184"/>
      <c r="BW215" s="1184"/>
      <c r="BX215" s="1184"/>
      <c r="BY215" s="1184"/>
    </row>
    <row r="216" spans="2:77">
      <c r="B216" s="1164"/>
      <c r="C216" s="1164"/>
      <c r="D216" s="1164"/>
      <c r="E216" s="1216"/>
      <c r="F216" s="1164"/>
      <c r="G216" s="1164"/>
      <c r="H216" s="1164"/>
      <c r="I216" s="1164"/>
      <c r="J216" s="1164"/>
      <c r="Q216" s="1184"/>
      <c r="S216" s="1184"/>
      <c r="T216" s="1184"/>
      <c r="U216" s="1184"/>
      <c r="V216" s="1184"/>
      <c r="W216" s="1184"/>
      <c r="X216" s="1184"/>
      <c r="Y216" s="1184"/>
      <c r="Z216" s="1184"/>
      <c r="AA216" s="1184"/>
      <c r="AB216" s="1184"/>
      <c r="AC216" s="1184"/>
      <c r="AD216" s="1184"/>
      <c r="AE216" s="1184"/>
      <c r="AF216" s="1184"/>
      <c r="AG216" s="1184"/>
      <c r="AH216" s="1180"/>
      <c r="AI216" s="1184"/>
      <c r="AJ216" s="1184"/>
      <c r="AK216" s="1184"/>
      <c r="AL216" s="1184"/>
      <c r="AM216" s="1184"/>
      <c r="AN216" s="1184"/>
      <c r="AO216" s="1184"/>
      <c r="AP216" s="1184"/>
      <c r="AQ216" s="1184"/>
      <c r="AR216" s="1184"/>
      <c r="AS216" s="1184"/>
      <c r="AT216" s="1184"/>
      <c r="AU216" s="1184"/>
      <c r="AV216" s="1184"/>
      <c r="AW216" s="1184"/>
      <c r="AX216" s="1184"/>
      <c r="AY216" s="1184"/>
      <c r="AZ216" s="1184"/>
      <c r="BA216" s="1184"/>
      <c r="BB216" s="1184"/>
      <c r="BC216" s="1184"/>
      <c r="BD216" s="1184"/>
      <c r="BE216" s="1184"/>
      <c r="BF216" s="1184"/>
      <c r="BG216" s="1184"/>
      <c r="BH216" s="1184"/>
      <c r="BI216" s="1184"/>
      <c r="BJ216" s="1184"/>
      <c r="BK216" s="1184"/>
      <c r="BL216" s="1184"/>
      <c r="BM216" s="1184"/>
      <c r="BN216" s="1184"/>
      <c r="BO216" s="1184"/>
      <c r="BP216" s="1184"/>
      <c r="BQ216" s="1184"/>
      <c r="BR216" s="1184"/>
      <c r="BS216" s="1184"/>
      <c r="BT216" s="1184"/>
      <c r="BU216" s="1184"/>
      <c r="BV216" s="1184"/>
      <c r="BW216" s="1184"/>
      <c r="BX216" s="1184"/>
      <c r="BY216" s="1184"/>
    </row>
    <row r="217" spans="2:77">
      <c r="B217" s="1164"/>
      <c r="C217" s="1164"/>
      <c r="D217" s="1164"/>
      <c r="E217" s="1216"/>
      <c r="F217" s="1164"/>
      <c r="G217" s="1164"/>
      <c r="H217" s="1164"/>
      <c r="I217" s="1164"/>
      <c r="J217" s="1164"/>
      <c r="Q217" s="1184"/>
      <c r="S217" s="1184"/>
      <c r="T217" s="1184"/>
      <c r="U217" s="1184"/>
      <c r="V217" s="1184"/>
      <c r="W217" s="1184"/>
      <c r="X217" s="1184"/>
      <c r="Y217" s="1184"/>
      <c r="Z217" s="1184"/>
      <c r="AA217" s="1184"/>
      <c r="AB217" s="1184"/>
      <c r="AC217" s="1184"/>
      <c r="AD217" s="1184"/>
      <c r="AE217" s="1184"/>
      <c r="AF217" s="1184"/>
      <c r="AG217" s="1184"/>
      <c r="AH217" s="1180"/>
      <c r="AI217" s="1184"/>
      <c r="AJ217" s="1184"/>
      <c r="AK217" s="1184"/>
      <c r="AL217" s="1184"/>
      <c r="AM217" s="1184"/>
      <c r="AN217" s="1184"/>
      <c r="AO217" s="1184"/>
      <c r="AP217" s="1184"/>
      <c r="AQ217" s="1184"/>
      <c r="AR217" s="1184"/>
      <c r="AS217" s="1184"/>
      <c r="AT217" s="1184"/>
      <c r="AU217" s="1184"/>
      <c r="AV217" s="1184"/>
      <c r="AW217" s="1184"/>
      <c r="AX217" s="1184"/>
      <c r="AY217" s="1184"/>
      <c r="AZ217" s="1184"/>
      <c r="BA217" s="1184"/>
      <c r="BB217" s="1184"/>
      <c r="BC217" s="1184"/>
      <c r="BD217" s="1184"/>
      <c r="BE217" s="1184"/>
      <c r="BF217" s="1184"/>
      <c r="BG217" s="1184"/>
      <c r="BH217" s="1184"/>
      <c r="BI217" s="1184"/>
      <c r="BJ217" s="1184"/>
      <c r="BK217" s="1184"/>
      <c r="BL217" s="1184"/>
      <c r="BM217" s="1184"/>
      <c r="BN217" s="1184"/>
      <c r="BO217" s="1184"/>
      <c r="BP217" s="1184"/>
      <c r="BQ217" s="1184"/>
      <c r="BR217" s="1184"/>
      <c r="BS217" s="1184"/>
      <c r="BT217" s="1184"/>
      <c r="BU217" s="1184"/>
      <c r="BV217" s="1184"/>
      <c r="BW217" s="1184"/>
      <c r="BX217" s="1184"/>
      <c r="BY217" s="1184"/>
    </row>
    <row r="218" spans="2:77">
      <c r="B218" s="1164"/>
      <c r="C218" s="1164"/>
      <c r="D218" s="1164"/>
      <c r="E218" s="1216"/>
      <c r="F218" s="1164"/>
      <c r="G218" s="1164"/>
      <c r="H218" s="1164"/>
      <c r="I218" s="1164"/>
      <c r="J218" s="1164"/>
      <c r="Q218" s="1184"/>
      <c r="S218" s="1184"/>
      <c r="T218" s="1184"/>
      <c r="U218" s="1184"/>
      <c r="V218" s="1184"/>
      <c r="W218" s="1184"/>
      <c r="X218" s="1184"/>
      <c r="Y218" s="1184"/>
      <c r="Z218" s="1184"/>
      <c r="AA218" s="1184"/>
      <c r="AB218" s="1184"/>
      <c r="AC218" s="1184"/>
      <c r="AD218" s="1184"/>
      <c r="AE218" s="1184"/>
      <c r="AF218" s="1184"/>
      <c r="AG218" s="1184"/>
      <c r="AH218" s="1180"/>
      <c r="AI218" s="1184"/>
      <c r="AJ218" s="1184"/>
      <c r="AK218" s="1184"/>
      <c r="AL218" s="1184"/>
      <c r="AM218" s="1184"/>
      <c r="AN218" s="1184"/>
      <c r="AO218" s="1184"/>
      <c r="AP218" s="1184"/>
      <c r="AQ218" s="1184"/>
      <c r="AR218" s="1184"/>
      <c r="AS218" s="1184"/>
      <c r="AT218" s="1184"/>
      <c r="AU218" s="1184"/>
      <c r="AV218" s="1184"/>
      <c r="AW218" s="1184"/>
      <c r="AX218" s="1184"/>
      <c r="AY218" s="1184"/>
      <c r="AZ218" s="1184"/>
      <c r="BA218" s="1184"/>
      <c r="BB218" s="1184"/>
      <c r="BC218" s="1184"/>
      <c r="BD218" s="1184"/>
      <c r="BE218" s="1184"/>
      <c r="BF218" s="1184"/>
      <c r="BG218" s="1184"/>
      <c r="BH218" s="1184"/>
      <c r="BI218" s="1184"/>
      <c r="BJ218" s="1184"/>
      <c r="BK218" s="1184"/>
      <c r="BL218" s="1184"/>
      <c r="BM218" s="1184"/>
      <c r="BN218" s="1184"/>
      <c r="BO218" s="1184"/>
      <c r="BP218" s="1184"/>
      <c r="BQ218" s="1184"/>
      <c r="BR218" s="1184"/>
      <c r="BS218" s="1184"/>
      <c r="BT218" s="1184"/>
      <c r="BU218" s="1184"/>
      <c r="BV218" s="1184"/>
      <c r="BW218" s="1184"/>
      <c r="BX218" s="1184"/>
      <c r="BY218" s="1184"/>
    </row>
    <row r="219" spans="2:77">
      <c r="B219" s="1164"/>
      <c r="C219" s="1164"/>
      <c r="D219" s="1164"/>
      <c r="E219" s="1216"/>
      <c r="F219" s="1164"/>
      <c r="G219" s="1164"/>
      <c r="H219" s="1164"/>
      <c r="I219" s="1164"/>
      <c r="J219" s="1164"/>
      <c r="Q219" s="1184"/>
      <c r="S219" s="1184"/>
      <c r="T219" s="1184"/>
      <c r="U219" s="1184"/>
      <c r="V219" s="1184"/>
      <c r="W219" s="1184"/>
      <c r="X219" s="1184"/>
      <c r="Y219" s="1184"/>
      <c r="Z219" s="1184"/>
      <c r="AA219" s="1184"/>
      <c r="AB219" s="1184"/>
      <c r="AC219" s="1184"/>
      <c r="AD219" s="1184"/>
      <c r="AE219" s="1184"/>
      <c r="AF219" s="1184"/>
      <c r="AG219" s="1184"/>
      <c r="AH219" s="1180"/>
      <c r="AI219" s="1184"/>
      <c r="AJ219" s="1184"/>
      <c r="AK219" s="1184"/>
      <c r="AL219" s="1184"/>
      <c r="AM219" s="1184"/>
      <c r="AN219" s="1184"/>
      <c r="AO219" s="1184"/>
      <c r="AP219" s="1184"/>
      <c r="AQ219" s="1184"/>
      <c r="AR219" s="1184"/>
      <c r="AS219" s="1184"/>
      <c r="AT219" s="1184"/>
      <c r="AU219" s="1184"/>
      <c r="AV219" s="1184"/>
      <c r="AW219" s="1184"/>
      <c r="AX219" s="1184"/>
      <c r="AY219" s="1184"/>
      <c r="AZ219" s="1184"/>
      <c r="BA219" s="1184"/>
      <c r="BB219" s="1184"/>
      <c r="BC219" s="1184"/>
      <c r="BD219" s="1184"/>
      <c r="BE219" s="1184"/>
      <c r="BF219" s="1184"/>
      <c r="BG219" s="1184"/>
      <c r="BH219" s="1184"/>
      <c r="BI219" s="1184"/>
      <c r="BJ219" s="1184"/>
      <c r="BK219" s="1184"/>
      <c r="BL219" s="1184"/>
      <c r="BM219" s="1184"/>
      <c r="BN219" s="1184"/>
      <c r="BO219" s="1184"/>
      <c r="BP219" s="1184"/>
      <c r="BQ219" s="1184"/>
      <c r="BR219" s="1184"/>
      <c r="BS219" s="1184"/>
      <c r="BT219" s="1184"/>
      <c r="BU219" s="1184"/>
      <c r="BV219" s="1184"/>
      <c r="BW219" s="1184"/>
      <c r="BX219" s="1184"/>
      <c r="BY219" s="1184"/>
    </row>
    <row r="220" spans="2:77">
      <c r="B220" s="1164"/>
      <c r="C220" s="1164"/>
      <c r="D220" s="1164"/>
      <c r="E220" s="1216"/>
      <c r="F220" s="1164"/>
      <c r="G220" s="1164"/>
      <c r="H220" s="1164"/>
      <c r="I220" s="1164"/>
      <c r="J220" s="1164"/>
      <c r="Q220" s="1184"/>
      <c r="S220" s="1184"/>
      <c r="T220" s="1184"/>
      <c r="U220" s="1184"/>
      <c r="V220" s="1184"/>
      <c r="W220" s="1184"/>
      <c r="X220" s="1184"/>
      <c r="Y220" s="1184"/>
      <c r="Z220" s="1184"/>
      <c r="AA220" s="1184"/>
      <c r="AB220" s="1184"/>
      <c r="AC220" s="1184"/>
      <c r="AD220" s="1184"/>
      <c r="AE220" s="1184"/>
      <c r="AF220" s="1184"/>
      <c r="AG220" s="1184"/>
      <c r="AH220" s="1180"/>
      <c r="AI220" s="1184"/>
      <c r="AJ220" s="1184"/>
      <c r="AK220" s="1184"/>
      <c r="AL220" s="1184"/>
      <c r="AM220" s="1184"/>
      <c r="AN220" s="1184"/>
      <c r="AO220" s="1184"/>
      <c r="AP220" s="1184"/>
      <c r="AQ220" s="1184"/>
      <c r="AR220" s="1184"/>
      <c r="AS220" s="1184"/>
      <c r="AT220" s="1184"/>
      <c r="AU220" s="1184"/>
      <c r="AV220" s="1184"/>
      <c r="AW220" s="1184"/>
      <c r="AX220" s="1184"/>
      <c r="AY220" s="1184"/>
      <c r="AZ220" s="1184"/>
      <c r="BA220" s="1184"/>
      <c r="BB220" s="1184"/>
      <c r="BC220" s="1184"/>
      <c r="BD220" s="1184"/>
      <c r="BE220" s="1184"/>
      <c r="BF220" s="1184"/>
      <c r="BG220" s="1184"/>
      <c r="BH220" s="1184"/>
      <c r="BI220" s="1184"/>
      <c r="BJ220" s="1184"/>
      <c r="BK220" s="1184"/>
      <c r="BL220" s="1184"/>
      <c r="BM220" s="1184"/>
      <c r="BN220" s="1184"/>
      <c r="BO220" s="1184"/>
      <c r="BP220" s="1184"/>
      <c r="BQ220" s="1184"/>
      <c r="BR220" s="1184"/>
      <c r="BS220" s="1184"/>
      <c r="BT220" s="1184"/>
      <c r="BU220" s="1184"/>
      <c r="BV220" s="1184"/>
      <c r="BW220" s="1184"/>
      <c r="BX220" s="1184"/>
      <c r="BY220" s="1184"/>
    </row>
    <row r="221" spans="2:77">
      <c r="B221" s="1164"/>
      <c r="C221" s="1164"/>
      <c r="D221" s="1164"/>
      <c r="E221" s="1216"/>
      <c r="F221" s="1164"/>
      <c r="G221" s="1164"/>
      <c r="H221" s="1164"/>
      <c r="I221" s="1164"/>
      <c r="J221" s="1164"/>
      <c r="Q221" s="1184"/>
      <c r="S221" s="1184"/>
      <c r="T221" s="1184"/>
      <c r="U221" s="1184"/>
      <c r="V221" s="1184"/>
      <c r="W221" s="1184"/>
      <c r="X221" s="1184"/>
      <c r="Y221" s="1184"/>
      <c r="Z221" s="1184"/>
      <c r="AA221" s="1184"/>
      <c r="AB221" s="1184"/>
      <c r="AC221" s="1184"/>
      <c r="AD221" s="1184"/>
      <c r="AE221" s="1184"/>
      <c r="AF221" s="1184"/>
      <c r="AG221" s="1184"/>
      <c r="AH221" s="1180"/>
      <c r="AI221" s="1184"/>
      <c r="AJ221" s="1184"/>
      <c r="AK221" s="1184"/>
      <c r="AL221" s="1184"/>
      <c r="AM221" s="1184"/>
      <c r="AN221" s="1184"/>
      <c r="AO221" s="1184"/>
      <c r="AP221" s="1184"/>
      <c r="AQ221" s="1184"/>
      <c r="AR221" s="1184"/>
      <c r="AS221" s="1184"/>
      <c r="AT221" s="1184"/>
      <c r="AU221" s="1184"/>
      <c r="AV221" s="1184"/>
      <c r="AW221" s="1184"/>
      <c r="AX221" s="1184"/>
      <c r="AY221" s="1184"/>
      <c r="AZ221" s="1184"/>
      <c r="BA221" s="1184"/>
      <c r="BB221" s="1184"/>
      <c r="BC221" s="1184"/>
      <c r="BD221" s="1184"/>
      <c r="BE221" s="1184"/>
      <c r="BF221" s="1184"/>
      <c r="BG221" s="1184"/>
      <c r="BH221" s="1184"/>
      <c r="BI221" s="1184"/>
      <c r="BJ221" s="1184"/>
      <c r="BK221" s="1184"/>
      <c r="BL221" s="1184"/>
      <c r="BM221" s="1184"/>
      <c r="BN221" s="1184"/>
      <c r="BO221" s="1184"/>
      <c r="BP221" s="1184"/>
      <c r="BQ221" s="1184"/>
      <c r="BR221" s="1184"/>
      <c r="BS221" s="1184"/>
      <c r="BT221" s="1184"/>
      <c r="BU221" s="1184"/>
      <c r="BV221" s="1184"/>
      <c r="BW221" s="1184"/>
      <c r="BX221" s="1184"/>
      <c r="BY221" s="1184"/>
    </row>
    <row r="222" spans="2:77">
      <c r="B222" s="1164"/>
      <c r="C222" s="1164"/>
      <c r="D222" s="1164"/>
      <c r="E222" s="1216"/>
      <c r="F222" s="1164"/>
      <c r="G222" s="1164"/>
      <c r="H222" s="1164"/>
      <c r="I222" s="1164"/>
      <c r="J222" s="1164"/>
      <c r="Q222" s="1184"/>
      <c r="S222" s="1184"/>
      <c r="T222" s="1184"/>
      <c r="U222" s="1184"/>
      <c r="V222" s="1184"/>
      <c r="W222" s="1184"/>
      <c r="X222" s="1184"/>
      <c r="Y222" s="1184"/>
      <c r="Z222" s="1184"/>
      <c r="AA222" s="1184"/>
      <c r="AB222" s="1184"/>
      <c r="AC222" s="1184"/>
      <c r="AD222" s="1184"/>
      <c r="AE222" s="1184"/>
      <c r="AF222" s="1184"/>
      <c r="AG222" s="1184"/>
      <c r="AH222" s="1180"/>
      <c r="AI222" s="1184"/>
      <c r="AJ222" s="1184"/>
      <c r="AK222" s="1184"/>
      <c r="AL222" s="1184"/>
      <c r="AM222" s="1184"/>
      <c r="AN222" s="1184"/>
      <c r="AO222" s="1184"/>
      <c r="AP222" s="1184"/>
      <c r="AQ222" s="1184"/>
      <c r="AR222" s="1184"/>
      <c r="AS222" s="1184"/>
      <c r="AT222" s="1184"/>
      <c r="AU222" s="1184"/>
      <c r="AV222" s="1184"/>
      <c r="AW222" s="1184"/>
      <c r="AX222" s="1184"/>
      <c r="AY222" s="1184"/>
      <c r="AZ222" s="1184"/>
      <c r="BA222" s="1184"/>
      <c r="BB222" s="1184"/>
      <c r="BC222" s="1184"/>
      <c r="BD222" s="1184"/>
      <c r="BE222" s="1184"/>
      <c r="BF222" s="1184"/>
      <c r="BG222" s="1184"/>
      <c r="BH222" s="1184"/>
      <c r="BI222" s="1184"/>
      <c r="BJ222" s="1184"/>
      <c r="BK222" s="1184"/>
      <c r="BL222" s="1184"/>
      <c r="BM222" s="1184"/>
      <c r="BN222" s="1184"/>
      <c r="BO222" s="1184"/>
      <c r="BP222" s="1184"/>
      <c r="BQ222" s="1184"/>
      <c r="BR222" s="1184"/>
      <c r="BS222" s="1184"/>
      <c r="BT222" s="1184"/>
      <c r="BU222" s="1184"/>
      <c r="BV222" s="1184"/>
      <c r="BW222" s="1184"/>
      <c r="BX222" s="1184"/>
      <c r="BY222" s="1184"/>
    </row>
    <row r="223" spans="2:77">
      <c r="B223" s="1164"/>
      <c r="C223" s="1164"/>
      <c r="D223" s="1164"/>
      <c r="E223" s="1216"/>
      <c r="F223" s="1164"/>
      <c r="G223" s="1164"/>
      <c r="H223" s="1164"/>
      <c r="I223" s="1164"/>
      <c r="J223" s="1164"/>
      <c r="Q223" s="1184"/>
      <c r="S223" s="1184"/>
      <c r="T223" s="1184"/>
      <c r="U223" s="1184"/>
      <c r="V223" s="1184"/>
      <c r="W223" s="1184"/>
      <c r="X223" s="1184"/>
      <c r="Y223" s="1184"/>
      <c r="Z223" s="1184"/>
      <c r="AA223" s="1184"/>
      <c r="AB223" s="1184"/>
      <c r="AC223" s="1184"/>
      <c r="AD223" s="1184"/>
      <c r="AE223" s="1184"/>
      <c r="AF223" s="1184"/>
      <c r="AG223" s="1184"/>
      <c r="AH223" s="1180"/>
      <c r="AI223" s="1184"/>
      <c r="AJ223" s="1184"/>
      <c r="AK223" s="1184"/>
      <c r="AL223" s="1184"/>
      <c r="AM223" s="1184"/>
      <c r="AN223" s="1184"/>
      <c r="AO223" s="1184"/>
      <c r="AP223" s="1184"/>
      <c r="AQ223" s="1184"/>
      <c r="AR223" s="1184"/>
      <c r="AS223" s="1184"/>
      <c r="AT223" s="1184"/>
      <c r="AU223" s="1184"/>
      <c r="AV223" s="1184"/>
      <c r="AW223" s="1184"/>
      <c r="AX223" s="1184"/>
      <c r="AY223" s="1184"/>
      <c r="AZ223" s="1184"/>
      <c r="BA223" s="1184"/>
      <c r="BB223" s="1184"/>
      <c r="BC223" s="1184"/>
      <c r="BD223" s="1184"/>
      <c r="BE223" s="1184"/>
      <c r="BF223" s="1184"/>
      <c r="BG223" s="1184"/>
      <c r="BH223" s="1184"/>
      <c r="BI223" s="1184"/>
      <c r="BJ223" s="1184"/>
      <c r="BK223" s="1184"/>
      <c r="BL223" s="1184"/>
      <c r="BM223" s="1184"/>
      <c r="BN223" s="1184"/>
      <c r="BO223" s="1184"/>
      <c r="BP223" s="1184"/>
      <c r="BQ223" s="1184"/>
      <c r="BR223" s="1184"/>
      <c r="BS223" s="1184"/>
      <c r="BT223" s="1184"/>
      <c r="BU223" s="1184"/>
      <c r="BV223" s="1184"/>
      <c r="BW223" s="1184"/>
      <c r="BX223" s="1184"/>
      <c r="BY223" s="1184"/>
    </row>
    <row r="224" spans="2:77">
      <c r="B224" s="1164"/>
      <c r="C224" s="1164"/>
      <c r="D224" s="1164"/>
      <c r="E224" s="1216"/>
      <c r="F224" s="1164"/>
      <c r="G224" s="1164"/>
      <c r="H224" s="1164"/>
      <c r="I224" s="1164"/>
      <c r="J224" s="1164"/>
      <c r="Q224" s="1184"/>
      <c r="S224" s="1184"/>
      <c r="T224" s="1184"/>
      <c r="U224" s="1184"/>
      <c r="V224" s="1184"/>
      <c r="W224" s="1184"/>
      <c r="X224" s="1184"/>
      <c r="Y224" s="1184"/>
      <c r="Z224" s="1184"/>
      <c r="AA224" s="1184"/>
      <c r="AB224" s="1184"/>
      <c r="AC224" s="1184"/>
      <c r="AD224" s="1184"/>
      <c r="AE224" s="1184"/>
      <c r="AF224" s="1184"/>
      <c r="AG224" s="1184"/>
      <c r="AH224" s="1180"/>
      <c r="AI224" s="1184"/>
      <c r="AJ224" s="1184"/>
      <c r="AK224" s="1184"/>
      <c r="AL224" s="1184"/>
      <c r="AM224" s="1184"/>
      <c r="AN224" s="1184"/>
      <c r="AO224" s="1184"/>
      <c r="AP224" s="1184"/>
      <c r="AQ224" s="1184"/>
      <c r="AR224" s="1184"/>
      <c r="AS224" s="1184"/>
      <c r="AT224" s="1184"/>
      <c r="AU224" s="1184"/>
      <c r="AV224" s="1184"/>
      <c r="AW224" s="1184"/>
      <c r="AX224" s="1184"/>
      <c r="AY224" s="1184"/>
      <c r="AZ224" s="1184"/>
      <c r="BA224" s="1184"/>
      <c r="BB224" s="1184"/>
      <c r="BC224" s="1184"/>
      <c r="BD224" s="1184"/>
      <c r="BE224" s="1184"/>
      <c r="BF224" s="1184"/>
      <c r="BG224" s="1184"/>
      <c r="BH224" s="1184"/>
      <c r="BI224" s="1184"/>
      <c r="BJ224" s="1184"/>
      <c r="BK224" s="1184"/>
      <c r="BL224" s="1184"/>
      <c r="BM224" s="1184"/>
      <c r="BN224" s="1184"/>
      <c r="BO224" s="1184"/>
      <c r="BP224" s="1184"/>
      <c r="BQ224" s="1184"/>
      <c r="BR224" s="1184"/>
      <c r="BS224" s="1184"/>
      <c r="BT224" s="1184"/>
      <c r="BU224" s="1184"/>
      <c r="BV224" s="1184"/>
      <c r="BW224" s="1184"/>
      <c r="BX224" s="1184"/>
      <c r="BY224" s="1184"/>
    </row>
    <row r="225" spans="2:77">
      <c r="B225" s="1164"/>
      <c r="C225" s="1164"/>
      <c r="D225" s="1164"/>
      <c r="E225" s="1216"/>
      <c r="F225" s="1164"/>
      <c r="G225" s="1164"/>
      <c r="H225" s="1164"/>
      <c r="I225" s="1164"/>
      <c r="J225" s="1164"/>
      <c r="Q225" s="1184"/>
      <c r="S225" s="1184"/>
      <c r="T225" s="1184"/>
      <c r="U225" s="1184"/>
      <c r="V225" s="1184"/>
      <c r="W225" s="1184"/>
      <c r="X225" s="1184"/>
      <c r="Y225" s="1184"/>
      <c r="Z225" s="1184"/>
      <c r="AA225" s="1184"/>
      <c r="AB225" s="1184"/>
      <c r="AC225" s="1184"/>
      <c r="AD225" s="1184"/>
      <c r="AE225" s="1184"/>
      <c r="AF225" s="1184"/>
      <c r="AG225" s="1184"/>
      <c r="AH225" s="1180"/>
      <c r="AI225" s="1184"/>
      <c r="AJ225" s="1184"/>
      <c r="AK225" s="1184"/>
      <c r="AL225" s="1184"/>
      <c r="AM225" s="1184"/>
      <c r="AN225" s="1184"/>
      <c r="AO225" s="1184"/>
      <c r="AP225" s="1184"/>
      <c r="AQ225" s="1184"/>
      <c r="AR225" s="1184"/>
      <c r="AS225" s="1184"/>
      <c r="AT225" s="1184"/>
      <c r="AU225" s="1184"/>
      <c r="AV225" s="1184"/>
      <c r="AW225" s="1184"/>
      <c r="AX225" s="1184"/>
      <c r="AY225" s="1184"/>
      <c r="AZ225" s="1184"/>
      <c r="BA225" s="1184"/>
      <c r="BB225" s="1184"/>
      <c r="BC225" s="1184"/>
      <c r="BD225" s="1184"/>
      <c r="BE225" s="1184"/>
      <c r="BF225" s="1184"/>
      <c r="BG225" s="1184"/>
      <c r="BH225" s="1184"/>
      <c r="BI225" s="1184"/>
      <c r="BJ225" s="1184"/>
      <c r="BK225" s="1184"/>
      <c r="BL225" s="1184"/>
      <c r="BM225" s="1184"/>
      <c r="BN225" s="1184"/>
      <c r="BO225" s="1184"/>
      <c r="BP225" s="1184"/>
      <c r="BQ225" s="1184"/>
      <c r="BR225" s="1184"/>
      <c r="BS225" s="1184"/>
      <c r="BT225" s="1184"/>
      <c r="BU225" s="1184"/>
      <c r="BV225" s="1184"/>
      <c r="BW225" s="1184"/>
      <c r="BX225" s="1184"/>
      <c r="BY225" s="1184"/>
    </row>
    <row r="226" spans="2:77">
      <c r="B226" s="1164"/>
      <c r="C226" s="1164"/>
      <c r="D226" s="1164"/>
      <c r="E226" s="1216"/>
      <c r="F226" s="1164"/>
      <c r="G226" s="1164"/>
      <c r="H226" s="1164"/>
      <c r="I226" s="1164"/>
      <c r="J226" s="1164"/>
      <c r="Q226" s="1184"/>
      <c r="S226" s="1184"/>
      <c r="T226" s="1184"/>
      <c r="U226" s="1184"/>
      <c r="V226" s="1184"/>
      <c r="W226" s="1184"/>
      <c r="X226" s="1184"/>
      <c r="Y226" s="1184"/>
      <c r="Z226" s="1184"/>
      <c r="AA226" s="1184"/>
      <c r="AB226" s="1184"/>
      <c r="AC226" s="1184"/>
      <c r="AD226" s="1184"/>
      <c r="AE226" s="1184"/>
      <c r="AF226" s="1184"/>
      <c r="AG226" s="1184"/>
      <c r="AH226" s="1180"/>
      <c r="AI226" s="1184"/>
      <c r="AJ226" s="1184"/>
      <c r="AK226" s="1184"/>
      <c r="AL226" s="1184"/>
      <c r="AM226" s="1184"/>
      <c r="AN226" s="1184"/>
      <c r="AO226" s="1184"/>
      <c r="AP226" s="1184"/>
      <c r="AQ226" s="1184"/>
      <c r="AR226" s="1184"/>
      <c r="AS226" s="1184"/>
      <c r="AT226" s="1184"/>
      <c r="AU226" s="1184"/>
      <c r="AV226" s="1184"/>
      <c r="AW226" s="1184"/>
      <c r="AX226" s="1184"/>
      <c r="AY226" s="1184"/>
      <c r="AZ226" s="1184"/>
      <c r="BA226" s="1184"/>
      <c r="BB226" s="1184"/>
      <c r="BC226" s="1184"/>
      <c r="BD226" s="1184"/>
      <c r="BE226" s="1184"/>
      <c r="BF226" s="1184"/>
      <c r="BG226" s="1184"/>
      <c r="BH226" s="1184"/>
      <c r="BI226" s="1184"/>
      <c r="BJ226" s="1184"/>
      <c r="BK226" s="1184"/>
      <c r="BL226" s="1184"/>
      <c r="BM226" s="1184"/>
      <c r="BN226" s="1184"/>
      <c r="BO226" s="1184"/>
      <c r="BP226" s="1184"/>
      <c r="BQ226" s="1184"/>
      <c r="BR226" s="1184"/>
      <c r="BS226" s="1184"/>
      <c r="BT226" s="1184"/>
      <c r="BU226" s="1184"/>
      <c r="BV226" s="1184"/>
      <c r="BW226" s="1184"/>
      <c r="BX226" s="1184"/>
      <c r="BY226" s="1184"/>
    </row>
    <row r="227" spans="2:77">
      <c r="B227" s="1164"/>
      <c r="C227" s="1164"/>
      <c r="D227" s="1164"/>
      <c r="E227" s="1216"/>
      <c r="F227" s="1164"/>
      <c r="G227" s="1164"/>
      <c r="H227" s="1164"/>
      <c r="I227" s="1164"/>
      <c r="J227" s="1164"/>
      <c r="Q227" s="1184"/>
      <c r="S227" s="1184"/>
      <c r="T227" s="1184"/>
      <c r="U227" s="1184"/>
      <c r="V227" s="1184"/>
      <c r="W227" s="1184"/>
      <c r="X227" s="1184"/>
      <c r="Y227" s="1184"/>
      <c r="Z227" s="1184"/>
      <c r="AA227" s="1184"/>
      <c r="AB227" s="1184"/>
      <c r="AC227" s="1184"/>
      <c r="AD227" s="1184"/>
      <c r="AE227" s="1184"/>
      <c r="AF227" s="1184"/>
      <c r="AG227" s="1184"/>
      <c r="AH227" s="1180"/>
      <c r="AI227" s="1184"/>
      <c r="AJ227" s="1184"/>
      <c r="AK227" s="1184"/>
      <c r="AL227" s="1184"/>
      <c r="AM227" s="1184"/>
      <c r="AN227" s="1184"/>
      <c r="AO227" s="1184"/>
      <c r="AP227" s="1184"/>
      <c r="AQ227" s="1184"/>
      <c r="AR227" s="1184"/>
      <c r="AS227" s="1184"/>
      <c r="AT227" s="1184"/>
      <c r="AU227" s="1184"/>
      <c r="AV227" s="1184"/>
      <c r="AW227" s="1184"/>
      <c r="AX227" s="1184"/>
      <c r="AY227" s="1184"/>
      <c r="AZ227" s="1184"/>
      <c r="BA227" s="1184"/>
      <c r="BB227" s="1184"/>
      <c r="BC227" s="1184"/>
      <c r="BD227" s="1184"/>
      <c r="BE227" s="1184"/>
      <c r="BF227" s="1184"/>
      <c r="BG227" s="1184"/>
      <c r="BH227" s="1184"/>
      <c r="BI227" s="1184"/>
      <c r="BJ227" s="1184"/>
      <c r="BK227" s="1184"/>
      <c r="BL227" s="1184"/>
      <c r="BM227" s="1184"/>
      <c r="BN227" s="1184"/>
      <c r="BO227" s="1184"/>
      <c r="BP227" s="1184"/>
      <c r="BQ227" s="1184"/>
      <c r="BR227" s="1184"/>
      <c r="BS227" s="1184"/>
      <c r="BT227" s="1184"/>
      <c r="BU227" s="1184"/>
      <c r="BV227" s="1184"/>
      <c r="BW227" s="1184"/>
      <c r="BX227" s="1184"/>
      <c r="BY227" s="1184"/>
    </row>
    <row r="228" spans="2:77">
      <c r="B228" s="1164"/>
      <c r="C228" s="1164"/>
      <c r="D228" s="1164"/>
      <c r="E228" s="1216"/>
      <c r="F228" s="1164"/>
      <c r="G228" s="1164"/>
      <c r="H228" s="1164"/>
      <c r="I228" s="1164"/>
      <c r="J228" s="1164"/>
      <c r="Q228" s="1184"/>
      <c r="S228" s="1184"/>
      <c r="T228" s="1184"/>
      <c r="U228" s="1184"/>
      <c r="V228" s="1184"/>
      <c r="W228" s="1184"/>
      <c r="X228" s="1184"/>
      <c r="Y228" s="1184"/>
      <c r="Z228" s="1184"/>
      <c r="AA228" s="1184"/>
      <c r="AB228" s="1184"/>
      <c r="AC228" s="1184"/>
      <c r="AD228" s="1184"/>
      <c r="AE228" s="1184"/>
      <c r="AF228" s="1184"/>
      <c r="AG228" s="1184"/>
      <c r="AH228" s="1180"/>
      <c r="AI228" s="1184"/>
      <c r="AJ228" s="1184"/>
      <c r="AK228" s="1184"/>
      <c r="AL228" s="1184"/>
      <c r="AM228" s="1184"/>
      <c r="AN228" s="1184"/>
      <c r="AO228" s="1184"/>
      <c r="AP228" s="1184"/>
      <c r="AQ228" s="1184"/>
      <c r="AR228" s="1184"/>
      <c r="AS228" s="1184"/>
      <c r="AT228" s="1184"/>
      <c r="AU228" s="1184"/>
      <c r="AV228" s="1184"/>
      <c r="AW228" s="1184"/>
      <c r="AX228" s="1184"/>
      <c r="AY228" s="1184"/>
      <c r="AZ228" s="1184"/>
      <c r="BA228" s="1184"/>
      <c r="BB228" s="1184"/>
      <c r="BC228" s="1184"/>
      <c r="BD228" s="1184"/>
      <c r="BE228" s="1184"/>
      <c r="BF228" s="1184"/>
      <c r="BG228" s="1184"/>
      <c r="BH228" s="1184"/>
      <c r="BI228" s="1184"/>
      <c r="BJ228" s="1184"/>
      <c r="BK228" s="1184"/>
      <c r="BL228" s="1184"/>
      <c r="BM228" s="1184"/>
      <c r="BN228" s="1184"/>
      <c r="BO228" s="1184"/>
      <c r="BP228" s="1184"/>
      <c r="BQ228" s="1184"/>
      <c r="BR228" s="1184"/>
      <c r="BS228" s="1184"/>
      <c r="BT228" s="1184"/>
      <c r="BU228" s="1184"/>
      <c r="BV228" s="1184"/>
      <c r="BW228" s="1184"/>
      <c r="BX228" s="1184"/>
      <c r="BY228" s="1184"/>
    </row>
    <row r="229" spans="2:77">
      <c r="B229" s="1164"/>
      <c r="C229" s="1164"/>
      <c r="D229" s="1164"/>
      <c r="E229" s="1216"/>
      <c r="F229" s="1164"/>
      <c r="G229" s="1164"/>
      <c r="H229" s="1164"/>
      <c r="I229" s="1164"/>
      <c r="J229" s="1164"/>
      <c r="Q229" s="1184"/>
      <c r="S229" s="1184"/>
      <c r="T229" s="1184"/>
      <c r="U229" s="1184"/>
      <c r="V229" s="1184"/>
      <c r="W229" s="1184"/>
      <c r="X229" s="1184"/>
      <c r="Y229" s="1184"/>
      <c r="Z229" s="1184"/>
      <c r="AA229" s="1184"/>
      <c r="AB229" s="1184"/>
      <c r="AC229" s="1184"/>
      <c r="AD229" s="1184"/>
      <c r="AE229" s="1184"/>
      <c r="AF229" s="1184"/>
      <c r="AG229" s="1184"/>
      <c r="AH229" s="1180"/>
      <c r="AI229" s="1184"/>
      <c r="AJ229" s="1184"/>
      <c r="AK229" s="1184"/>
      <c r="AL229" s="1184"/>
      <c r="AM229" s="1184"/>
      <c r="AN229" s="1184"/>
      <c r="AO229" s="1184"/>
      <c r="AP229" s="1184"/>
      <c r="AQ229" s="1184"/>
      <c r="AR229" s="1184"/>
      <c r="AS229" s="1184"/>
      <c r="AT229" s="1184"/>
      <c r="AU229" s="1184"/>
      <c r="AV229" s="1184"/>
      <c r="AW229" s="1184"/>
      <c r="AX229" s="1184"/>
      <c r="AY229" s="1184"/>
      <c r="AZ229" s="1184"/>
      <c r="BA229" s="1184"/>
      <c r="BB229" s="1184"/>
      <c r="BC229" s="1184"/>
      <c r="BD229" s="1184"/>
      <c r="BE229" s="1184"/>
      <c r="BF229" s="1184"/>
      <c r="BG229" s="1184"/>
      <c r="BH229" s="1184"/>
      <c r="BI229" s="1184"/>
      <c r="BJ229" s="1184"/>
      <c r="BK229" s="1184"/>
      <c r="BL229" s="1184"/>
      <c r="BM229" s="1184"/>
      <c r="BN229" s="1184"/>
      <c r="BO229" s="1184"/>
      <c r="BP229" s="1184"/>
      <c r="BQ229" s="1184"/>
      <c r="BR229" s="1184"/>
      <c r="BS229" s="1184"/>
      <c r="BT229" s="1184"/>
      <c r="BU229" s="1184"/>
      <c r="BV229" s="1184"/>
      <c r="BW229" s="1184"/>
      <c r="BX229" s="1184"/>
      <c r="BY229" s="1184"/>
    </row>
    <row r="230" spans="2:77">
      <c r="B230" s="1164"/>
      <c r="C230" s="1164"/>
      <c r="D230" s="1164"/>
      <c r="E230" s="1216"/>
      <c r="F230" s="1164"/>
      <c r="G230" s="1164"/>
      <c r="H230" s="1164"/>
      <c r="I230" s="1164"/>
      <c r="J230" s="1164"/>
      <c r="Q230" s="1184"/>
      <c r="S230" s="1184"/>
      <c r="T230" s="1184"/>
      <c r="U230" s="1184"/>
      <c r="V230" s="1184"/>
      <c r="W230" s="1184"/>
      <c r="X230" s="1184"/>
      <c r="Y230" s="1184"/>
      <c r="Z230" s="1184"/>
      <c r="AA230" s="1184"/>
      <c r="AB230" s="1184"/>
      <c r="AC230" s="1184"/>
      <c r="AD230" s="1184"/>
      <c r="AE230" s="1184"/>
      <c r="AF230" s="1184"/>
      <c r="AG230" s="1184"/>
      <c r="AH230" s="1180"/>
      <c r="AI230" s="1184"/>
      <c r="AJ230" s="1184"/>
      <c r="AK230" s="1184"/>
      <c r="AL230" s="1184"/>
      <c r="AM230" s="1184"/>
      <c r="AN230" s="1184"/>
      <c r="AO230" s="1184"/>
      <c r="AP230" s="1184"/>
      <c r="AQ230" s="1184"/>
      <c r="AR230" s="1184"/>
      <c r="AS230" s="1184"/>
      <c r="AT230" s="1184"/>
      <c r="AU230" s="1184"/>
      <c r="AV230" s="1184"/>
      <c r="AW230" s="1184"/>
      <c r="AX230" s="1184"/>
      <c r="AY230" s="1184"/>
      <c r="AZ230" s="1184"/>
      <c r="BA230" s="1184"/>
      <c r="BB230" s="1184"/>
      <c r="BC230" s="1184"/>
      <c r="BD230" s="1184"/>
      <c r="BE230" s="1184"/>
      <c r="BF230" s="1184"/>
      <c r="BG230" s="1184"/>
      <c r="BH230" s="1184"/>
      <c r="BI230" s="1184"/>
      <c r="BJ230" s="1184"/>
      <c r="BK230" s="1184"/>
      <c r="BL230" s="1184"/>
      <c r="BM230" s="1184"/>
      <c r="BN230" s="1184"/>
      <c r="BO230" s="1184"/>
      <c r="BP230" s="1184"/>
      <c r="BQ230" s="1184"/>
      <c r="BR230" s="1184"/>
      <c r="BS230" s="1184"/>
      <c r="BT230" s="1184"/>
      <c r="BU230" s="1184"/>
      <c r="BV230" s="1184"/>
      <c r="BW230" s="1184"/>
      <c r="BX230" s="1184"/>
      <c r="BY230" s="1184"/>
    </row>
    <row r="231" spans="2:77">
      <c r="B231" s="1164"/>
      <c r="C231" s="1164"/>
      <c r="D231" s="1164"/>
      <c r="E231" s="1216"/>
      <c r="F231" s="1164"/>
      <c r="G231" s="1164"/>
      <c r="H231" s="1164"/>
      <c r="I231" s="1164"/>
      <c r="J231" s="1164"/>
      <c r="X231" s="1184"/>
      <c r="Y231" s="1184"/>
      <c r="Z231" s="1184"/>
      <c r="AA231" s="1184"/>
      <c r="AB231" s="1184"/>
      <c r="AC231" s="1184"/>
      <c r="AD231" s="1184"/>
      <c r="AE231" s="1184"/>
      <c r="AF231" s="1184"/>
      <c r="AG231" s="1184"/>
      <c r="AH231" s="1180"/>
      <c r="AI231" s="1184"/>
      <c r="AJ231" s="1184"/>
      <c r="AK231" s="1184"/>
      <c r="AL231" s="1184"/>
      <c r="AM231" s="1184"/>
      <c r="AN231" s="1184"/>
      <c r="AO231" s="1184"/>
      <c r="AP231" s="1184"/>
      <c r="AQ231" s="1184"/>
      <c r="AR231" s="1184"/>
      <c r="AS231" s="1184"/>
      <c r="AT231" s="1184"/>
      <c r="AU231" s="1184"/>
      <c r="AV231" s="1184"/>
      <c r="AW231" s="1184"/>
      <c r="AX231" s="1184"/>
      <c r="AY231" s="1184"/>
      <c r="AZ231" s="1184"/>
      <c r="BA231" s="1184"/>
      <c r="BB231" s="1184"/>
      <c r="BC231" s="1184"/>
      <c r="BD231" s="1184"/>
      <c r="BE231" s="1184"/>
      <c r="BF231" s="1184"/>
      <c r="BG231" s="1184"/>
      <c r="BH231" s="1184"/>
      <c r="BI231" s="1184"/>
      <c r="BJ231" s="1184"/>
      <c r="BK231" s="1184"/>
      <c r="BL231" s="1184"/>
      <c r="BM231" s="1184"/>
      <c r="BN231" s="1184"/>
      <c r="BO231" s="1184"/>
      <c r="BP231" s="1184"/>
      <c r="BQ231" s="1184"/>
      <c r="BR231" s="1184"/>
      <c r="BS231" s="1184"/>
      <c r="BT231" s="1184"/>
      <c r="BU231" s="1184"/>
      <c r="BV231" s="1184"/>
      <c r="BW231" s="1184"/>
      <c r="BX231" s="1184"/>
      <c r="BY231" s="1184"/>
    </row>
    <row r="232" spans="2:77">
      <c r="B232" s="1164"/>
      <c r="C232" s="1164"/>
      <c r="D232" s="1164"/>
      <c r="E232" s="1216"/>
      <c r="F232" s="1164"/>
      <c r="G232" s="1164"/>
      <c r="H232" s="1164"/>
      <c r="I232" s="1164"/>
      <c r="J232" s="1164"/>
      <c r="X232" s="1184"/>
      <c r="Y232" s="1184"/>
      <c r="Z232" s="1184"/>
      <c r="AA232" s="1184"/>
      <c r="AB232" s="1184"/>
      <c r="AC232" s="1184"/>
      <c r="AD232" s="1184"/>
      <c r="AE232" s="1184"/>
      <c r="AF232" s="1184"/>
      <c r="AG232" s="1184"/>
      <c r="AH232" s="1180"/>
      <c r="AI232" s="1184"/>
      <c r="AJ232" s="1184"/>
      <c r="AK232" s="1184"/>
      <c r="AL232" s="1184"/>
      <c r="AM232" s="1184"/>
      <c r="AN232" s="1184"/>
      <c r="AO232" s="1184"/>
      <c r="AP232" s="1184"/>
      <c r="AQ232" s="1184"/>
      <c r="AR232" s="1184"/>
      <c r="AS232" s="1184"/>
      <c r="AT232" s="1184"/>
      <c r="AU232" s="1184"/>
      <c r="AV232" s="1184"/>
      <c r="AW232" s="1184"/>
      <c r="AX232" s="1184"/>
      <c r="AY232" s="1184"/>
      <c r="AZ232" s="1184"/>
      <c r="BA232" s="1184"/>
      <c r="BB232" s="1184"/>
      <c r="BC232" s="1184"/>
      <c r="BD232" s="1184"/>
      <c r="BE232" s="1184"/>
      <c r="BF232" s="1184"/>
      <c r="BG232" s="1184"/>
      <c r="BH232" s="1184"/>
      <c r="BI232" s="1184"/>
      <c r="BJ232" s="1184"/>
      <c r="BK232" s="1184"/>
      <c r="BL232" s="1184"/>
      <c r="BM232" s="1184"/>
      <c r="BN232" s="1184"/>
      <c r="BO232" s="1184"/>
      <c r="BP232" s="1184"/>
      <c r="BQ232" s="1184"/>
      <c r="BR232" s="1184"/>
      <c r="BS232" s="1184"/>
      <c r="BT232" s="1184"/>
      <c r="BU232" s="1184"/>
      <c r="BV232" s="1184"/>
      <c r="BW232" s="1184"/>
      <c r="BX232" s="1184"/>
      <c r="BY232" s="1184"/>
    </row>
    <row r="233" spans="2:77">
      <c r="B233" s="1164"/>
      <c r="C233" s="1164"/>
      <c r="D233" s="1164"/>
      <c r="E233" s="1216"/>
      <c r="F233" s="1164"/>
      <c r="G233" s="1164"/>
      <c r="H233" s="1164"/>
      <c r="I233" s="1164"/>
      <c r="J233" s="1164"/>
      <c r="X233" s="1184"/>
      <c r="Y233" s="1184"/>
      <c r="Z233" s="1184"/>
      <c r="AA233" s="1184"/>
      <c r="AB233" s="1184"/>
      <c r="AC233" s="1184"/>
      <c r="AD233" s="1184"/>
      <c r="AE233" s="1184"/>
      <c r="AF233" s="1184"/>
      <c r="AG233" s="1184"/>
      <c r="AH233" s="1180"/>
      <c r="AI233" s="1184"/>
      <c r="AJ233" s="1184"/>
      <c r="AK233" s="1184"/>
      <c r="AL233" s="1184"/>
      <c r="AM233" s="1184"/>
      <c r="AN233" s="1184"/>
      <c r="AO233" s="1184"/>
      <c r="AP233" s="1184"/>
      <c r="AQ233" s="1184"/>
      <c r="AR233" s="1184"/>
      <c r="AS233" s="1184"/>
      <c r="AT233" s="1184"/>
      <c r="AU233" s="1184"/>
      <c r="AV233" s="1184"/>
      <c r="AW233" s="1184"/>
      <c r="AX233" s="1184"/>
      <c r="AY233" s="1184"/>
      <c r="AZ233" s="1184"/>
      <c r="BA233" s="1184"/>
      <c r="BB233" s="1184"/>
      <c r="BC233" s="1184"/>
      <c r="BD233" s="1184"/>
      <c r="BE233" s="1184"/>
      <c r="BF233" s="1184"/>
      <c r="BG233" s="1184"/>
      <c r="BH233" s="1184"/>
      <c r="BI233" s="1184"/>
      <c r="BJ233" s="1184"/>
      <c r="BK233" s="1184"/>
      <c r="BL233" s="1184"/>
      <c r="BM233" s="1184"/>
      <c r="BN233" s="1184"/>
      <c r="BO233" s="1184"/>
      <c r="BP233" s="1184"/>
      <c r="BQ233" s="1184"/>
      <c r="BR233" s="1184"/>
      <c r="BS233" s="1184"/>
      <c r="BT233" s="1184"/>
      <c r="BU233" s="1184"/>
      <c r="BV233" s="1184"/>
      <c r="BW233" s="1184"/>
      <c r="BX233" s="1184"/>
      <c r="BY233" s="1184"/>
    </row>
    <row r="234" spans="2:77">
      <c r="B234" s="1164"/>
      <c r="C234" s="1164"/>
      <c r="D234" s="1164"/>
      <c r="E234" s="1216"/>
      <c r="F234" s="1164"/>
      <c r="G234" s="1164"/>
      <c r="H234" s="1164"/>
      <c r="I234" s="1164"/>
      <c r="J234" s="1164"/>
      <c r="Q234" s="1184"/>
      <c r="S234" s="1184"/>
      <c r="T234" s="1184"/>
      <c r="U234" s="1184"/>
      <c r="V234" s="1184"/>
      <c r="W234" s="1184"/>
      <c r="X234" s="1184"/>
      <c r="Y234" s="1184"/>
      <c r="Z234" s="1184"/>
      <c r="AA234" s="1184"/>
      <c r="AB234" s="1184"/>
      <c r="AC234" s="1184"/>
      <c r="AD234" s="1184"/>
      <c r="AE234" s="1184"/>
      <c r="AF234" s="1184"/>
      <c r="AG234" s="1184"/>
      <c r="AH234" s="1180"/>
      <c r="AI234" s="1184"/>
      <c r="AJ234" s="1184"/>
      <c r="AK234" s="1184"/>
      <c r="AL234" s="1184"/>
      <c r="AM234" s="1184"/>
      <c r="AN234" s="1184"/>
      <c r="AO234" s="1184"/>
      <c r="AP234" s="1184"/>
      <c r="AQ234" s="1184"/>
      <c r="AR234" s="1184"/>
      <c r="AS234" s="1184"/>
      <c r="AT234" s="1184"/>
      <c r="AU234" s="1184"/>
      <c r="AV234" s="1184"/>
      <c r="AW234" s="1184"/>
      <c r="AX234" s="1184"/>
      <c r="AY234" s="1184"/>
      <c r="AZ234" s="1184"/>
      <c r="BA234" s="1184"/>
      <c r="BB234" s="1184"/>
      <c r="BC234" s="1184"/>
      <c r="BD234" s="1184"/>
      <c r="BE234" s="1184"/>
      <c r="BF234" s="1184"/>
      <c r="BG234" s="1184"/>
      <c r="BH234" s="1184"/>
      <c r="BI234" s="1184"/>
      <c r="BJ234" s="1184"/>
      <c r="BK234" s="1184"/>
      <c r="BL234" s="1184"/>
      <c r="BM234" s="1184"/>
      <c r="BN234" s="1184"/>
      <c r="BO234" s="1184"/>
      <c r="BP234" s="1184"/>
      <c r="BQ234" s="1184"/>
      <c r="BR234" s="1184"/>
      <c r="BS234" s="1184"/>
      <c r="BT234" s="1184"/>
      <c r="BU234" s="1184"/>
      <c r="BV234" s="1184"/>
      <c r="BW234" s="1184"/>
      <c r="BX234" s="1184"/>
      <c r="BY234" s="1184"/>
    </row>
    <row r="235" spans="2:77">
      <c r="B235" s="1164"/>
      <c r="C235" s="1164"/>
      <c r="D235" s="1164"/>
      <c r="E235" s="1216"/>
      <c r="F235" s="1164"/>
      <c r="G235" s="1164"/>
      <c r="H235" s="1164"/>
      <c r="I235" s="1164"/>
      <c r="J235" s="1164"/>
      <c r="Q235" s="1184"/>
      <c r="S235" s="1184"/>
      <c r="T235" s="1184"/>
      <c r="U235" s="1184"/>
      <c r="V235" s="1184"/>
      <c r="W235" s="1184"/>
      <c r="X235" s="1184"/>
      <c r="Y235" s="1184"/>
      <c r="Z235" s="1184"/>
      <c r="AA235" s="1184"/>
      <c r="AB235" s="1184"/>
      <c r="AC235" s="1184"/>
      <c r="AD235" s="1184"/>
      <c r="AE235" s="1184"/>
      <c r="AF235" s="1184"/>
      <c r="AG235" s="1184"/>
      <c r="AH235" s="1180"/>
      <c r="AI235" s="1184"/>
      <c r="AJ235" s="1184"/>
      <c r="AK235" s="1184"/>
      <c r="AL235" s="1184"/>
      <c r="AM235" s="1184"/>
      <c r="AN235" s="1184"/>
      <c r="AO235" s="1184"/>
      <c r="AP235" s="1184"/>
      <c r="AQ235" s="1184"/>
      <c r="AR235" s="1184"/>
      <c r="AS235" s="1184"/>
      <c r="AT235" s="1184"/>
      <c r="AU235" s="1184"/>
      <c r="AV235" s="1184"/>
      <c r="AW235" s="1184"/>
      <c r="AX235" s="1184"/>
      <c r="AY235" s="1184"/>
      <c r="AZ235" s="1184"/>
      <c r="BA235" s="1184"/>
      <c r="BB235" s="1184"/>
      <c r="BC235" s="1184"/>
      <c r="BD235" s="1184"/>
      <c r="BE235" s="1184"/>
      <c r="BF235" s="1184"/>
      <c r="BG235" s="1184"/>
      <c r="BH235" s="1184"/>
      <c r="BI235" s="1184"/>
      <c r="BJ235" s="1184"/>
      <c r="BK235" s="1184"/>
      <c r="BL235" s="1184"/>
      <c r="BM235" s="1184"/>
      <c r="BN235" s="1184"/>
      <c r="BO235" s="1184"/>
      <c r="BP235" s="1184"/>
      <c r="BQ235" s="1184"/>
      <c r="BR235" s="1184"/>
      <c r="BS235" s="1184"/>
      <c r="BT235" s="1184"/>
      <c r="BU235" s="1184"/>
      <c r="BV235" s="1184"/>
      <c r="BW235" s="1184"/>
      <c r="BX235" s="1184"/>
      <c r="BY235" s="1184"/>
    </row>
    <row r="236" spans="2:77">
      <c r="B236" s="1164"/>
      <c r="C236" s="1164"/>
      <c r="D236" s="1164"/>
      <c r="E236" s="1216"/>
      <c r="F236" s="1164"/>
      <c r="G236" s="1164"/>
      <c r="H236" s="1164"/>
      <c r="I236" s="1164"/>
      <c r="J236" s="1164"/>
      <c r="X236" s="1184"/>
      <c r="Y236" s="1184"/>
      <c r="Z236" s="1184"/>
      <c r="AA236" s="1184"/>
      <c r="AB236" s="1184"/>
      <c r="AC236" s="1184"/>
      <c r="AD236" s="1184"/>
      <c r="AE236" s="1184"/>
      <c r="AF236" s="1184"/>
      <c r="AG236" s="1184"/>
      <c r="AH236" s="1180"/>
      <c r="AI236" s="1184"/>
      <c r="AJ236" s="1184"/>
      <c r="AK236" s="1184"/>
      <c r="AL236" s="1184"/>
      <c r="AM236" s="1184"/>
      <c r="AN236" s="1184"/>
      <c r="AO236" s="1184"/>
      <c r="AP236" s="1184"/>
      <c r="AQ236" s="1184"/>
      <c r="AR236" s="1184"/>
      <c r="AS236" s="1184"/>
      <c r="AT236" s="1184"/>
      <c r="AU236" s="1184"/>
      <c r="AV236" s="1184"/>
      <c r="AW236" s="1184"/>
      <c r="AX236" s="1184"/>
      <c r="AY236" s="1184"/>
      <c r="AZ236" s="1184"/>
      <c r="BA236" s="1184"/>
      <c r="BB236" s="1184"/>
      <c r="BC236" s="1184"/>
      <c r="BD236" s="1184"/>
      <c r="BE236" s="1184"/>
      <c r="BF236" s="1184"/>
      <c r="BG236" s="1184"/>
      <c r="BH236" s="1184"/>
      <c r="BI236" s="1184"/>
      <c r="BJ236" s="1184"/>
      <c r="BK236" s="1184"/>
      <c r="BL236" s="1184"/>
      <c r="BM236" s="1184"/>
      <c r="BN236" s="1184"/>
      <c r="BO236" s="1184"/>
      <c r="BP236" s="1184"/>
      <c r="BQ236" s="1184"/>
      <c r="BR236" s="1184"/>
      <c r="BS236" s="1184"/>
      <c r="BT236" s="1184"/>
      <c r="BU236" s="1184"/>
      <c r="BV236" s="1184"/>
      <c r="BW236" s="1184"/>
      <c r="BX236" s="1184"/>
      <c r="BY236" s="1184"/>
    </row>
    <row r="237" spans="2:77">
      <c r="B237" s="1164"/>
      <c r="C237" s="1164"/>
      <c r="D237" s="1164"/>
      <c r="E237" s="1216"/>
      <c r="F237" s="1164"/>
      <c r="G237" s="1164"/>
      <c r="H237" s="1164"/>
      <c r="I237" s="1164"/>
      <c r="J237" s="1164"/>
      <c r="X237" s="1184"/>
      <c r="Y237" s="1184"/>
      <c r="Z237" s="1184"/>
      <c r="AA237" s="1184"/>
      <c r="AB237" s="1184"/>
      <c r="AC237" s="1184"/>
      <c r="AD237" s="1184"/>
      <c r="AE237" s="1184"/>
      <c r="AF237" s="1184"/>
      <c r="AG237" s="1184"/>
      <c r="AH237" s="1180"/>
      <c r="AI237" s="1184"/>
      <c r="AJ237" s="1184"/>
      <c r="AK237" s="1184"/>
      <c r="AL237" s="1184"/>
      <c r="AM237" s="1184"/>
      <c r="AN237" s="1184"/>
      <c r="AO237" s="1184"/>
      <c r="AP237" s="1184"/>
      <c r="AQ237" s="1184"/>
      <c r="AR237" s="1184"/>
      <c r="AS237" s="1184"/>
      <c r="AT237" s="1184"/>
      <c r="AU237" s="1184"/>
      <c r="AV237" s="1184"/>
      <c r="AW237" s="1184"/>
      <c r="AX237" s="1184"/>
      <c r="AY237" s="1184"/>
      <c r="AZ237" s="1184"/>
      <c r="BA237" s="1184"/>
      <c r="BB237" s="1184"/>
      <c r="BC237" s="1184"/>
      <c r="BD237" s="1184"/>
      <c r="BE237" s="1184"/>
      <c r="BF237" s="1184"/>
      <c r="BG237" s="1184"/>
      <c r="BH237" s="1184"/>
      <c r="BI237" s="1184"/>
      <c r="BJ237" s="1184"/>
      <c r="BK237" s="1184"/>
      <c r="BL237" s="1184"/>
      <c r="BM237" s="1184"/>
      <c r="BN237" s="1184"/>
      <c r="BO237" s="1184"/>
      <c r="BP237" s="1184"/>
      <c r="BQ237" s="1184"/>
      <c r="BR237" s="1184"/>
      <c r="BS237" s="1184"/>
      <c r="BT237" s="1184"/>
      <c r="BU237" s="1184"/>
      <c r="BV237" s="1184"/>
      <c r="BW237" s="1184"/>
      <c r="BX237" s="1184"/>
      <c r="BY237" s="1184"/>
    </row>
    <row r="238" spans="2:77">
      <c r="B238" s="1164"/>
      <c r="C238" s="1164"/>
      <c r="D238" s="1164"/>
      <c r="E238" s="1216"/>
      <c r="F238" s="1164"/>
      <c r="G238" s="1164"/>
      <c r="H238" s="1164"/>
      <c r="I238" s="1164"/>
      <c r="J238" s="1164"/>
      <c r="X238" s="1184"/>
      <c r="Y238" s="1184"/>
      <c r="Z238" s="1184"/>
      <c r="AA238" s="1184"/>
      <c r="AB238" s="1184"/>
      <c r="AC238" s="1184"/>
      <c r="AD238" s="1184"/>
      <c r="AE238" s="1184"/>
      <c r="AF238" s="1184"/>
      <c r="AG238" s="1184"/>
      <c r="AH238" s="1180"/>
      <c r="AI238" s="1184"/>
      <c r="AJ238" s="1184"/>
      <c r="AK238" s="1184"/>
      <c r="AL238" s="1184"/>
      <c r="AM238" s="1184"/>
      <c r="AN238" s="1184"/>
      <c r="AO238" s="1184"/>
      <c r="AP238" s="1184"/>
      <c r="AQ238" s="1184"/>
      <c r="AR238" s="1184"/>
      <c r="AS238" s="1184"/>
      <c r="AT238" s="1184"/>
      <c r="AU238" s="1184"/>
      <c r="AV238" s="1184"/>
      <c r="AW238" s="1184"/>
      <c r="AX238" s="1184"/>
      <c r="AY238" s="1184"/>
      <c r="AZ238" s="1184"/>
      <c r="BA238" s="1184"/>
      <c r="BB238" s="1184"/>
      <c r="BC238" s="1184"/>
      <c r="BD238" s="1184"/>
      <c r="BE238" s="1184"/>
      <c r="BF238" s="1184"/>
      <c r="BG238" s="1184"/>
      <c r="BH238" s="1184"/>
      <c r="BI238" s="1184"/>
      <c r="BJ238" s="1184"/>
      <c r="BK238" s="1184"/>
      <c r="BL238" s="1184"/>
      <c r="BM238" s="1184"/>
      <c r="BN238" s="1184"/>
      <c r="BO238" s="1184"/>
      <c r="BP238" s="1184"/>
      <c r="BQ238" s="1184"/>
      <c r="BR238" s="1184"/>
      <c r="BS238" s="1184"/>
      <c r="BT238" s="1184"/>
      <c r="BU238" s="1184"/>
      <c r="BV238" s="1184"/>
      <c r="BW238" s="1184"/>
      <c r="BX238" s="1184"/>
      <c r="BY238" s="1184"/>
    </row>
    <row r="239" spans="2:77">
      <c r="B239" s="1164"/>
      <c r="C239" s="1164"/>
      <c r="D239" s="1164"/>
      <c r="E239" s="1216"/>
      <c r="F239" s="1164"/>
      <c r="G239" s="1164"/>
      <c r="H239" s="1164"/>
      <c r="I239" s="1164"/>
      <c r="J239" s="1164"/>
      <c r="X239" s="1184"/>
      <c r="Y239" s="1184"/>
      <c r="Z239" s="1184"/>
      <c r="AA239" s="1184"/>
      <c r="AB239" s="1184"/>
      <c r="AC239" s="1184"/>
      <c r="AD239" s="1184"/>
      <c r="AE239" s="1184"/>
      <c r="AF239" s="1184"/>
      <c r="AG239" s="1184"/>
      <c r="AH239" s="1180"/>
      <c r="AI239" s="1184"/>
      <c r="AJ239" s="1184"/>
      <c r="AK239" s="1184"/>
      <c r="AL239" s="1184"/>
      <c r="AM239" s="1184"/>
      <c r="AN239" s="1184"/>
      <c r="AO239" s="1184"/>
      <c r="AP239" s="1184"/>
      <c r="AQ239" s="1184"/>
      <c r="AR239" s="1184"/>
      <c r="AS239" s="1184"/>
      <c r="AT239" s="1184"/>
      <c r="AU239" s="1184"/>
      <c r="AV239" s="1184"/>
      <c r="AW239" s="1184"/>
      <c r="AX239" s="1184"/>
      <c r="AY239" s="1184"/>
      <c r="AZ239" s="1184"/>
      <c r="BA239" s="1184"/>
      <c r="BB239" s="1184"/>
      <c r="BC239" s="1184"/>
      <c r="BD239" s="1184"/>
      <c r="BE239" s="1184"/>
      <c r="BF239" s="1184"/>
      <c r="BG239" s="1184"/>
      <c r="BH239" s="1184"/>
      <c r="BI239" s="1184"/>
      <c r="BJ239" s="1184"/>
      <c r="BK239" s="1184"/>
      <c r="BL239" s="1184"/>
      <c r="BM239" s="1184"/>
      <c r="BN239" s="1184"/>
      <c r="BO239" s="1184"/>
      <c r="BP239" s="1184"/>
      <c r="BQ239" s="1184"/>
      <c r="BR239" s="1184"/>
      <c r="BS239" s="1184"/>
      <c r="BT239" s="1184"/>
      <c r="BU239" s="1184"/>
      <c r="BV239" s="1184"/>
      <c r="BW239" s="1184"/>
      <c r="BX239" s="1184"/>
      <c r="BY239" s="1184"/>
    </row>
    <row r="240" spans="2:77">
      <c r="B240" s="1164"/>
      <c r="C240" s="1164"/>
      <c r="D240" s="1164"/>
      <c r="E240" s="1216"/>
      <c r="F240" s="1164"/>
      <c r="G240" s="1164"/>
      <c r="H240" s="1164"/>
      <c r="I240" s="1164"/>
      <c r="J240" s="1164"/>
      <c r="X240" s="1184"/>
      <c r="Y240" s="1184"/>
      <c r="Z240" s="1184"/>
      <c r="AA240" s="1184"/>
      <c r="AB240" s="1184"/>
      <c r="AC240" s="1184"/>
      <c r="AD240" s="1184"/>
      <c r="AE240" s="1184"/>
      <c r="AF240" s="1184"/>
      <c r="AG240" s="1184"/>
      <c r="AH240" s="1180"/>
      <c r="AI240" s="1184"/>
      <c r="AJ240" s="1184"/>
      <c r="AK240" s="1184"/>
      <c r="AL240" s="1184"/>
      <c r="AM240" s="1184"/>
      <c r="AN240" s="1184"/>
      <c r="AO240" s="1184"/>
      <c r="AP240" s="1184"/>
      <c r="AQ240" s="1184"/>
      <c r="AR240" s="1184"/>
      <c r="AS240" s="1184"/>
      <c r="AT240" s="1184"/>
      <c r="AU240" s="1184"/>
      <c r="AV240" s="1184"/>
      <c r="AW240" s="1184"/>
      <c r="AX240" s="1184"/>
      <c r="AY240" s="1184"/>
      <c r="AZ240" s="1184"/>
      <c r="BA240" s="1184"/>
      <c r="BB240" s="1184"/>
      <c r="BC240" s="1184"/>
      <c r="BD240" s="1184"/>
      <c r="BE240" s="1184"/>
      <c r="BF240" s="1184"/>
      <c r="BG240" s="1184"/>
      <c r="BH240" s="1184"/>
      <c r="BI240" s="1184"/>
      <c r="BJ240" s="1184"/>
      <c r="BK240" s="1184"/>
      <c r="BL240" s="1184"/>
      <c r="BM240" s="1184"/>
      <c r="BN240" s="1184"/>
      <c r="BO240" s="1184"/>
      <c r="BP240" s="1184"/>
      <c r="BQ240" s="1184"/>
      <c r="BR240" s="1184"/>
      <c r="BS240" s="1184"/>
      <c r="BT240" s="1184"/>
      <c r="BU240" s="1184"/>
      <c r="BV240" s="1184"/>
      <c r="BW240" s="1184"/>
      <c r="BX240" s="1184"/>
      <c r="BY240" s="1184"/>
    </row>
    <row r="241" spans="2:77">
      <c r="B241" s="1164"/>
      <c r="C241" s="1164"/>
      <c r="D241" s="1164"/>
      <c r="E241" s="1216"/>
      <c r="F241" s="1164"/>
      <c r="G241" s="1164"/>
      <c r="H241" s="1164"/>
      <c r="I241" s="1164"/>
      <c r="J241" s="1164"/>
      <c r="X241" s="1184"/>
      <c r="Y241" s="1184"/>
      <c r="Z241" s="1184"/>
      <c r="AA241" s="1184"/>
      <c r="AB241" s="1184"/>
      <c r="AC241" s="1184"/>
      <c r="AD241" s="1184"/>
      <c r="AE241" s="1184"/>
      <c r="AF241" s="1184"/>
      <c r="AG241" s="1184"/>
      <c r="AH241" s="1180"/>
      <c r="AI241" s="1184"/>
      <c r="AJ241" s="1184"/>
      <c r="AK241" s="1184"/>
      <c r="AL241" s="1184"/>
      <c r="AM241" s="1184"/>
      <c r="AN241" s="1184"/>
      <c r="AO241" s="1184"/>
      <c r="AP241" s="1184"/>
      <c r="AQ241" s="1184"/>
      <c r="AR241" s="1184"/>
      <c r="AS241" s="1184"/>
      <c r="AT241" s="1184"/>
      <c r="AU241" s="1184"/>
      <c r="AV241" s="1184"/>
      <c r="AW241" s="1184"/>
      <c r="AX241" s="1184"/>
      <c r="AY241" s="1184"/>
      <c r="AZ241" s="1184"/>
      <c r="BA241" s="1184"/>
      <c r="BB241" s="1184"/>
      <c r="BC241" s="1184"/>
      <c r="BD241" s="1184"/>
      <c r="BE241" s="1184"/>
      <c r="BF241" s="1184"/>
      <c r="BG241" s="1184"/>
      <c r="BH241" s="1184"/>
      <c r="BI241" s="1184"/>
      <c r="BJ241" s="1184"/>
      <c r="BK241" s="1184"/>
      <c r="BL241" s="1184"/>
      <c r="BM241" s="1184"/>
      <c r="BN241" s="1184"/>
      <c r="BO241" s="1184"/>
      <c r="BP241" s="1184"/>
      <c r="BQ241" s="1184"/>
      <c r="BR241" s="1184"/>
      <c r="BS241" s="1184"/>
      <c r="BT241" s="1184"/>
      <c r="BU241" s="1184"/>
      <c r="BV241" s="1184"/>
      <c r="BW241" s="1184"/>
      <c r="BX241" s="1184"/>
      <c r="BY241" s="1184"/>
    </row>
    <row r="242" spans="2:77">
      <c r="B242" s="1164"/>
      <c r="C242" s="1164"/>
      <c r="D242" s="1164"/>
      <c r="E242" s="1216"/>
      <c r="F242" s="1164"/>
      <c r="G242" s="1164"/>
      <c r="H242" s="1164"/>
      <c r="I242" s="1164"/>
      <c r="J242" s="1164"/>
      <c r="X242" s="1184"/>
      <c r="Y242" s="1184"/>
      <c r="Z242" s="1184"/>
      <c r="AA242" s="1184"/>
      <c r="AB242" s="1184"/>
      <c r="AC242" s="1184"/>
      <c r="AD242" s="1184"/>
      <c r="AE242" s="1184"/>
      <c r="AF242" s="1184"/>
      <c r="AG242" s="1184"/>
      <c r="AH242" s="1180"/>
      <c r="AI242" s="1184"/>
      <c r="AJ242" s="1184"/>
      <c r="AK242" s="1184"/>
      <c r="AL242" s="1184"/>
      <c r="AM242" s="1184"/>
      <c r="AN242" s="1184"/>
      <c r="AO242" s="1184"/>
      <c r="AP242" s="1184"/>
      <c r="AQ242" s="1184"/>
      <c r="AR242" s="1184"/>
      <c r="AS242" s="1184"/>
      <c r="AT242" s="1184"/>
      <c r="AU242" s="1184"/>
      <c r="AV242" s="1184"/>
      <c r="AW242" s="1184"/>
      <c r="AX242" s="1184"/>
      <c r="AY242" s="1184"/>
      <c r="AZ242" s="1184"/>
      <c r="BA242" s="1184"/>
      <c r="BB242" s="1184"/>
      <c r="BC242" s="1184"/>
      <c r="BD242" s="1184"/>
      <c r="BE242" s="1184"/>
      <c r="BF242" s="1184"/>
      <c r="BG242" s="1184"/>
      <c r="BH242" s="1184"/>
      <c r="BI242" s="1184"/>
      <c r="BJ242" s="1184"/>
      <c r="BK242" s="1184"/>
      <c r="BL242" s="1184"/>
      <c r="BM242" s="1184"/>
      <c r="BN242" s="1184"/>
      <c r="BO242" s="1184"/>
      <c r="BP242" s="1184"/>
      <c r="BQ242" s="1184"/>
      <c r="BR242" s="1184"/>
      <c r="BS242" s="1184"/>
      <c r="BT242" s="1184"/>
      <c r="BU242" s="1184"/>
      <c r="BV242" s="1184"/>
      <c r="BW242" s="1184"/>
      <c r="BX242" s="1184"/>
      <c r="BY242" s="1184"/>
    </row>
    <row r="243" spans="2:77">
      <c r="B243" s="1164"/>
      <c r="C243" s="1164"/>
      <c r="D243" s="1164"/>
      <c r="E243" s="1216"/>
      <c r="F243" s="1164"/>
      <c r="G243" s="1164"/>
      <c r="H243" s="1164"/>
      <c r="I243" s="1164"/>
      <c r="J243" s="1164"/>
      <c r="X243" s="1184"/>
      <c r="Y243" s="1184"/>
      <c r="Z243" s="1184"/>
      <c r="AA243" s="1184"/>
      <c r="AB243" s="1184"/>
      <c r="AC243" s="1184"/>
      <c r="AD243" s="1184"/>
      <c r="AE243" s="1184"/>
      <c r="AF243" s="1184"/>
      <c r="AG243" s="1184"/>
      <c r="AH243" s="1180"/>
      <c r="AI243" s="1184"/>
      <c r="AJ243" s="1184"/>
      <c r="AK243" s="1184"/>
      <c r="AL243" s="1184"/>
      <c r="AM243" s="1184"/>
      <c r="AN243" s="1184"/>
      <c r="AO243" s="1184"/>
      <c r="AP243" s="1184"/>
      <c r="AQ243" s="1184"/>
      <c r="AR243" s="1184"/>
      <c r="AS243" s="1184"/>
      <c r="AT243" s="1184"/>
      <c r="AU243" s="1184"/>
      <c r="AV243" s="1184"/>
      <c r="AW243" s="1184"/>
      <c r="AX243" s="1184"/>
      <c r="AY243" s="1184"/>
      <c r="AZ243" s="1184"/>
      <c r="BA243" s="1184"/>
      <c r="BB243" s="1184"/>
      <c r="BC243" s="1184"/>
      <c r="BD243" s="1184"/>
      <c r="BE243" s="1184"/>
      <c r="BF243" s="1184"/>
      <c r="BG243" s="1184"/>
      <c r="BH243" s="1184"/>
      <c r="BI243" s="1184"/>
      <c r="BJ243" s="1184"/>
      <c r="BK243" s="1184"/>
      <c r="BL243" s="1184"/>
      <c r="BM243" s="1184"/>
      <c r="BN243" s="1184"/>
      <c r="BO243" s="1184"/>
      <c r="BP243" s="1184"/>
      <c r="BQ243" s="1184"/>
      <c r="BR243" s="1184"/>
      <c r="BS243" s="1184"/>
      <c r="BT243" s="1184"/>
      <c r="BU243" s="1184"/>
      <c r="BV243" s="1184"/>
      <c r="BW243" s="1184"/>
      <c r="BX243" s="1184"/>
      <c r="BY243" s="1184"/>
    </row>
    <row r="244" spans="2:77">
      <c r="B244" s="1164"/>
      <c r="C244" s="1164"/>
      <c r="D244" s="1164"/>
      <c r="E244" s="1216"/>
      <c r="F244" s="1164"/>
      <c r="G244" s="1164"/>
      <c r="H244" s="1164"/>
      <c r="I244" s="1164"/>
      <c r="J244" s="1164"/>
      <c r="X244" s="1184"/>
      <c r="Y244" s="1184"/>
      <c r="Z244" s="1184"/>
      <c r="AA244" s="1184"/>
      <c r="AB244" s="1184"/>
      <c r="AC244" s="1184"/>
      <c r="AD244" s="1184"/>
      <c r="AE244" s="1184"/>
      <c r="AF244" s="1184"/>
      <c r="AG244" s="1184"/>
      <c r="AH244" s="1180"/>
      <c r="AI244" s="1184"/>
      <c r="AJ244" s="1184"/>
      <c r="AK244" s="1184"/>
      <c r="AL244" s="1184"/>
      <c r="AM244" s="1184"/>
      <c r="AN244" s="1184"/>
      <c r="AO244" s="1184"/>
      <c r="AP244" s="1184"/>
      <c r="AQ244" s="1184"/>
      <c r="AR244" s="1184"/>
      <c r="AS244" s="1184"/>
      <c r="AT244" s="1184"/>
      <c r="AU244" s="1184"/>
      <c r="AV244" s="1184"/>
      <c r="AW244" s="1184"/>
      <c r="AX244" s="1184"/>
      <c r="AY244" s="1184"/>
      <c r="AZ244" s="1184"/>
      <c r="BA244" s="1184"/>
      <c r="BB244" s="1184"/>
      <c r="BC244" s="1184"/>
      <c r="BD244" s="1184"/>
      <c r="BE244" s="1184"/>
      <c r="BF244" s="1184"/>
      <c r="BG244" s="1184"/>
      <c r="BH244" s="1184"/>
      <c r="BI244" s="1184"/>
      <c r="BJ244" s="1184"/>
      <c r="BK244" s="1184"/>
      <c r="BL244" s="1184"/>
      <c r="BM244" s="1184"/>
      <c r="BN244" s="1184"/>
      <c r="BO244" s="1184"/>
      <c r="BP244" s="1184"/>
      <c r="BQ244" s="1184"/>
      <c r="BR244" s="1184"/>
      <c r="BS244" s="1184"/>
      <c r="BT244" s="1184"/>
      <c r="BU244" s="1184"/>
      <c r="BV244" s="1184"/>
      <c r="BW244" s="1184"/>
      <c r="BX244" s="1184"/>
      <c r="BY244" s="1184"/>
    </row>
    <row r="245" spans="2:77">
      <c r="B245" s="1164"/>
      <c r="C245" s="1164"/>
      <c r="D245" s="1164"/>
      <c r="E245" s="1216"/>
      <c r="F245" s="1164"/>
      <c r="G245" s="1164"/>
      <c r="H245" s="1164"/>
      <c r="I245" s="1164"/>
      <c r="J245" s="1164"/>
      <c r="X245" s="1184"/>
      <c r="Y245" s="1184"/>
      <c r="Z245" s="1184"/>
      <c r="AA245" s="1184"/>
      <c r="AB245" s="1184"/>
      <c r="AC245" s="1184"/>
      <c r="AD245" s="1184"/>
      <c r="AE245" s="1184"/>
      <c r="AF245" s="1184"/>
      <c r="AG245" s="1184"/>
      <c r="AH245" s="1180"/>
      <c r="AI245" s="1184"/>
      <c r="AJ245" s="1184"/>
      <c r="AK245" s="1184"/>
      <c r="AL245" s="1184"/>
      <c r="AM245" s="1184"/>
      <c r="AN245" s="1184"/>
      <c r="AO245" s="1184"/>
      <c r="AP245" s="1184"/>
      <c r="AQ245" s="1184"/>
      <c r="AR245" s="1184"/>
      <c r="AS245" s="1184"/>
      <c r="AT245" s="1184"/>
      <c r="AU245" s="1184"/>
      <c r="AV245" s="1184"/>
      <c r="AW245" s="1184"/>
      <c r="AX245" s="1184"/>
      <c r="AY245" s="1184"/>
      <c r="AZ245" s="1184"/>
      <c r="BA245" s="1184"/>
      <c r="BB245" s="1184"/>
      <c r="BC245" s="1184"/>
      <c r="BD245" s="1184"/>
      <c r="BE245" s="1184"/>
      <c r="BF245" s="1184"/>
      <c r="BG245" s="1184"/>
      <c r="BH245" s="1184"/>
      <c r="BI245" s="1184"/>
      <c r="BJ245" s="1184"/>
      <c r="BK245" s="1184"/>
      <c r="BL245" s="1184"/>
      <c r="BM245" s="1184"/>
      <c r="BN245" s="1184"/>
      <c r="BO245" s="1184"/>
      <c r="BP245" s="1184"/>
      <c r="BQ245" s="1184"/>
      <c r="BR245" s="1184"/>
      <c r="BS245" s="1184"/>
      <c r="BT245" s="1184"/>
      <c r="BU245" s="1184"/>
      <c r="BV245" s="1184"/>
      <c r="BW245" s="1184"/>
      <c r="BX245" s="1184"/>
      <c r="BY245" s="1184"/>
    </row>
    <row r="246" spans="2:77">
      <c r="B246" s="1184"/>
      <c r="C246" s="1184"/>
      <c r="D246" s="1184"/>
      <c r="E246" s="1218"/>
      <c r="F246" s="1184"/>
      <c r="G246" s="1184"/>
      <c r="H246" s="1184"/>
      <c r="I246" s="1184"/>
      <c r="J246" s="1184"/>
      <c r="K246" s="1184"/>
      <c r="L246" s="1184"/>
      <c r="M246" s="1184"/>
      <c r="N246" s="1184"/>
      <c r="O246" s="1184"/>
      <c r="P246" s="1184"/>
      <c r="Q246" s="1184"/>
      <c r="R246" s="1184"/>
      <c r="S246" s="1184"/>
      <c r="T246" s="1184"/>
      <c r="U246" s="1184"/>
      <c r="V246" s="1184"/>
      <c r="W246" s="1184"/>
      <c r="X246" s="1184"/>
      <c r="Y246" s="1184"/>
      <c r="Z246" s="1184"/>
      <c r="AA246" s="1184"/>
      <c r="AB246" s="1184"/>
      <c r="AC246" s="1184"/>
      <c r="AD246" s="1184"/>
      <c r="AE246" s="1184"/>
      <c r="AF246" s="1184"/>
      <c r="AG246" s="1184"/>
      <c r="AH246" s="1191"/>
      <c r="AI246" s="1184"/>
      <c r="AJ246" s="1184"/>
      <c r="AK246" s="1184"/>
      <c r="AL246" s="1184"/>
      <c r="AM246" s="1184"/>
      <c r="AN246" s="1184"/>
      <c r="AO246" s="1184"/>
      <c r="AP246" s="1184"/>
      <c r="AQ246" s="1184"/>
      <c r="AR246" s="1184"/>
      <c r="AS246" s="1184"/>
      <c r="AT246" s="1184"/>
      <c r="AU246" s="1184"/>
      <c r="AV246" s="1184"/>
      <c r="AW246" s="1184"/>
      <c r="AX246" s="1184"/>
      <c r="AY246" s="1184"/>
      <c r="AZ246" s="1184"/>
      <c r="BA246" s="1184"/>
      <c r="BB246" s="1184"/>
      <c r="BC246" s="1184"/>
      <c r="BD246" s="1184"/>
      <c r="BE246" s="1184"/>
      <c r="BF246" s="1184"/>
      <c r="BG246" s="1184"/>
      <c r="BH246" s="1184"/>
      <c r="BI246" s="1184"/>
      <c r="BJ246" s="1184"/>
      <c r="BK246" s="1184"/>
      <c r="BL246" s="1184"/>
      <c r="BM246" s="1184"/>
      <c r="BN246" s="1184"/>
      <c r="BO246" s="1184"/>
      <c r="BP246" s="1184"/>
      <c r="BQ246" s="1184"/>
      <c r="BR246" s="1184"/>
      <c r="BS246" s="1184"/>
      <c r="BT246" s="1184"/>
      <c r="BU246" s="1184"/>
      <c r="BV246" s="1184"/>
      <c r="BW246" s="1184"/>
      <c r="BX246" s="1184"/>
      <c r="BY246" s="1184"/>
    </row>
    <row r="247" spans="2:77">
      <c r="B247" s="1184"/>
      <c r="C247" s="1184"/>
      <c r="D247" s="1184"/>
      <c r="E247" s="1218"/>
      <c r="F247" s="1184"/>
      <c r="G247" s="1184"/>
      <c r="H247" s="1184"/>
      <c r="I247" s="1184"/>
      <c r="J247" s="1184"/>
      <c r="K247" s="1184"/>
      <c r="L247" s="1184"/>
      <c r="M247" s="1184"/>
      <c r="N247" s="1184"/>
      <c r="O247" s="1184"/>
      <c r="P247" s="1184"/>
      <c r="Q247" s="1184"/>
      <c r="R247" s="1184"/>
      <c r="S247" s="1184"/>
      <c r="T247" s="1184"/>
      <c r="U247" s="1184"/>
      <c r="V247" s="1184"/>
      <c r="W247" s="1184"/>
      <c r="X247" s="1184"/>
      <c r="Y247" s="1184"/>
      <c r="Z247" s="1184"/>
      <c r="AA247" s="1184"/>
      <c r="AB247" s="1184"/>
      <c r="AC247" s="1184"/>
      <c r="AD247" s="1184"/>
      <c r="AE247" s="1184"/>
      <c r="AF247" s="1184"/>
      <c r="AG247" s="1184"/>
      <c r="AH247" s="1191"/>
      <c r="AI247" s="1184"/>
      <c r="AJ247" s="1184"/>
      <c r="AK247" s="1184"/>
      <c r="AL247" s="1184"/>
      <c r="AM247" s="1184"/>
      <c r="AN247" s="1184"/>
      <c r="AO247" s="1184"/>
      <c r="AP247" s="1184"/>
      <c r="AQ247" s="1184"/>
      <c r="AR247" s="1184"/>
      <c r="AS247" s="1184"/>
      <c r="AT247" s="1184"/>
      <c r="AU247" s="1184"/>
      <c r="AV247" s="1184"/>
      <c r="AW247" s="1184"/>
      <c r="AX247" s="1184"/>
      <c r="AY247" s="1184"/>
      <c r="AZ247" s="1184"/>
      <c r="BA247" s="1184"/>
      <c r="BB247" s="1184"/>
      <c r="BC247" s="1184"/>
      <c r="BD247" s="1184"/>
      <c r="BE247" s="1184"/>
      <c r="BF247" s="1184"/>
      <c r="BG247" s="1184"/>
      <c r="BH247" s="1184"/>
      <c r="BI247" s="1184"/>
      <c r="BJ247" s="1184"/>
      <c r="BK247" s="1184"/>
      <c r="BL247" s="1184"/>
      <c r="BM247" s="1184"/>
      <c r="BN247" s="1184"/>
      <c r="BO247" s="1184"/>
      <c r="BP247" s="1184"/>
      <c r="BQ247" s="1184"/>
      <c r="BR247" s="1184"/>
      <c r="BS247" s="1184"/>
      <c r="BT247" s="1184"/>
      <c r="BU247" s="1184"/>
      <c r="BV247" s="1184"/>
      <c r="BW247" s="1184"/>
      <c r="BX247" s="1184"/>
      <c r="BY247" s="1184"/>
    </row>
    <row r="248" spans="2:77">
      <c r="B248" s="1184"/>
      <c r="C248" s="1184"/>
      <c r="D248" s="1184"/>
      <c r="E248" s="1218"/>
      <c r="F248" s="1184"/>
      <c r="G248" s="1184"/>
      <c r="H248" s="1184"/>
      <c r="I248" s="1184"/>
      <c r="J248" s="1184"/>
      <c r="K248" s="1184"/>
      <c r="L248" s="1184"/>
      <c r="M248" s="1184"/>
      <c r="N248" s="1184"/>
      <c r="O248" s="1184"/>
      <c r="P248" s="1184"/>
      <c r="Q248" s="1184"/>
      <c r="R248" s="1184"/>
      <c r="S248" s="1184"/>
      <c r="T248" s="1184"/>
      <c r="U248" s="1184"/>
      <c r="V248" s="1184"/>
      <c r="W248" s="1184"/>
      <c r="X248" s="1184"/>
      <c r="Y248" s="1184"/>
      <c r="Z248" s="1184"/>
      <c r="AA248" s="1184"/>
      <c r="AB248" s="1184"/>
      <c r="AC248" s="1184"/>
      <c r="AD248" s="1184"/>
      <c r="AE248" s="1184"/>
      <c r="AF248" s="1184"/>
      <c r="AG248" s="1184"/>
      <c r="AH248" s="1191"/>
      <c r="AI248" s="1184"/>
      <c r="AJ248" s="1184"/>
      <c r="AK248" s="1184"/>
      <c r="AL248" s="1184"/>
      <c r="AM248" s="1184"/>
      <c r="AN248" s="1184"/>
      <c r="AO248" s="1184"/>
      <c r="AP248" s="1184"/>
      <c r="AQ248" s="1184"/>
      <c r="AR248" s="1184"/>
      <c r="AS248" s="1184"/>
      <c r="AT248" s="1184"/>
      <c r="AU248" s="1184"/>
      <c r="AV248" s="1184"/>
      <c r="AW248" s="1184"/>
      <c r="AX248" s="1184"/>
      <c r="AY248" s="1184"/>
      <c r="AZ248" s="1184"/>
      <c r="BA248" s="1184"/>
      <c r="BB248" s="1184"/>
      <c r="BC248" s="1184"/>
      <c r="BD248" s="1184"/>
      <c r="BE248" s="1184"/>
      <c r="BF248" s="1184"/>
      <c r="BG248" s="1184"/>
      <c r="BH248" s="1184"/>
      <c r="BI248" s="1184"/>
      <c r="BJ248" s="1184"/>
      <c r="BK248" s="1184"/>
      <c r="BL248" s="1184"/>
      <c r="BM248" s="1184"/>
      <c r="BN248" s="1184"/>
      <c r="BO248" s="1184"/>
      <c r="BP248" s="1184"/>
      <c r="BQ248" s="1184"/>
      <c r="BR248" s="1184"/>
      <c r="BS248" s="1184"/>
      <c r="BT248" s="1184"/>
      <c r="BU248" s="1184"/>
      <c r="BV248" s="1184"/>
      <c r="BW248" s="1184"/>
      <c r="BX248" s="1184"/>
      <c r="BY248" s="1184"/>
    </row>
    <row r="249" spans="2:77">
      <c r="B249" s="1184"/>
      <c r="C249" s="1184"/>
      <c r="D249" s="1184"/>
      <c r="E249" s="1218"/>
      <c r="F249" s="1184"/>
      <c r="G249" s="1184"/>
      <c r="H249" s="1184"/>
      <c r="I249" s="1184"/>
      <c r="J249" s="1184"/>
      <c r="K249" s="1184"/>
      <c r="L249" s="1184"/>
      <c r="M249" s="1184"/>
      <c r="N249" s="1184"/>
      <c r="O249" s="1184"/>
      <c r="P249" s="1184"/>
      <c r="Q249" s="1184"/>
      <c r="R249" s="1184"/>
      <c r="S249" s="1184"/>
      <c r="T249" s="1184"/>
      <c r="U249" s="1184"/>
      <c r="V249" s="1184"/>
      <c r="W249" s="1184"/>
      <c r="X249" s="1184"/>
      <c r="Y249" s="1184"/>
      <c r="Z249" s="1184"/>
      <c r="AA249" s="1184"/>
      <c r="AB249" s="1184"/>
      <c r="AC249" s="1184"/>
      <c r="AD249" s="1184"/>
      <c r="AE249" s="1184"/>
      <c r="AF249" s="1184"/>
      <c r="AG249" s="1184"/>
      <c r="AH249" s="1191"/>
      <c r="AI249" s="1184"/>
      <c r="AJ249" s="1184"/>
      <c r="AK249" s="1184"/>
      <c r="AL249" s="1184"/>
      <c r="AM249" s="1184"/>
      <c r="AN249" s="1184"/>
      <c r="AO249" s="1184"/>
      <c r="AP249" s="1184"/>
      <c r="AQ249" s="1184"/>
      <c r="AR249" s="1184"/>
      <c r="AS249" s="1184"/>
      <c r="AT249" s="1184"/>
      <c r="AU249" s="1184"/>
      <c r="AV249" s="1184"/>
      <c r="AW249" s="1184"/>
      <c r="AX249" s="1184"/>
      <c r="AY249" s="1184"/>
      <c r="AZ249" s="1184"/>
      <c r="BA249" s="1184"/>
      <c r="BB249" s="1184"/>
      <c r="BC249" s="1184"/>
      <c r="BD249" s="1184"/>
      <c r="BE249" s="1184"/>
      <c r="BF249" s="1184"/>
      <c r="BG249" s="1184"/>
      <c r="BH249" s="1184"/>
      <c r="BI249" s="1184"/>
      <c r="BJ249" s="1184"/>
      <c r="BK249" s="1184"/>
      <c r="BL249" s="1184"/>
      <c r="BM249" s="1184"/>
      <c r="BN249" s="1184"/>
      <c r="BO249" s="1184"/>
      <c r="BP249" s="1184"/>
      <c r="BQ249" s="1184"/>
      <c r="BR249" s="1184"/>
      <c r="BS249" s="1184"/>
      <c r="BT249" s="1184"/>
      <c r="BU249" s="1184"/>
      <c r="BV249" s="1184"/>
      <c r="BW249" s="1184"/>
      <c r="BX249" s="1184"/>
      <c r="BY249" s="1184"/>
    </row>
    <row r="250" spans="2:77">
      <c r="B250" s="1184"/>
      <c r="C250" s="1184"/>
      <c r="D250" s="1184"/>
      <c r="E250" s="1218"/>
      <c r="F250" s="1184"/>
      <c r="G250" s="1184"/>
      <c r="H250" s="1184"/>
      <c r="I250" s="1184"/>
      <c r="J250" s="1184"/>
      <c r="K250" s="1184"/>
      <c r="L250" s="1184"/>
      <c r="M250" s="1184"/>
      <c r="N250" s="1184"/>
      <c r="O250" s="1184"/>
      <c r="P250" s="1184"/>
      <c r="Q250" s="1184"/>
      <c r="R250" s="1184"/>
      <c r="S250" s="1184"/>
      <c r="T250" s="1184"/>
      <c r="U250" s="1184"/>
      <c r="V250" s="1184"/>
      <c r="W250" s="1184"/>
      <c r="X250" s="1184"/>
      <c r="Y250" s="1184"/>
      <c r="Z250" s="1184"/>
      <c r="AA250" s="1184"/>
      <c r="AB250" s="1184"/>
      <c r="AC250" s="1184"/>
      <c r="AD250" s="1184"/>
      <c r="AE250" s="1184"/>
      <c r="AF250" s="1184"/>
      <c r="AG250" s="1184"/>
      <c r="AH250" s="1191"/>
      <c r="AI250" s="1184"/>
      <c r="AJ250" s="1184"/>
      <c r="AK250" s="1184"/>
      <c r="AL250" s="1184"/>
      <c r="AM250" s="1184"/>
      <c r="AN250" s="1184"/>
      <c r="AO250" s="1184"/>
      <c r="AP250" s="1184"/>
      <c r="AQ250" s="1184"/>
      <c r="AR250" s="1184"/>
      <c r="AS250" s="1184"/>
      <c r="AT250" s="1184"/>
      <c r="AU250" s="1184"/>
      <c r="AV250" s="1184"/>
      <c r="AW250" s="1184"/>
      <c r="AX250" s="1184"/>
      <c r="AY250" s="1184"/>
      <c r="AZ250" s="1184"/>
      <c r="BA250" s="1184"/>
      <c r="BB250" s="1184"/>
      <c r="BC250" s="1184"/>
      <c r="BD250" s="1184"/>
      <c r="BE250" s="1184"/>
      <c r="BF250" s="1184"/>
      <c r="BG250" s="1184"/>
      <c r="BH250" s="1184"/>
      <c r="BI250" s="1184"/>
      <c r="BJ250" s="1184"/>
      <c r="BK250" s="1184"/>
      <c r="BL250" s="1184"/>
      <c r="BM250" s="1184"/>
      <c r="BN250" s="1184"/>
      <c r="BO250" s="1184"/>
      <c r="BP250" s="1184"/>
      <c r="BQ250" s="1184"/>
      <c r="BR250" s="1184"/>
      <c r="BS250" s="1184"/>
      <c r="BT250" s="1184"/>
      <c r="BU250" s="1184"/>
      <c r="BV250" s="1184"/>
      <c r="BW250" s="1184"/>
      <c r="BX250" s="1184"/>
      <c r="BY250" s="1184"/>
    </row>
    <row r="251" spans="2:77">
      <c r="B251" s="1184"/>
      <c r="C251" s="1184"/>
      <c r="D251" s="1184"/>
      <c r="E251" s="1218"/>
      <c r="F251" s="1184"/>
      <c r="G251" s="1184"/>
      <c r="H251" s="1184"/>
      <c r="I251" s="1184"/>
      <c r="J251" s="1184"/>
      <c r="K251" s="1184"/>
      <c r="L251" s="1184"/>
      <c r="M251" s="1184"/>
      <c r="N251" s="1184"/>
      <c r="O251" s="1184"/>
      <c r="P251" s="1184"/>
      <c r="Q251" s="1184"/>
      <c r="R251" s="1184"/>
      <c r="S251" s="1184"/>
      <c r="T251" s="1184"/>
      <c r="U251" s="1184"/>
      <c r="V251" s="1184"/>
      <c r="W251" s="1184"/>
      <c r="X251" s="1184"/>
      <c r="Y251" s="1184"/>
      <c r="Z251" s="1184"/>
      <c r="AA251" s="1184"/>
      <c r="AB251" s="1184"/>
      <c r="AC251" s="1184"/>
      <c r="AD251" s="1184"/>
      <c r="AE251" s="1184"/>
      <c r="AF251" s="1184"/>
      <c r="AG251" s="1184"/>
      <c r="AH251" s="1191"/>
      <c r="AI251" s="1184"/>
      <c r="AJ251" s="1184"/>
      <c r="AK251" s="1184"/>
      <c r="AL251" s="1184"/>
      <c r="AM251" s="1184"/>
      <c r="AN251" s="1184"/>
      <c r="AO251" s="1184"/>
      <c r="AP251" s="1184"/>
      <c r="AQ251" s="1184"/>
      <c r="AR251" s="1184"/>
      <c r="AS251" s="1184"/>
      <c r="AT251" s="1184"/>
      <c r="AU251" s="1184"/>
      <c r="AV251" s="1184"/>
      <c r="AW251" s="1184"/>
      <c r="AX251" s="1184"/>
      <c r="AY251" s="1184"/>
      <c r="AZ251" s="1184"/>
      <c r="BA251" s="1184"/>
      <c r="BB251" s="1184"/>
      <c r="BC251" s="1184"/>
      <c r="BD251" s="1184"/>
      <c r="BE251" s="1184"/>
      <c r="BF251" s="1184"/>
      <c r="BG251" s="1184"/>
      <c r="BH251" s="1184"/>
      <c r="BI251" s="1184"/>
      <c r="BJ251" s="1184"/>
      <c r="BK251" s="1184"/>
      <c r="BL251" s="1184"/>
      <c r="BM251" s="1184"/>
      <c r="BN251" s="1184"/>
      <c r="BO251" s="1184"/>
      <c r="BP251" s="1184"/>
      <c r="BQ251" s="1184"/>
      <c r="BR251" s="1184"/>
      <c r="BS251" s="1184"/>
      <c r="BT251" s="1184"/>
      <c r="BU251" s="1184"/>
      <c r="BV251" s="1184"/>
      <c r="BW251" s="1184"/>
      <c r="BX251" s="1184"/>
      <c r="BY251" s="1184"/>
    </row>
    <row r="252" spans="2:77">
      <c r="B252" s="1184"/>
      <c r="C252" s="1184"/>
      <c r="D252" s="1184"/>
      <c r="E252" s="1218"/>
      <c r="F252" s="1184"/>
      <c r="G252" s="1184"/>
      <c r="H252" s="1184"/>
      <c r="I252" s="1184"/>
      <c r="J252" s="1184"/>
      <c r="K252" s="1184"/>
      <c r="L252" s="1184"/>
      <c r="M252" s="1184"/>
      <c r="N252" s="1184"/>
      <c r="O252" s="1184"/>
      <c r="P252" s="1184"/>
      <c r="Q252" s="1184"/>
      <c r="R252" s="1184"/>
      <c r="S252" s="1184"/>
      <c r="T252" s="1184"/>
      <c r="U252" s="1184"/>
      <c r="V252" s="1184"/>
      <c r="W252" s="1184"/>
      <c r="X252" s="1184"/>
      <c r="Y252" s="1184"/>
      <c r="Z252" s="1184"/>
      <c r="AA252" s="1184"/>
      <c r="AB252" s="1184"/>
      <c r="AC252" s="1184"/>
      <c r="AD252" s="1184"/>
      <c r="AE252" s="1184"/>
      <c r="AF252" s="1184"/>
      <c r="AG252" s="1184"/>
      <c r="AH252" s="1191"/>
      <c r="AI252" s="1184"/>
      <c r="AJ252" s="1184"/>
      <c r="AK252" s="1184"/>
      <c r="AL252" s="1184"/>
      <c r="AM252" s="1184"/>
      <c r="AN252" s="1184"/>
      <c r="AO252" s="1184"/>
      <c r="AP252" s="1184"/>
      <c r="AQ252" s="1184"/>
      <c r="AR252" s="1184"/>
      <c r="AS252" s="1184"/>
      <c r="AT252" s="1184"/>
      <c r="AU252" s="1184"/>
      <c r="AV252" s="1184"/>
      <c r="AW252" s="1184"/>
      <c r="AX252" s="1184"/>
      <c r="AY252" s="1184"/>
      <c r="AZ252" s="1184"/>
      <c r="BA252" s="1184"/>
      <c r="BB252" s="1184"/>
      <c r="BC252" s="1184"/>
      <c r="BD252" s="1184"/>
      <c r="BE252" s="1184"/>
      <c r="BF252" s="1184"/>
      <c r="BG252" s="1184"/>
      <c r="BH252" s="1184"/>
      <c r="BI252" s="1184"/>
      <c r="BJ252" s="1184"/>
      <c r="BK252" s="1184"/>
      <c r="BL252" s="1184"/>
      <c r="BM252" s="1184"/>
      <c r="BN252" s="1184"/>
      <c r="BO252" s="1184"/>
      <c r="BP252" s="1184"/>
      <c r="BQ252" s="1184"/>
      <c r="BR252" s="1184"/>
      <c r="BS252" s="1184"/>
      <c r="BT252" s="1184"/>
      <c r="BU252" s="1184"/>
      <c r="BV252" s="1184"/>
      <c r="BW252" s="1184"/>
      <c r="BX252" s="1184"/>
      <c r="BY252" s="1184"/>
    </row>
    <row r="253" spans="2:77">
      <c r="B253" s="1184"/>
      <c r="C253" s="1184"/>
      <c r="D253" s="1184"/>
      <c r="E253" s="1218"/>
      <c r="F253" s="1184"/>
      <c r="G253" s="1184"/>
      <c r="H253" s="1184"/>
      <c r="I253" s="1184"/>
      <c r="J253" s="1184"/>
      <c r="K253" s="1184"/>
      <c r="L253" s="1184"/>
      <c r="M253" s="1184"/>
      <c r="N253" s="1184"/>
      <c r="O253" s="1184"/>
      <c r="P253" s="1184"/>
      <c r="Q253" s="1184"/>
      <c r="R253" s="1184"/>
      <c r="S253" s="1184"/>
      <c r="T253" s="1184"/>
      <c r="U253" s="1184"/>
      <c r="V253" s="1184"/>
      <c r="W253" s="1184"/>
      <c r="X253" s="1184"/>
      <c r="Y253" s="1184"/>
      <c r="Z253" s="1184"/>
      <c r="AA253" s="1184"/>
      <c r="AB253" s="1184"/>
      <c r="AC253" s="1184"/>
      <c r="AD253" s="1184"/>
      <c r="AE253" s="1184"/>
      <c r="AF253" s="1184"/>
      <c r="AG253" s="1184"/>
      <c r="AH253" s="1191"/>
      <c r="AI253" s="1184"/>
      <c r="AJ253" s="1184"/>
      <c r="AK253" s="1184"/>
      <c r="AL253" s="1184"/>
      <c r="AM253" s="1184"/>
      <c r="AN253" s="1184"/>
      <c r="AO253" s="1184"/>
      <c r="AP253" s="1184"/>
      <c r="AQ253" s="1184"/>
      <c r="AR253" s="1184"/>
      <c r="AS253" s="1184"/>
      <c r="AT253" s="1184"/>
      <c r="AU253" s="1184"/>
      <c r="AV253" s="1184"/>
      <c r="AW253" s="1184"/>
      <c r="AX253" s="1184"/>
      <c r="AY253" s="1184"/>
      <c r="AZ253" s="1184"/>
      <c r="BA253" s="1184"/>
      <c r="BB253" s="1184"/>
      <c r="BC253" s="1184"/>
      <c r="BD253" s="1184"/>
      <c r="BE253" s="1184"/>
      <c r="BF253" s="1184"/>
      <c r="BG253" s="1184"/>
      <c r="BH253" s="1184"/>
      <c r="BI253" s="1184"/>
      <c r="BJ253" s="1184"/>
      <c r="BK253" s="1184"/>
      <c r="BL253" s="1184"/>
      <c r="BM253" s="1184"/>
      <c r="BN253" s="1184"/>
      <c r="BO253" s="1184"/>
      <c r="BP253" s="1184"/>
      <c r="BQ253" s="1184"/>
      <c r="BR253" s="1184"/>
      <c r="BS253" s="1184"/>
      <c r="BT253" s="1184"/>
      <c r="BU253" s="1184"/>
      <c r="BV253" s="1184"/>
      <c r="BW253" s="1184"/>
      <c r="BX253" s="1184"/>
      <c r="BY253" s="1184"/>
    </row>
    <row r="254" spans="2:77">
      <c r="B254" s="1184"/>
      <c r="C254" s="1184"/>
      <c r="D254" s="1184"/>
      <c r="E254" s="1218"/>
      <c r="F254" s="1184"/>
      <c r="G254" s="1184"/>
      <c r="H254" s="1184"/>
      <c r="I254" s="1184"/>
      <c r="J254" s="1184"/>
      <c r="K254" s="1184"/>
      <c r="L254" s="1184"/>
      <c r="M254" s="1184"/>
      <c r="N254" s="1184"/>
      <c r="O254" s="1184"/>
      <c r="P254" s="1184"/>
      <c r="Q254" s="1184"/>
      <c r="R254" s="1184"/>
      <c r="S254" s="1184"/>
      <c r="T254" s="1184"/>
      <c r="U254" s="1184"/>
      <c r="V254" s="1184"/>
      <c r="W254" s="1184"/>
      <c r="X254" s="1184"/>
      <c r="Y254" s="1184"/>
      <c r="Z254" s="1184"/>
      <c r="AA254" s="1184"/>
      <c r="AB254" s="1184"/>
      <c r="AC254" s="1184"/>
      <c r="AD254" s="1184"/>
      <c r="AE254" s="1184"/>
      <c r="AF254" s="1184"/>
      <c r="AG254" s="1184"/>
      <c r="AH254" s="1191"/>
      <c r="AI254" s="1184"/>
      <c r="AJ254" s="1184"/>
      <c r="AK254" s="1184"/>
      <c r="AL254" s="1184"/>
      <c r="AM254" s="1184"/>
      <c r="AN254" s="1184"/>
      <c r="AO254" s="1184"/>
      <c r="AP254" s="1184"/>
      <c r="AQ254" s="1184"/>
      <c r="AR254" s="1184"/>
      <c r="AS254" s="1184"/>
      <c r="AT254" s="1184"/>
      <c r="AU254" s="1184"/>
      <c r="AV254" s="1184"/>
      <c r="AW254" s="1184"/>
      <c r="AX254" s="1184"/>
      <c r="AY254" s="1184"/>
      <c r="AZ254" s="1184"/>
      <c r="BA254" s="1184"/>
      <c r="BB254" s="1184"/>
      <c r="BC254" s="1184"/>
      <c r="BD254" s="1184"/>
      <c r="BE254" s="1184"/>
      <c r="BF254" s="1184"/>
      <c r="BG254" s="1184"/>
      <c r="BH254" s="1184"/>
      <c r="BI254" s="1184"/>
      <c r="BJ254" s="1184"/>
      <c r="BK254" s="1184"/>
      <c r="BL254" s="1184"/>
      <c r="BM254" s="1184"/>
      <c r="BN254" s="1184"/>
      <c r="BO254" s="1184"/>
      <c r="BP254" s="1184"/>
      <c r="BQ254" s="1184"/>
      <c r="BR254" s="1184"/>
      <c r="BS254" s="1184"/>
      <c r="BT254" s="1184"/>
      <c r="BU254" s="1184"/>
      <c r="BV254" s="1184"/>
      <c r="BW254" s="1184"/>
      <c r="BX254" s="1184"/>
      <c r="BY254" s="1184"/>
    </row>
    <row r="255" spans="2:77">
      <c r="B255" s="1184"/>
      <c r="C255" s="1184"/>
      <c r="D255" s="1184"/>
      <c r="E255" s="1218"/>
      <c r="F255" s="1184"/>
      <c r="G255" s="1184"/>
      <c r="H255" s="1184"/>
      <c r="I255" s="1184"/>
      <c r="J255" s="1184"/>
      <c r="K255" s="1184"/>
      <c r="L255" s="1184"/>
      <c r="M255" s="1184"/>
      <c r="N255" s="1184"/>
      <c r="O255" s="1184"/>
      <c r="P255" s="1184"/>
      <c r="Q255" s="1184"/>
      <c r="R255" s="1184"/>
      <c r="S255" s="1184"/>
      <c r="T255" s="1184"/>
      <c r="U255" s="1184"/>
      <c r="V255" s="1184"/>
      <c r="W255" s="1184"/>
      <c r="X255" s="1184"/>
      <c r="Y255" s="1184"/>
      <c r="Z255" s="1184"/>
      <c r="AA255" s="1184"/>
      <c r="AB255" s="1184"/>
      <c r="AC255" s="1184"/>
      <c r="AD255" s="1184"/>
      <c r="AE255" s="1184"/>
      <c r="AF255" s="1184"/>
      <c r="AG255" s="1184"/>
      <c r="AH255" s="1191"/>
      <c r="AI255" s="1184"/>
      <c r="AJ255" s="1184"/>
      <c r="AK255" s="1184"/>
      <c r="AL255" s="1184"/>
      <c r="AM255" s="1184"/>
      <c r="AN255" s="1184"/>
      <c r="AO255" s="1184"/>
      <c r="AP255" s="1184"/>
      <c r="AQ255" s="1184"/>
      <c r="AR255" s="1184"/>
      <c r="AS255" s="1184"/>
      <c r="AT255" s="1184"/>
      <c r="AU255" s="1184"/>
      <c r="AV255" s="1184"/>
      <c r="AW255" s="1184"/>
      <c r="AX255" s="1184"/>
      <c r="AY255" s="1184"/>
      <c r="AZ255" s="1184"/>
      <c r="BA255" s="1184"/>
      <c r="BB255" s="1184"/>
      <c r="BC255" s="1184"/>
      <c r="BD255" s="1184"/>
      <c r="BE255" s="1184"/>
      <c r="BF255" s="1184"/>
      <c r="BG255" s="1184"/>
      <c r="BH255" s="1184"/>
      <c r="BI255" s="1184"/>
      <c r="BJ255" s="1184"/>
      <c r="BK255" s="1184"/>
      <c r="BL255" s="1184"/>
      <c r="BM255" s="1184"/>
      <c r="BN255" s="1184"/>
      <c r="BO255" s="1184"/>
      <c r="BP255" s="1184"/>
      <c r="BQ255" s="1184"/>
      <c r="BR255" s="1184"/>
      <c r="BS255" s="1184"/>
      <c r="BT255" s="1184"/>
      <c r="BU255" s="1184"/>
      <c r="BV255" s="1184"/>
      <c r="BW255" s="1184"/>
      <c r="BX255" s="1184"/>
      <c r="BY255" s="1184"/>
    </row>
    <row r="256" spans="2:77">
      <c r="B256" s="1184"/>
      <c r="C256" s="1184"/>
      <c r="D256" s="1184"/>
      <c r="E256" s="1218"/>
      <c r="F256" s="1184"/>
      <c r="G256" s="1184"/>
      <c r="H256" s="1184"/>
      <c r="I256" s="1184"/>
      <c r="J256" s="1184"/>
      <c r="K256" s="1184"/>
      <c r="L256" s="1184"/>
      <c r="M256" s="1184"/>
      <c r="N256" s="1184"/>
      <c r="O256" s="1184"/>
      <c r="P256" s="1184"/>
      <c r="Q256" s="1184"/>
      <c r="R256" s="1184"/>
      <c r="S256" s="1184"/>
      <c r="T256" s="1184"/>
      <c r="U256" s="1184"/>
      <c r="V256" s="1184"/>
      <c r="W256" s="1184"/>
      <c r="X256" s="1184"/>
      <c r="Y256" s="1184"/>
      <c r="Z256" s="1184"/>
      <c r="AA256" s="1184"/>
      <c r="AB256" s="1184"/>
      <c r="AC256" s="1184"/>
      <c r="AD256" s="1184"/>
      <c r="AE256" s="1184"/>
      <c r="AF256" s="1184"/>
      <c r="AG256" s="1184"/>
      <c r="AH256" s="1191"/>
      <c r="AI256" s="1184"/>
      <c r="AJ256" s="1184"/>
      <c r="AK256" s="1184"/>
      <c r="AL256" s="1184"/>
      <c r="AM256" s="1184"/>
      <c r="AN256" s="1184"/>
      <c r="AO256" s="1184"/>
      <c r="AP256" s="1184"/>
      <c r="AQ256" s="1184"/>
      <c r="AR256" s="1184"/>
      <c r="AS256" s="1184"/>
      <c r="AT256" s="1184"/>
      <c r="AU256" s="1184"/>
      <c r="AV256" s="1184"/>
      <c r="AW256" s="1184"/>
      <c r="AX256" s="1184"/>
      <c r="AY256" s="1184"/>
      <c r="AZ256" s="1184"/>
      <c r="BA256" s="1184"/>
      <c r="BB256" s="1184"/>
      <c r="BC256" s="1184"/>
      <c r="BD256" s="1184"/>
      <c r="BE256" s="1184"/>
      <c r="BF256" s="1184"/>
      <c r="BG256" s="1184"/>
      <c r="BH256" s="1184"/>
      <c r="BI256" s="1184"/>
      <c r="BJ256" s="1184"/>
      <c r="BK256" s="1184"/>
      <c r="BL256" s="1184"/>
      <c r="BM256" s="1184"/>
      <c r="BN256" s="1184"/>
      <c r="BO256" s="1184"/>
      <c r="BP256" s="1184"/>
      <c r="BQ256" s="1184"/>
      <c r="BR256" s="1184"/>
      <c r="BS256" s="1184"/>
      <c r="BT256" s="1184"/>
      <c r="BU256" s="1184"/>
      <c r="BV256" s="1184"/>
      <c r="BW256" s="1184"/>
      <c r="BX256" s="1184"/>
      <c r="BY256" s="1184"/>
    </row>
    <row r="257" spans="2:77">
      <c r="B257" s="1184"/>
      <c r="C257" s="1184"/>
      <c r="D257" s="1184"/>
      <c r="E257" s="1218"/>
      <c r="F257" s="1184"/>
      <c r="G257" s="1184"/>
      <c r="H257" s="1184"/>
      <c r="I257" s="1184"/>
      <c r="J257" s="1184"/>
      <c r="K257" s="1184"/>
      <c r="L257" s="1184"/>
      <c r="M257" s="1184"/>
      <c r="N257" s="1184"/>
      <c r="O257" s="1184"/>
      <c r="P257" s="1184"/>
      <c r="Q257" s="1184"/>
      <c r="R257" s="1184"/>
      <c r="S257" s="1184"/>
      <c r="T257" s="1184"/>
      <c r="U257" s="1184"/>
      <c r="V257" s="1184"/>
      <c r="W257" s="1184"/>
      <c r="X257" s="1184"/>
      <c r="Y257" s="1184"/>
      <c r="Z257" s="1184"/>
      <c r="AA257" s="1184"/>
      <c r="AB257" s="1184"/>
      <c r="AC257" s="1184"/>
      <c r="AD257" s="1184"/>
      <c r="AE257" s="1184"/>
      <c r="AF257" s="1184"/>
      <c r="AG257" s="1184"/>
      <c r="AH257" s="1191"/>
      <c r="AI257" s="1184"/>
      <c r="AJ257" s="1184"/>
      <c r="AK257" s="1184"/>
      <c r="AL257" s="1184"/>
      <c r="AM257" s="1184"/>
      <c r="AN257" s="1184"/>
      <c r="AO257" s="1184"/>
      <c r="AP257" s="1184"/>
      <c r="AQ257" s="1184"/>
      <c r="AR257" s="1184"/>
      <c r="AS257" s="1184"/>
      <c r="AT257" s="1184"/>
      <c r="AU257" s="1184"/>
      <c r="AV257" s="1184"/>
      <c r="AW257" s="1184"/>
      <c r="AX257" s="1184"/>
      <c r="AY257" s="1184"/>
      <c r="AZ257" s="1184"/>
      <c r="BA257" s="1184"/>
      <c r="BB257" s="1184"/>
      <c r="BC257" s="1184"/>
      <c r="BD257" s="1184"/>
      <c r="BE257" s="1184"/>
      <c r="BF257" s="1184"/>
      <c r="BG257" s="1184"/>
      <c r="BH257" s="1184"/>
      <c r="BI257" s="1184"/>
      <c r="BJ257" s="1184"/>
      <c r="BK257" s="1184"/>
      <c r="BL257" s="1184"/>
      <c r="BM257" s="1184"/>
      <c r="BN257" s="1184"/>
      <c r="BO257" s="1184"/>
      <c r="BP257" s="1184"/>
      <c r="BQ257" s="1184"/>
      <c r="BR257" s="1184"/>
      <c r="BS257" s="1184"/>
      <c r="BT257" s="1184"/>
      <c r="BU257" s="1184"/>
      <c r="BV257" s="1184"/>
      <c r="BW257" s="1184"/>
      <c r="BX257" s="1184"/>
      <c r="BY257" s="1184"/>
    </row>
    <row r="258" spans="2:77">
      <c r="B258" s="1184"/>
      <c r="C258" s="1184"/>
      <c r="D258" s="1184"/>
      <c r="E258" s="1218"/>
      <c r="F258" s="1184"/>
      <c r="G258" s="1184"/>
      <c r="H258" s="1184"/>
      <c r="I258" s="1184"/>
      <c r="J258" s="1184"/>
      <c r="K258" s="1184"/>
      <c r="L258" s="1184"/>
      <c r="M258" s="1184"/>
      <c r="N258" s="1184"/>
      <c r="O258" s="1184"/>
      <c r="P258" s="1184"/>
      <c r="Q258" s="1184"/>
      <c r="R258" s="1184"/>
      <c r="S258" s="1184"/>
      <c r="T258" s="1184"/>
      <c r="U258" s="1184"/>
      <c r="V258" s="1184"/>
      <c r="W258" s="1184"/>
      <c r="X258" s="1184"/>
      <c r="Y258" s="1184"/>
      <c r="Z258" s="1184"/>
      <c r="AA258" s="1184"/>
      <c r="AB258" s="1184"/>
      <c r="AC258" s="1184"/>
      <c r="AD258" s="1184"/>
      <c r="AE258" s="1184"/>
      <c r="AF258" s="1184"/>
      <c r="AG258" s="1184"/>
      <c r="AH258" s="1191"/>
      <c r="AI258" s="1184"/>
      <c r="AJ258" s="1184"/>
      <c r="AK258" s="1184"/>
      <c r="AL258" s="1184"/>
      <c r="AM258" s="1184"/>
      <c r="AN258" s="1184"/>
      <c r="AO258" s="1184"/>
      <c r="AP258" s="1184"/>
      <c r="AQ258" s="1184"/>
      <c r="AR258" s="1184"/>
      <c r="AS258" s="1184"/>
      <c r="AT258" s="1184"/>
      <c r="AU258" s="1184"/>
      <c r="AV258" s="1184"/>
      <c r="AW258" s="1184"/>
      <c r="AX258" s="1184"/>
      <c r="AY258" s="1184"/>
      <c r="AZ258" s="1184"/>
      <c r="BA258" s="1184"/>
      <c r="BB258" s="1184"/>
      <c r="BC258" s="1184"/>
      <c r="BD258" s="1184"/>
      <c r="BE258" s="1184"/>
      <c r="BF258" s="1184"/>
      <c r="BG258" s="1184"/>
      <c r="BH258" s="1184"/>
      <c r="BI258" s="1184"/>
      <c r="BJ258" s="1184"/>
      <c r="BK258" s="1184"/>
      <c r="BL258" s="1184"/>
      <c r="BM258" s="1184"/>
      <c r="BN258" s="1184"/>
      <c r="BO258" s="1184"/>
      <c r="BP258" s="1184"/>
      <c r="BQ258" s="1184"/>
      <c r="BR258" s="1184"/>
      <c r="BS258" s="1184"/>
      <c r="BT258" s="1184"/>
      <c r="BU258" s="1184"/>
      <c r="BV258" s="1184"/>
      <c r="BW258" s="1184"/>
      <c r="BX258" s="1184"/>
      <c r="BY258" s="1184"/>
    </row>
    <row r="259" spans="2:77">
      <c r="B259" s="1184"/>
      <c r="C259" s="1184"/>
      <c r="D259" s="1184"/>
      <c r="E259" s="1218"/>
      <c r="F259" s="1184"/>
      <c r="G259" s="1184"/>
      <c r="H259" s="1184"/>
      <c r="I259" s="1184"/>
      <c r="J259" s="1184"/>
      <c r="K259" s="1184"/>
      <c r="L259" s="1184"/>
      <c r="M259" s="1184"/>
      <c r="N259" s="1184"/>
      <c r="O259" s="1184"/>
      <c r="P259" s="1184"/>
      <c r="Q259" s="1184"/>
      <c r="R259" s="1184"/>
      <c r="S259" s="1184"/>
      <c r="T259" s="1184"/>
      <c r="U259" s="1184"/>
      <c r="V259" s="1184"/>
      <c r="W259" s="1184"/>
      <c r="X259" s="1184"/>
      <c r="Y259" s="1184"/>
      <c r="Z259" s="1184"/>
      <c r="AA259" s="1184"/>
      <c r="AB259" s="1184"/>
      <c r="AC259" s="1184"/>
      <c r="AD259" s="1184"/>
      <c r="AE259" s="1184"/>
      <c r="AF259" s="1184"/>
      <c r="AG259" s="1184"/>
      <c r="AH259" s="1191"/>
      <c r="AI259" s="1184"/>
      <c r="AJ259" s="1184"/>
      <c r="AK259" s="1184"/>
      <c r="AL259" s="1184"/>
      <c r="AM259" s="1184"/>
      <c r="AN259" s="1184"/>
      <c r="AO259" s="1184"/>
      <c r="AP259" s="1184"/>
      <c r="AQ259" s="1184"/>
      <c r="AR259" s="1184"/>
      <c r="AS259" s="1184"/>
      <c r="AT259" s="1184"/>
      <c r="AU259" s="1184"/>
      <c r="AV259" s="1184"/>
      <c r="AW259" s="1184"/>
      <c r="AX259" s="1184"/>
      <c r="AY259" s="1184"/>
      <c r="AZ259" s="1184"/>
      <c r="BA259" s="1184"/>
      <c r="BB259" s="1184"/>
      <c r="BC259" s="1184"/>
      <c r="BD259" s="1184"/>
      <c r="BE259" s="1184"/>
      <c r="BF259" s="1184"/>
      <c r="BG259" s="1184"/>
      <c r="BH259" s="1184"/>
      <c r="BI259" s="1184"/>
      <c r="BJ259" s="1184"/>
      <c r="BK259" s="1184"/>
      <c r="BL259" s="1184"/>
      <c r="BM259" s="1184"/>
      <c r="BN259" s="1184"/>
      <c r="BO259" s="1184"/>
      <c r="BP259" s="1184"/>
      <c r="BQ259" s="1184"/>
      <c r="BR259" s="1184"/>
      <c r="BS259" s="1184"/>
      <c r="BT259" s="1184"/>
      <c r="BU259" s="1184"/>
      <c r="BV259" s="1184"/>
      <c r="BW259" s="1184"/>
      <c r="BX259" s="1184"/>
      <c r="BY259" s="1184"/>
    </row>
    <row r="260" spans="2:77">
      <c r="B260" s="1184"/>
      <c r="C260" s="1184"/>
      <c r="D260" s="1184"/>
      <c r="E260" s="1218"/>
      <c r="F260" s="1184"/>
      <c r="G260" s="1184"/>
      <c r="H260" s="1184"/>
      <c r="I260" s="1184"/>
      <c r="J260" s="1184"/>
      <c r="K260" s="1184"/>
      <c r="L260" s="1184"/>
      <c r="M260" s="1184"/>
      <c r="N260" s="1184"/>
      <c r="O260" s="1184"/>
      <c r="P260" s="1184"/>
      <c r="Q260" s="1184"/>
      <c r="R260" s="1184"/>
      <c r="S260" s="1184"/>
      <c r="T260" s="1184"/>
      <c r="U260" s="1184"/>
      <c r="V260" s="1184"/>
      <c r="W260" s="1184"/>
      <c r="X260" s="1184"/>
      <c r="Y260" s="1184"/>
      <c r="Z260" s="1184"/>
      <c r="AA260" s="1184"/>
      <c r="AB260" s="1184"/>
      <c r="AC260" s="1184"/>
      <c r="AD260" s="1184"/>
      <c r="AE260" s="1184"/>
      <c r="AF260" s="1184"/>
      <c r="AG260" s="1184"/>
      <c r="AH260" s="1191"/>
      <c r="AI260" s="1184"/>
      <c r="AJ260" s="1184"/>
      <c r="AK260" s="1184"/>
      <c r="AL260" s="1184"/>
      <c r="AM260" s="1184"/>
      <c r="AN260" s="1184"/>
      <c r="AO260" s="1184"/>
      <c r="AP260" s="1184"/>
      <c r="AQ260" s="1184"/>
      <c r="AR260" s="1184"/>
      <c r="AS260" s="1184"/>
      <c r="AT260" s="1184"/>
      <c r="AU260" s="1184"/>
      <c r="AV260" s="1184"/>
      <c r="AW260" s="1184"/>
      <c r="AX260" s="1184"/>
      <c r="AY260" s="1184"/>
      <c r="AZ260" s="1184"/>
      <c r="BA260" s="1184"/>
      <c r="BB260" s="1184"/>
      <c r="BC260" s="1184"/>
      <c r="BD260" s="1184"/>
      <c r="BE260" s="1184"/>
      <c r="BF260" s="1184"/>
      <c r="BG260" s="1184"/>
      <c r="BH260" s="1184"/>
      <c r="BI260" s="1184"/>
      <c r="BJ260" s="1184"/>
      <c r="BK260" s="1184"/>
      <c r="BL260" s="1184"/>
      <c r="BM260" s="1184"/>
      <c r="BN260" s="1184"/>
      <c r="BO260" s="1184"/>
      <c r="BP260" s="1184"/>
      <c r="BQ260" s="1184"/>
      <c r="BR260" s="1184"/>
      <c r="BS260" s="1184"/>
      <c r="BT260" s="1184"/>
      <c r="BU260" s="1184"/>
      <c r="BV260" s="1184"/>
      <c r="BW260" s="1184"/>
      <c r="BX260" s="1184"/>
      <c r="BY260" s="1184"/>
    </row>
    <row r="261" spans="2:77">
      <c r="B261" s="1184"/>
      <c r="C261" s="1184"/>
      <c r="D261" s="1184"/>
      <c r="E261" s="1218"/>
      <c r="F261" s="1184"/>
      <c r="G261" s="1184"/>
      <c r="H261" s="1184"/>
      <c r="I261" s="1184"/>
      <c r="J261" s="1184"/>
      <c r="K261" s="1184"/>
      <c r="L261" s="1184"/>
      <c r="M261" s="1184"/>
      <c r="N261" s="1184"/>
      <c r="O261" s="1184"/>
      <c r="P261" s="1184"/>
      <c r="Q261" s="1184"/>
      <c r="R261" s="1184"/>
      <c r="S261" s="1184"/>
      <c r="T261" s="1184"/>
      <c r="U261" s="1184"/>
      <c r="V261" s="1184"/>
      <c r="W261" s="1184"/>
      <c r="X261" s="1184"/>
      <c r="Y261" s="1184"/>
      <c r="Z261" s="1184"/>
      <c r="AA261" s="1184"/>
      <c r="AB261" s="1184"/>
      <c r="AC261" s="1184"/>
      <c r="AD261" s="1184"/>
      <c r="AE261" s="1184"/>
      <c r="AF261" s="1184"/>
      <c r="AG261" s="1184"/>
      <c r="AH261" s="1191"/>
      <c r="AI261" s="1184"/>
      <c r="AJ261" s="1184"/>
      <c r="AK261" s="1184"/>
      <c r="AL261" s="1184"/>
      <c r="AM261" s="1184"/>
      <c r="AN261" s="1184"/>
      <c r="AO261" s="1184"/>
      <c r="AP261" s="1184"/>
      <c r="AQ261" s="1184"/>
      <c r="AR261" s="1184"/>
      <c r="AS261" s="1184"/>
      <c r="AT261" s="1184"/>
      <c r="AU261" s="1184"/>
      <c r="AV261" s="1184"/>
      <c r="AW261" s="1184"/>
      <c r="AX261" s="1184"/>
      <c r="AY261" s="1184"/>
      <c r="AZ261" s="1184"/>
      <c r="BA261" s="1184"/>
      <c r="BB261" s="1184"/>
      <c r="BC261" s="1184"/>
      <c r="BD261" s="1184"/>
      <c r="BE261" s="1184"/>
      <c r="BF261" s="1184"/>
      <c r="BG261" s="1184"/>
      <c r="BH261" s="1184"/>
      <c r="BI261" s="1184"/>
      <c r="BJ261" s="1184"/>
      <c r="BK261" s="1184"/>
      <c r="BL261" s="1184"/>
      <c r="BM261" s="1184"/>
      <c r="BN261" s="1184"/>
      <c r="BO261" s="1184"/>
      <c r="BP261" s="1184"/>
      <c r="BQ261" s="1184"/>
      <c r="BR261" s="1184"/>
      <c r="BS261" s="1184"/>
      <c r="BT261" s="1184"/>
      <c r="BU261" s="1184"/>
      <c r="BV261" s="1184"/>
      <c r="BW261" s="1184"/>
      <c r="BX261" s="1184"/>
      <c r="BY261" s="1184"/>
    </row>
    <row r="262" spans="2:77">
      <c r="B262" s="1184"/>
      <c r="C262" s="1184"/>
      <c r="D262" s="1184"/>
      <c r="E262" s="1218"/>
      <c r="F262" s="1184"/>
      <c r="G262" s="1184"/>
      <c r="H262" s="1184"/>
      <c r="I262" s="1184"/>
      <c r="J262" s="1184"/>
      <c r="K262" s="1184"/>
      <c r="L262" s="1184"/>
      <c r="M262" s="1184"/>
      <c r="N262" s="1184"/>
      <c r="O262" s="1184"/>
      <c r="P262" s="1184"/>
      <c r="Q262" s="1184"/>
      <c r="R262" s="1184"/>
      <c r="S262" s="1184"/>
      <c r="T262" s="1184"/>
      <c r="U262" s="1184"/>
      <c r="V262" s="1184"/>
      <c r="W262" s="1184"/>
      <c r="X262" s="1184"/>
      <c r="Y262" s="1184"/>
      <c r="Z262" s="1184"/>
      <c r="AA262" s="1184"/>
      <c r="AB262" s="1184"/>
      <c r="AC262" s="1184"/>
      <c r="AD262" s="1184"/>
      <c r="AE262" s="1184"/>
      <c r="AF262" s="1184"/>
      <c r="AG262" s="1184"/>
      <c r="AH262" s="1191"/>
      <c r="AI262" s="1184"/>
      <c r="AJ262" s="1184"/>
      <c r="AK262" s="1184"/>
      <c r="AL262" s="1184"/>
      <c r="AM262" s="1184"/>
      <c r="AN262" s="1184"/>
      <c r="AO262" s="1184"/>
      <c r="AP262" s="1184"/>
      <c r="AQ262" s="1184"/>
      <c r="AR262" s="1184"/>
      <c r="AS262" s="1184"/>
      <c r="AT262" s="1184"/>
      <c r="AU262" s="1184"/>
      <c r="AV262" s="1184"/>
      <c r="AW262" s="1184"/>
      <c r="AX262" s="1184"/>
      <c r="AY262" s="1184"/>
      <c r="AZ262" s="1184"/>
      <c r="BA262" s="1184"/>
      <c r="BB262" s="1184"/>
      <c r="BC262" s="1184"/>
      <c r="BD262" s="1184"/>
      <c r="BE262" s="1184"/>
      <c r="BF262" s="1184"/>
      <c r="BG262" s="1184"/>
      <c r="BH262" s="1184"/>
      <c r="BI262" s="1184"/>
      <c r="BJ262" s="1184"/>
      <c r="BK262" s="1184"/>
      <c r="BL262" s="1184"/>
      <c r="BM262" s="1184"/>
      <c r="BN262" s="1184"/>
      <c r="BO262" s="1184"/>
      <c r="BP262" s="1184"/>
      <c r="BQ262" s="1184"/>
      <c r="BR262" s="1184"/>
      <c r="BS262" s="1184"/>
      <c r="BT262" s="1184"/>
      <c r="BU262" s="1184"/>
      <c r="BV262" s="1184"/>
      <c r="BW262" s="1184"/>
      <c r="BX262" s="1184"/>
      <c r="BY262" s="1184"/>
    </row>
    <row r="263" spans="2:77">
      <c r="B263" s="1184"/>
      <c r="C263" s="1184"/>
      <c r="D263" s="1184"/>
      <c r="E263" s="1218"/>
      <c r="F263" s="1184"/>
      <c r="G263" s="1184"/>
      <c r="H263" s="1184"/>
      <c r="I263" s="1184"/>
      <c r="J263" s="1184"/>
      <c r="K263" s="1184"/>
      <c r="L263" s="1184"/>
      <c r="M263" s="1184"/>
      <c r="N263" s="1184"/>
      <c r="O263" s="1184"/>
      <c r="P263" s="1184"/>
      <c r="Q263" s="1184"/>
      <c r="R263" s="1184"/>
      <c r="S263" s="1184"/>
      <c r="T263" s="1184"/>
      <c r="U263" s="1184"/>
      <c r="V263" s="1184"/>
      <c r="W263" s="1184"/>
      <c r="X263" s="1184"/>
      <c r="Y263" s="1184"/>
      <c r="Z263" s="1184"/>
      <c r="AA263" s="1184"/>
      <c r="AB263" s="1184"/>
      <c r="AC263" s="1184"/>
      <c r="AD263" s="1184"/>
      <c r="AE263" s="1184"/>
      <c r="AF263" s="1184"/>
      <c r="AG263" s="1184"/>
      <c r="AH263" s="1191"/>
      <c r="AI263" s="1184"/>
      <c r="AJ263" s="1184"/>
      <c r="AK263" s="1184"/>
      <c r="AL263" s="1184"/>
      <c r="AM263" s="1184"/>
      <c r="AN263" s="1184"/>
      <c r="AO263" s="1184"/>
      <c r="AP263" s="1184"/>
      <c r="AQ263" s="1184"/>
      <c r="AR263" s="1184"/>
      <c r="AS263" s="1184"/>
      <c r="AT263" s="1184"/>
      <c r="AU263" s="1184"/>
      <c r="AV263" s="1184"/>
      <c r="AW263" s="1184"/>
      <c r="AX263" s="1184"/>
      <c r="AY263" s="1184"/>
      <c r="AZ263" s="1184"/>
      <c r="BA263" s="1184"/>
      <c r="BB263" s="1184"/>
      <c r="BC263" s="1184"/>
      <c r="BD263" s="1184"/>
      <c r="BE263" s="1184"/>
      <c r="BF263" s="1184"/>
      <c r="BG263" s="1184"/>
      <c r="BH263" s="1184"/>
      <c r="BI263" s="1184"/>
      <c r="BJ263" s="1184"/>
      <c r="BK263" s="1184"/>
      <c r="BL263" s="1184"/>
      <c r="BM263" s="1184"/>
      <c r="BN263" s="1184"/>
      <c r="BO263" s="1184"/>
      <c r="BP263" s="1184"/>
      <c r="BQ263" s="1184"/>
      <c r="BR263" s="1184"/>
      <c r="BS263" s="1184"/>
      <c r="BT263" s="1184"/>
      <c r="BU263" s="1184"/>
      <c r="BV263" s="1184"/>
      <c r="BW263" s="1184"/>
      <c r="BX263" s="1184"/>
      <c r="BY263" s="1184"/>
    </row>
    <row r="264" spans="2:77">
      <c r="B264" s="1184"/>
      <c r="C264" s="1184"/>
      <c r="D264" s="1184"/>
      <c r="E264" s="1218"/>
      <c r="F264" s="1184"/>
      <c r="G264" s="1184"/>
      <c r="H264" s="1184"/>
      <c r="I264" s="1184"/>
      <c r="J264" s="1184"/>
      <c r="K264" s="1184"/>
      <c r="L264" s="1184"/>
      <c r="M264" s="1184"/>
      <c r="N264" s="1184"/>
      <c r="O264" s="1184"/>
      <c r="P264" s="1184"/>
      <c r="Q264" s="1184"/>
      <c r="R264" s="1184"/>
      <c r="S264" s="1184"/>
      <c r="T264" s="1184"/>
      <c r="U264" s="1184"/>
      <c r="V264" s="1184"/>
      <c r="W264" s="1184"/>
      <c r="X264" s="1184"/>
      <c r="Y264" s="1184"/>
      <c r="Z264" s="1184"/>
      <c r="AA264" s="1184"/>
      <c r="AB264" s="1184"/>
      <c r="AC264" s="1184"/>
      <c r="AD264" s="1184"/>
      <c r="AE264" s="1184"/>
      <c r="AF264" s="1184"/>
      <c r="AG264" s="1184"/>
      <c r="AH264" s="1191"/>
      <c r="AI264" s="1184"/>
      <c r="AJ264" s="1184"/>
      <c r="AK264" s="1184"/>
      <c r="AL264" s="1184"/>
      <c r="AM264" s="1184"/>
      <c r="AN264" s="1184"/>
      <c r="AO264" s="1184"/>
      <c r="AP264" s="1184"/>
      <c r="AQ264" s="1184"/>
      <c r="AR264" s="1184"/>
      <c r="AS264" s="1184"/>
      <c r="AT264" s="1184"/>
      <c r="AU264" s="1184"/>
      <c r="AV264" s="1184"/>
      <c r="AW264" s="1184"/>
      <c r="AX264" s="1184"/>
      <c r="AY264" s="1184"/>
      <c r="AZ264" s="1184"/>
      <c r="BA264" s="1184"/>
      <c r="BB264" s="1184"/>
      <c r="BC264" s="1184"/>
      <c r="BD264" s="1184"/>
      <c r="BE264" s="1184"/>
      <c r="BF264" s="1184"/>
      <c r="BG264" s="1184"/>
      <c r="BH264" s="1184"/>
      <c r="BI264" s="1184"/>
      <c r="BJ264" s="1184"/>
      <c r="BK264" s="1184"/>
      <c r="BL264" s="1184"/>
      <c r="BM264" s="1184"/>
      <c r="BN264" s="1184"/>
      <c r="BO264" s="1184"/>
      <c r="BP264" s="1184"/>
      <c r="BQ264" s="1184"/>
      <c r="BR264" s="1184"/>
      <c r="BS264" s="1184"/>
      <c r="BT264" s="1184"/>
      <c r="BU264" s="1184"/>
      <c r="BV264" s="1184"/>
      <c r="BW264" s="1184"/>
      <c r="BX264" s="1184"/>
      <c r="BY264" s="1184"/>
    </row>
    <row r="265" spans="2:77">
      <c r="B265" s="1184"/>
      <c r="C265" s="1184"/>
      <c r="D265" s="1184"/>
      <c r="E265" s="1218"/>
      <c r="F265" s="1184"/>
      <c r="G265" s="1184"/>
      <c r="H265" s="1184"/>
      <c r="I265" s="1184"/>
      <c r="J265" s="1184"/>
      <c r="K265" s="1184"/>
      <c r="L265" s="1184"/>
      <c r="M265" s="1184"/>
      <c r="N265" s="1184"/>
      <c r="O265" s="1184"/>
      <c r="P265" s="1184"/>
      <c r="Q265" s="1184"/>
      <c r="R265" s="1184"/>
      <c r="S265" s="1184"/>
      <c r="T265" s="1184"/>
      <c r="U265" s="1184"/>
      <c r="V265" s="1184"/>
      <c r="W265" s="1184"/>
      <c r="X265" s="1184"/>
      <c r="Y265" s="1184"/>
      <c r="Z265" s="1184"/>
      <c r="AA265" s="1184"/>
      <c r="AB265" s="1184"/>
      <c r="AC265" s="1184"/>
      <c r="AD265" s="1184"/>
      <c r="AE265" s="1184"/>
      <c r="AF265" s="1184"/>
      <c r="AG265" s="1184"/>
      <c r="AH265" s="1191"/>
      <c r="AI265" s="1184"/>
      <c r="AJ265" s="1184"/>
      <c r="AK265" s="1184"/>
      <c r="AL265" s="1184"/>
      <c r="AM265" s="1184"/>
      <c r="AN265" s="1184"/>
      <c r="AO265" s="1184"/>
      <c r="AP265" s="1184"/>
      <c r="AQ265" s="1184"/>
      <c r="AR265" s="1184"/>
      <c r="AS265" s="1184"/>
      <c r="AT265" s="1184"/>
      <c r="AU265" s="1184"/>
      <c r="AV265" s="1184"/>
      <c r="AW265" s="1184"/>
      <c r="AX265" s="1184"/>
      <c r="AY265" s="1184"/>
      <c r="AZ265" s="1184"/>
      <c r="BA265" s="1184"/>
      <c r="BB265" s="1184"/>
      <c r="BC265" s="1184"/>
      <c r="BD265" s="1184"/>
      <c r="BE265" s="1184"/>
      <c r="BF265" s="1184"/>
      <c r="BG265" s="1184"/>
      <c r="BH265" s="1184"/>
      <c r="BI265" s="1184"/>
      <c r="BJ265" s="1184"/>
      <c r="BK265" s="1184"/>
      <c r="BL265" s="1184"/>
      <c r="BM265" s="1184"/>
      <c r="BN265" s="1184"/>
      <c r="BO265" s="1184"/>
      <c r="BP265" s="1184"/>
      <c r="BQ265" s="1184"/>
      <c r="BR265" s="1184"/>
      <c r="BS265" s="1184"/>
      <c r="BT265" s="1184"/>
      <c r="BU265" s="1184"/>
      <c r="BV265" s="1184"/>
      <c r="BW265" s="1184"/>
      <c r="BX265" s="1184"/>
      <c r="BY265" s="1184"/>
    </row>
    <row r="266" spans="2:77">
      <c r="B266" s="1184"/>
      <c r="C266" s="1184"/>
      <c r="D266" s="1184"/>
      <c r="E266" s="1218"/>
      <c r="F266" s="1184"/>
      <c r="G266" s="1184"/>
      <c r="H266" s="1184"/>
      <c r="I266" s="1184"/>
      <c r="J266" s="1184"/>
      <c r="K266" s="1184"/>
      <c r="L266" s="1184"/>
      <c r="M266" s="1184"/>
      <c r="N266" s="1184"/>
      <c r="O266" s="1184"/>
      <c r="P266" s="1184"/>
      <c r="Q266" s="1184"/>
      <c r="R266" s="1184"/>
      <c r="S266" s="1184"/>
      <c r="T266" s="1184"/>
      <c r="U266" s="1184"/>
      <c r="V266" s="1184"/>
      <c r="W266" s="1184"/>
      <c r="X266" s="1184"/>
      <c r="Y266" s="1184"/>
      <c r="Z266" s="1184"/>
      <c r="AA266" s="1184"/>
      <c r="AB266" s="1184"/>
      <c r="AC266" s="1184"/>
      <c r="AD266" s="1184"/>
      <c r="AE266" s="1184"/>
      <c r="AF266" s="1184"/>
      <c r="AG266" s="1184"/>
      <c r="AH266" s="1191"/>
      <c r="AI266" s="1184"/>
      <c r="AJ266" s="1184"/>
      <c r="AK266" s="1184"/>
      <c r="AL266" s="1184"/>
      <c r="AM266" s="1184"/>
      <c r="AN266" s="1184"/>
      <c r="AO266" s="1184"/>
      <c r="AP266" s="1184"/>
      <c r="AQ266" s="1184"/>
      <c r="AR266" s="1184"/>
      <c r="AS266" s="1184"/>
      <c r="AT266" s="1184"/>
      <c r="AU266" s="1184"/>
      <c r="AV266" s="1184"/>
      <c r="AW266" s="1184"/>
      <c r="AX266" s="1184"/>
      <c r="AY266" s="1184"/>
      <c r="AZ266" s="1184"/>
      <c r="BA266" s="1184"/>
      <c r="BB266" s="1184"/>
      <c r="BC266" s="1184"/>
      <c r="BD266" s="1184"/>
      <c r="BE266" s="1184"/>
      <c r="BF266" s="1184"/>
      <c r="BG266" s="1184"/>
      <c r="BH266" s="1184"/>
      <c r="BI266" s="1184"/>
      <c r="BJ266" s="1184"/>
      <c r="BK266" s="1184"/>
      <c r="BL266" s="1184"/>
      <c r="BM266" s="1184"/>
      <c r="BN266" s="1184"/>
      <c r="BO266" s="1184"/>
      <c r="BP266" s="1184"/>
      <c r="BQ266" s="1184"/>
      <c r="BR266" s="1184"/>
      <c r="BS266" s="1184"/>
      <c r="BT266" s="1184"/>
      <c r="BU266" s="1184"/>
      <c r="BV266" s="1184"/>
      <c r="BW266" s="1184"/>
      <c r="BX266" s="1184"/>
      <c r="BY266" s="1184"/>
    </row>
    <row r="267" spans="2:77">
      <c r="B267" s="1184"/>
      <c r="C267" s="1184"/>
      <c r="D267" s="1184"/>
      <c r="E267" s="1218"/>
      <c r="F267" s="1184"/>
      <c r="G267" s="1184"/>
      <c r="H267" s="1184"/>
      <c r="I267" s="1184"/>
      <c r="J267" s="1184"/>
      <c r="K267" s="1184"/>
      <c r="L267" s="1184"/>
      <c r="M267" s="1184"/>
      <c r="N267" s="1184"/>
      <c r="O267" s="1184"/>
      <c r="P267" s="1184"/>
      <c r="Q267" s="1184"/>
      <c r="R267" s="1184"/>
      <c r="S267" s="1184"/>
      <c r="T267" s="1184"/>
      <c r="U267" s="1184"/>
      <c r="V267" s="1184"/>
      <c r="W267" s="1184"/>
      <c r="X267" s="1184"/>
      <c r="Y267" s="1184"/>
      <c r="Z267" s="1184"/>
      <c r="AA267" s="1184"/>
      <c r="AB267" s="1184"/>
      <c r="AC267" s="1184"/>
      <c r="AD267" s="1184"/>
      <c r="AE267" s="1184"/>
      <c r="AF267" s="1184"/>
      <c r="AG267" s="1184"/>
      <c r="AH267" s="1191"/>
      <c r="AI267" s="1184"/>
      <c r="AJ267" s="1184"/>
      <c r="AK267" s="1184"/>
      <c r="AL267" s="1184"/>
      <c r="AM267" s="1184"/>
      <c r="AN267" s="1184"/>
      <c r="AO267" s="1184"/>
      <c r="AP267" s="1184"/>
      <c r="AQ267" s="1184"/>
      <c r="AR267" s="1184"/>
      <c r="AS267" s="1184"/>
      <c r="AT267" s="1184"/>
      <c r="AU267" s="1184"/>
      <c r="AV267" s="1184"/>
      <c r="AW267" s="1184"/>
      <c r="AX267" s="1184"/>
      <c r="AY267" s="1184"/>
      <c r="AZ267" s="1184"/>
      <c r="BA267" s="1184"/>
      <c r="BB267" s="1184"/>
      <c r="BC267" s="1184"/>
      <c r="BD267" s="1184"/>
      <c r="BE267" s="1184"/>
      <c r="BF267" s="1184"/>
      <c r="BG267" s="1184"/>
      <c r="BH267" s="1184"/>
      <c r="BI267" s="1184"/>
      <c r="BJ267" s="1184"/>
      <c r="BK267" s="1184"/>
      <c r="BL267" s="1184"/>
      <c r="BM267" s="1184"/>
      <c r="BN267" s="1184"/>
      <c r="BO267" s="1184"/>
      <c r="BP267" s="1184"/>
      <c r="BQ267" s="1184"/>
      <c r="BR267" s="1184"/>
      <c r="BS267" s="1184"/>
      <c r="BT267" s="1184"/>
      <c r="BU267" s="1184"/>
      <c r="BV267" s="1184"/>
      <c r="BW267" s="1184"/>
      <c r="BX267" s="1184"/>
      <c r="BY267" s="1184"/>
    </row>
    <row r="268" spans="2:77">
      <c r="B268" s="1184"/>
      <c r="C268" s="1184"/>
      <c r="D268" s="1184"/>
      <c r="E268" s="1218"/>
      <c r="F268" s="1184"/>
      <c r="G268" s="1184"/>
      <c r="H268" s="1184"/>
      <c r="I268" s="1184"/>
      <c r="J268" s="1184"/>
      <c r="K268" s="1184"/>
      <c r="L268" s="1184"/>
      <c r="M268" s="1184"/>
      <c r="N268" s="1184"/>
      <c r="O268" s="1184"/>
      <c r="P268" s="1184"/>
      <c r="Q268" s="1184"/>
      <c r="R268" s="1184"/>
      <c r="S268" s="1184"/>
      <c r="T268" s="1184"/>
      <c r="U268" s="1184"/>
      <c r="V268" s="1184"/>
      <c r="W268" s="1184"/>
      <c r="X268" s="1184"/>
      <c r="Y268" s="1184"/>
      <c r="Z268" s="1184"/>
      <c r="AA268" s="1184"/>
      <c r="AB268" s="1184"/>
      <c r="AC268" s="1184"/>
      <c r="AD268" s="1184"/>
      <c r="AE268" s="1184"/>
      <c r="AF268" s="1184"/>
      <c r="AG268" s="1184"/>
      <c r="AH268" s="1191"/>
      <c r="AI268" s="1184"/>
      <c r="AJ268" s="1184"/>
      <c r="AK268" s="1184"/>
      <c r="AL268" s="1184"/>
      <c r="AM268" s="1184"/>
      <c r="AN268" s="1184"/>
      <c r="AO268" s="1184"/>
      <c r="AP268" s="1184"/>
      <c r="AQ268" s="1184"/>
      <c r="AR268" s="1184"/>
      <c r="AS268" s="1184"/>
      <c r="AT268" s="1184"/>
      <c r="AU268" s="1184"/>
      <c r="AV268" s="1184"/>
      <c r="AW268" s="1184"/>
      <c r="AX268" s="1184"/>
      <c r="AY268" s="1184"/>
      <c r="AZ268" s="1184"/>
      <c r="BA268" s="1184"/>
      <c r="BB268" s="1184"/>
      <c r="BC268" s="1184"/>
      <c r="BD268" s="1184"/>
      <c r="BE268" s="1184"/>
      <c r="BF268" s="1184"/>
      <c r="BG268" s="1184"/>
      <c r="BH268" s="1184"/>
      <c r="BI268" s="1184"/>
      <c r="BJ268" s="1184"/>
      <c r="BK268" s="1184"/>
      <c r="BL268" s="1184"/>
      <c r="BM268" s="1184"/>
      <c r="BN268" s="1184"/>
      <c r="BO268" s="1184"/>
      <c r="BP268" s="1184"/>
      <c r="BQ268" s="1184"/>
      <c r="BR268" s="1184"/>
      <c r="BS268" s="1184"/>
      <c r="BT268" s="1184"/>
      <c r="BU268" s="1184"/>
      <c r="BV268" s="1184"/>
      <c r="BW268" s="1184"/>
      <c r="BX268" s="1184"/>
      <c r="BY268" s="1184"/>
    </row>
    <row r="269" spans="2:77">
      <c r="B269" s="1184"/>
      <c r="C269" s="1184"/>
      <c r="D269" s="1184"/>
      <c r="E269" s="1218"/>
      <c r="F269" s="1184"/>
      <c r="G269" s="1184"/>
      <c r="H269" s="1184"/>
      <c r="I269" s="1184"/>
      <c r="J269" s="1184"/>
      <c r="K269" s="1184"/>
      <c r="L269" s="1184"/>
      <c r="M269" s="1184"/>
      <c r="N269" s="1184"/>
      <c r="O269" s="1184"/>
      <c r="P269" s="1184"/>
      <c r="Q269" s="1184"/>
      <c r="R269" s="1184"/>
      <c r="S269" s="1184"/>
      <c r="T269" s="1184"/>
      <c r="U269" s="1184"/>
      <c r="V269" s="1184"/>
      <c r="W269" s="1184"/>
      <c r="X269" s="1184"/>
      <c r="Y269" s="1184"/>
      <c r="Z269" s="1184"/>
      <c r="AA269" s="1184"/>
      <c r="AB269" s="1184"/>
      <c r="AC269" s="1184"/>
      <c r="AD269" s="1184"/>
      <c r="AE269" s="1184"/>
      <c r="AF269" s="1184"/>
      <c r="AG269" s="1184"/>
      <c r="AH269" s="1191"/>
      <c r="AI269" s="1184"/>
      <c r="AJ269" s="1184"/>
      <c r="AK269" s="1184"/>
      <c r="AL269" s="1184"/>
      <c r="AM269" s="1184"/>
      <c r="AN269" s="1184"/>
      <c r="AO269" s="1184"/>
      <c r="AP269" s="1184"/>
      <c r="AQ269" s="1184"/>
      <c r="AR269" s="1184"/>
      <c r="AS269" s="1184"/>
      <c r="AT269" s="1184"/>
      <c r="AU269" s="1184"/>
      <c r="AV269" s="1184"/>
      <c r="AW269" s="1184"/>
      <c r="AX269" s="1184"/>
      <c r="AY269" s="1184"/>
      <c r="AZ269" s="1184"/>
      <c r="BA269" s="1184"/>
      <c r="BB269" s="1184"/>
      <c r="BC269" s="1184"/>
      <c r="BD269" s="1184"/>
      <c r="BE269" s="1184"/>
      <c r="BF269" s="1184"/>
      <c r="BG269" s="1184"/>
      <c r="BH269" s="1184"/>
      <c r="BI269" s="1184"/>
      <c r="BJ269" s="1184"/>
      <c r="BK269" s="1184"/>
      <c r="BL269" s="1184"/>
      <c r="BM269" s="1184"/>
      <c r="BN269" s="1184"/>
      <c r="BO269" s="1184"/>
      <c r="BP269" s="1184"/>
      <c r="BQ269" s="1184"/>
      <c r="BR269" s="1184"/>
      <c r="BS269" s="1184"/>
      <c r="BT269" s="1184"/>
      <c r="BU269" s="1184"/>
      <c r="BV269" s="1184"/>
      <c r="BW269" s="1184"/>
      <c r="BX269" s="1184"/>
      <c r="BY269" s="1184"/>
    </row>
    <row r="270" spans="2:77">
      <c r="B270" s="1184"/>
      <c r="C270" s="1184"/>
      <c r="D270" s="1184"/>
      <c r="E270" s="1218"/>
      <c r="F270" s="1184"/>
      <c r="G270" s="1184"/>
      <c r="H270" s="1184"/>
      <c r="I270" s="1184"/>
      <c r="J270" s="1184"/>
      <c r="K270" s="1184"/>
      <c r="L270" s="1184"/>
      <c r="M270" s="1184"/>
      <c r="N270" s="1184"/>
      <c r="O270" s="1184"/>
      <c r="P270" s="1184"/>
      <c r="Q270" s="1184"/>
      <c r="R270" s="1184"/>
      <c r="S270" s="1184"/>
      <c r="T270" s="1184"/>
      <c r="U270" s="1184"/>
      <c r="V270" s="1184"/>
      <c r="W270" s="1184"/>
      <c r="X270" s="1184"/>
      <c r="Y270" s="1184"/>
      <c r="Z270" s="1184"/>
      <c r="AA270" s="1184"/>
      <c r="AB270" s="1184"/>
      <c r="AC270" s="1184"/>
      <c r="AD270" s="1184"/>
      <c r="AE270" s="1184"/>
      <c r="AF270" s="1184"/>
      <c r="AG270" s="1184"/>
      <c r="AH270" s="1191"/>
      <c r="AI270" s="1184"/>
      <c r="AJ270" s="1184"/>
      <c r="AK270" s="1184"/>
      <c r="AL270" s="1184"/>
      <c r="AM270" s="1184"/>
      <c r="AN270" s="1184"/>
      <c r="AO270" s="1184"/>
      <c r="AP270" s="1184"/>
      <c r="AQ270" s="1184"/>
      <c r="AR270" s="1184"/>
      <c r="AS270" s="1184"/>
      <c r="AT270" s="1184"/>
      <c r="AU270" s="1184"/>
      <c r="AV270" s="1184"/>
      <c r="AW270" s="1184"/>
      <c r="AX270" s="1184"/>
      <c r="AY270" s="1184"/>
      <c r="AZ270" s="1184"/>
      <c r="BA270" s="1184"/>
      <c r="BB270" s="1184"/>
      <c r="BC270" s="1184"/>
      <c r="BD270" s="1184"/>
      <c r="BE270" s="1184"/>
      <c r="BF270" s="1184"/>
      <c r="BG270" s="1184"/>
      <c r="BH270" s="1184"/>
      <c r="BI270" s="1184"/>
      <c r="BJ270" s="1184"/>
      <c r="BK270" s="1184"/>
      <c r="BL270" s="1184"/>
      <c r="BM270" s="1184"/>
      <c r="BN270" s="1184"/>
      <c r="BO270" s="1184"/>
      <c r="BP270" s="1184"/>
      <c r="BQ270" s="1184"/>
      <c r="BR270" s="1184"/>
      <c r="BS270" s="1184"/>
      <c r="BT270" s="1184"/>
      <c r="BU270" s="1184"/>
      <c r="BV270" s="1184"/>
      <c r="BW270" s="1184"/>
      <c r="BX270" s="1184"/>
      <c r="BY270" s="1184"/>
    </row>
    <row r="271" spans="2:77">
      <c r="B271" s="1184"/>
      <c r="C271" s="1184"/>
      <c r="D271" s="1184"/>
      <c r="E271" s="1218"/>
      <c r="F271" s="1184"/>
      <c r="G271" s="1184"/>
      <c r="H271" s="1184"/>
      <c r="I271" s="1184"/>
      <c r="J271" s="1184"/>
      <c r="K271" s="1184"/>
      <c r="L271" s="1184"/>
      <c r="M271" s="1184"/>
      <c r="N271" s="1184"/>
      <c r="O271" s="1184"/>
      <c r="P271" s="1184"/>
      <c r="Q271" s="1184"/>
      <c r="R271" s="1184"/>
      <c r="S271" s="1184"/>
      <c r="T271" s="1184"/>
      <c r="U271" s="1184"/>
      <c r="V271" s="1184"/>
      <c r="W271" s="1184"/>
      <c r="X271" s="1184"/>
      <c r="Y271" s="1184"/>
      <c r="Z271" s="1184"/>
      <c r="AA271" s="1184"/>
      <c r="AB271" s="1184"/>
      <c r="AC271" s="1184"/>
      <c r="AD271" s="1184"/>
      <c r="AE271" s="1184"/>
      <c r="AF271" s="1184"/>
      <c r="AG271" s="1184"/>
      <c r="AH271" s="1191"/>
      <c r="AI271" s="1184"/>
      <c r="AJ271" s="1184"/>
      <c r="AK271" s="1184"/>
      <c r="AL271" s="1184"/>
      <c r="AM271" s="1184"/>
      <c r="AN271" s="1184"/>
      <c r="AO271" s="1184"/>
      <c r="AP271" s="1184"/>
      <c r="AQ271" s="1184"/>
      <c r="AR271" s="1184"/>
      <c r="AS271" s="1184"/>
      <c r="AT271" s="1184"/>
      <c r="AU271" s="1184"/>
      <c r="AV271" s="1184"/>
      <c r="AW271" s="1184"/>
      <c r="AX271" s="1184"/>
      <c r="AY271" s="1184"/>
      <c r="AZ271" s="1184"/>
      <c r="BA271" s="1184"/>
      <c r="BB271" s="1184"/>
      <c r="BC271" s="1184"/>
      <c r="BD271" s="1184"/>
      <c r="BE271" s="1184"/>
      <c r="BF271" s="1184"/>
      <c r="BG271" s="1184"/>
      <c r="BH271" s="1184"/>
      <c r="BI271" s="1184"/>
      <c r="BJ271" s="1184"/>
      <c r="BK271" s="1184"/>
      <c r="BL271" s="1184"/>
      <c r="BM271" s="1184"/>
      <c r="BN271" s="1184"/>
      <c r="BO271" s="1184"/>
      <c r="BP271" s="1184"/>
      <c r="BQ271" s="1184"/>
      <c r="BR271" s="1184"/>
      <c r="BS271" s="1184"/>
      <c r="BT271" s="1184"/>
      <c r="BU271" s="1184"/>
      <c r="BV271" s="1184"/>
      <c r="BW271" s="1184"/>
      <c r="BX271" s="1184"/>
      <c r="BY271" s="1184"/>
    </row>
    <row r="272" spans="2:77">
      <c r="B272" s="1184"/>
      <c r="C272" s="1184"/>
      <c r="D272" s="1184"/>
      <c r="E272" s="1218"/>
      <c r="F272" s="1184"/>
      <c r="G272" s="1184"/>
      <c r="H272" s="1184"/>
      <c r="I272" s="1184"/>
      <c r="J272" s="1184"/>
      <c r="K272" s="1184"/>
      <c r="L272" s="1184"/>
      <c r="M272" s="1184"/>
      <c r="N272" s="1184"/>
      <c r="O272" s="1184"/>
      <c r="P272" s="1184"/>
      <c r="Q272" s="1184"/>
      <c r="R272" s="1184"/>
      <c r="S272" s="1184"/>
      <c r="T272" s="1184"/>
      <c r="U272" s="1184"/>
      <c r="V272" s="1184"/>
      <c r="W272" s="1184"/>
      <c r="X272" s="1184"/>
      <c r="Y272" s="1184"/>
      <c r="Z272" s="1184"/>
      <c r="AA272" s="1184"/>
      <c r="AB272" s="1184"/>
      <c r="AC272" s="1184"/>
      <c r="AD272" s="1184"/>
      <c r="AE272" s="1184"/>
      <c r="AF272" s="1184"/>
      <c r="AG272" s="1184"/>
      <c r="AH272" s="1191"/>
      <c r="AI272" s="1184"/>
      <c r="AJ272" s="1184"/>
      <c r="AK272" s="1184"/>
      <c r="AL272" s="1184"/>
      <c r="AM272" s="1184"/>
      <c r="AN272" s="1184"/>
      <c r="AO272" s="1184"/>
      <c r="AP272" s="1184"/>
      <c r="AQ272" s="1184"/>
      <c r="AR272" s="1184"/>
      <c r="AS272" s="1184"/>
      <c r="AT272" s="1184"/>
      <c r="AU272" s="1184"/>
      <c r="AV272" s="1184"/>
      <c r="AW272" s="1184"/>
      <c r="AX272" s="1184"/>
      <c r="AY272" s="1184"/>
      <c r="AZ272" s="1184"/>
      <c r="BA272" s="1184"/>
      <c r="BB272" s="1184"/>
      <c r="BC272" s="1184"/>
      <c r="BD272" s="1184"/>
      <c r="BE272" s="1184"/>
      <c r="BF272" s="1184"/>
      <c r="BG272" s="1184"/>
      <c r="BH272" s="1184"/>
      <c r="BI272" s="1184"/>
      <c r="BJ272" s="1184"/>
      <c r="BK272" s="1184"/>
      <c r="BL272" s="1184"/>
      <c r="BM272" s="1184"/>
      <c r="BN272" s="1184"/>
      <c r="BO272" s="1184"/>
      <c r="BP272" s="1184"/>
      <c r="BQ272" s="1184"/>
      <c r="BR272" s="1184"/>
      <c r="BS272" s="1184"/>
      <c r="BT272" s="1184"/>
      <c r="BU272" s="1184"/>
      <c r="BV272" s="1184"/>
      <c r="BW272" s="1184"/>
      <c r="BX272" s="1184"/>
      <c r="BY272" s="1184"/>
    </row>
    <row r="273" spans="2:77">
      <c r="B273" s="1184"/>
      <c r="C273" s="1184"/>
      <c r="D273" s="1184"/>
      <c r="E273" s="1218"/>
      <c r="F273" s="1184"/>
      <c r="G273" s="1184"/>
      <c r="H273" s="1184"/>
      <c r="I273" s="1184"/>
      <c r="J273" s="1184"/>
      <c r="K273" s="1184"/>
      <c r="L273" s="1184"/>
      <c r="M273" s="1184"/>
      <c r="N273" s="1184"/>
      <c r="O273" s="1184"/>
      <c r="P273" s="1184"/>
      <c r="Q273" s="1184"/>
      <c r="R273" s="1184"/>
      <c r="S273" s="1184"/>
      <c r="T273" s="1184"/>
      <c r="U273" s="1184"/>
      <c r="V273" s="1184"/>
      <c r="W273" s="1184"/>
      <c r="X273" s="1184"/>
      <c r="Y273" s="1184"/>
      <c r="Z273" s="1184"/>
      <c r="AA273" s="1184"/>
      <c r="AB273" s="1184"/>
      <c r="AC273" s="1184"/>
      <c r="AD273" s="1184"/>
      <c r="AE273" s="1184"/>
      <c r="AF273" s="1184"/>
      <c r="AG273" s="1184"/>
      <c r="AH273" s="1191"/>
      <c r="AI273" s="1184"/>
      <c r="AJ273" s="1184"/>
      <c r="AK273" s="1184"/>
      <c r="AL273" s="1184"/>
      <c r="AM273" s="1184"/>
      <c r="AN273" s="1184"/>
      <c r="AO273" s="1184"/>
      <c r="AP273" s="1184"/>
      <c r="AQ273" s="1184"/>
      <c r="AR273" s="1184"/>
      <c r="AS273" s="1184"/>
      <c r="AT273" s="1184"/>
      <c r="AU273" s="1184"/>
      <c r="AV273" s="1184"/>
      <c r="AW273" s="1184"/>
      <c r="AX273" s="1184"/>
      <c r="AY273" s="1184"/>
      <c r="AZ273" s="1184"/>
      <c r="BA273" s="1184"/>
      <c r="BB273" s="1184"/>
      <c r="BC273" s="1184"/>
      <c r="BD273" s="1184"/>
      <c r="BE273" s="1184"/>
      <c r="BF273" s="1184"/>
      <c r="BG273" s="1184"/>
      <c r="BH273" s="1184"/>
      <c r="BI273" s="1184"/>
      <c r="BJ273" s="1184"/>
      <c r="BK273" s="1184"/>
      <c r="BL273" s="1184"/>
      <c r="BM273" s="1184"/>
      <c r="BN273" s="1184"/>
      <c r="BO273" s="1184"/>
      <c r="BP273" s="1184"/>
      <c r="BQ273" s="1184"/>
      <c r="BR273" s="1184"/>
      <c r="BS273" s="1184"/>
      <c r="BT273" s="1184"/>
      <c r="BU273" s="1184"/>
      <c r="BV273" s="1184"/>
      <c r="BW273" s="1184"/>
      <c r="BX273" s="1184"/>
      <c r="BY273" s="1184"/>
    </row>
    <row r="274" spans="2:77">
      <c r="B274" s="1184"/>
      <c r="C274" s="1184"/>
      <c r="D274" s="1184"/>
      <c r="E274" s="1218"/>
      <c r="F274" s="1184"/>
      <c r="G274" s="1184"/>
      <c r="H274" s="1184"/>
      <c r="I274" s="1184"/>
      <c r="J274" s="1184"/>
      <c r="K274" s="1184"/>
      <c r="L274" s="1184"/>
      <c r="M274" s="1184"/>
      <c r="N274" s="1184"/>
      <c r="O274" s="1184"/>
      <c r="P274" s="1184"/>
      <c r="Q274" s="1184"/>
      <c r="R274" s="1184"/>
      <c r="S274" s="1184"/>
      <c r="T274" s="1184"/>
      <c r="U274" s="1184"/>
      <c r="V274" s="1184"/>
      <c r="W274" s="1184"/>
      <c r="X274" s="1184"/>
      <c r="Y274" s="1184"/>
      <c r="Z274" s="1184"/>
      <c r="AA274" s="1184"/>
      <c r="AB274" s="1184"/>
      <c r="AC274" s="1184"/>
      <c r="AD274" s="1184"/>
      <c r="AE274" s="1184"/>
      <c r="AF274" s="1184"/>
      <c r="AG274" s="1184"/>
      <c r="AH274" s="1191"/>
      <c r="AI274" s="1184"/>
      <c r="AJ274" s="1184"/>
      <c r="AK274" s="1184"/>
      <c r="AL274" s="1184"/>
      <c r="AM274" s="1184"/>
      <c r="AN274" s="1184"/>
      <c r="AO274" s="1184"/>
      <c r="AP274" s="1184"/>
      <c r="AQ274" s="1184"/>
      <c r="AR274" s="1184"/>
      <c r="AS274" s="1184"/>
      <c r="AT274" s="1184"/>
      <c r="AU274" s="1184"/>
      <c r="AV274" s="1184"/>
      <c r="AW274" s="1184"/>
      <c r="AX274" s="1184"/>
      <c r="AY274" s="1184"/>
      <c r="AZ274" s="1184"/>
      <c r="BA274" s="1184"/>
      <c r="BB274" s="1184"/>
      <c r="BC274" s="1184"/>
      <c r="BD274" s="1184"/>
      <c r="BE274" s="1184"/>
      <c r="BF274" s="1184"/>
      <c r="BG274" s="1184"/>
      <c r="BH274" s="1184"/>
      <c r="BI274" s="1184"/>
      <c r="BJ274" s="1184"/>
      <c r="BK274" s="1184"/>
      <c r="BL274" s="1184"/>
      <c r="BM274" s="1184"/>
      <c r="BN274" s="1184"/>
      <c r="BO274" s="1184"/>
      <c r="BP274" s="1184"/>
      <c r="BQ274" s="1184"/>
      <c r="BR274" s="1184"/>
      <c r="BS274" s="1184"/>
      <c r="BT274" s="1184"/>
      <c r="BU274" s="1184"/>
      <c r="BV274" s="1184"/>
      <c r="BW274" s="1184"/>
      <c r="BX274" s="1184"/>
      <c r="BY274" s="1184"/>
    </row>
    <row r="275" spans="2:77">
      <c r="B275" s="1184"/>
      <c r="C275" s="1184"/>
      <c r="D275" s="1184"/>
      <c r="E275" s="1218"/>
      <c r="F275" s="1184"/>
      <c r="G275" s="1184"/>
      <c r="H275" s="1184"/>
      <c r="I275" s="1184"/>
      <c r="J275" s="1184"/>
      <c r="K275" s="1184"/>
      <c r="L275" s="1184"/>
      <c r="M275" s="1184"/>
      <c r="N275" s="1184"/>
      <c r="O275" s="1184"/>
      <c r="P275" s="1184"/>
      <c r="Q275" s="1184"/>
      <c r="R275" s="1184"/>
      <c r="S275" s="1184"/>
      <c r="T275" s="1184"/>
      <c r="U275" s="1184"/>
      <c r="V275" s="1184"/>
      <c r="W275" s="1184"/>
      <c r="X275" s="1184"/>
      <c r="Y275" s="1184"/>
      <c r="Z275" s="1184"/>
      <c r="AA275" s="1184"/>
      <c r="AB275" s="1184"/>
      <c r="AC275" s="1184"/>
      <c r="AD275" s="1184"/>
      <c r="AE275" s="1184"/>
      <c r="AF275" s="1184"/>
      <c r="AG275" s="1184"/>
      <c r="AH275" s="1191"/>
      <c r="AI275" s="1184"/>
      <c r="AJ275" s="1184"/>
      <c r="AK275" s="1184"/>
      <c r="AL275" s="1184"/>
      <c r="AM275" s="1184"/>
      <c r="AN275" s="1184"/>
      <c r="AO275" s="1184"/>
      <c r="AP275" s="1184"/>
      <c r="AQ275" s="1184"/>
      <c r="AR275" s="1184"/>
      <c r="AS275" s="1184"/>
      <c r="AT275" s="1184"/>
      <c r="AU275" s="1184"/>
      <c r="AV275" s="1184"/>
      <c r="AW275" s="1184"/>
      <c r="AX275" s="1184"/>
      <c r="AY275" s="1184"/>
      <c r="AZ275" s="1184"/>
      <c r="BA275" s="1184"/>
      <c r="BB275" s="1184"/>
      <c r="BC275" s="1184"/>
      <c r="BD275" s="1184"/>
      <c r="BE275" s="1184"/>
      <c r="BF275" s="1184"/>
      <c r="BG275" s="1184"/>
      <c r="BH275" s="1184"/>
      <c r="BI275" s="1184"/>
      <c r="BJ275" s="1184"/>
      <c r="BK275" s="1184"/>
      <c r="BL275" s="1184"/>
      <c r="BM275" s="1184"/>
      <c r="BN275" s="1184"/>
      <c r="BO275" s="1184"/>
      <c r="BP275" s="1184"/>
      <c r="BQ275" s="1184"/>
      <c r="BR275" s="1184"/>
      <c r="BS275" s="1184"/>
      <c r="BT275" s="1184"/>
      <c r="BU275" s="1184"/>
      <c r="BV275" s="1184"/>
      <c r="BW275" s="1184"/>
      <c r="BX275" s="1184"/>
      <c r="BY275" s="1184"/>
    </row>
    <row r="276" spans="2:77">
      <c r="B276" s="1184"/>
      <c r="C276" s="1184"/>
      <c r="D276" s="1184"/>
      <c r="E276" s="1218"/>
      <c r="F276" s="1184"/>
      <c r="G276" s="1184"/>
      <c r="H276" s="1184"/>
      <c r="I276" s="1184"/>
      <c r="J276" s="1184"/>
      <c r="K276" s="1184"/>
      <c r="L276" s="1184"/>
      <c r="M276" s="1184"/>
      <c r="N276" s="1184"/>
      <c r="O276" s="1184"/>
      <c r="P276" s="1184"/>
      <c r="Q276" s="1184"/>
      <c r="R276" s="1184"/>
      <c r="S276" s="1184"/>
      <c r="T276" s="1184"/>
      <c r="U276" s="1184"/>
      <c r="V276" s="1184"/>
      <c r="W276" s="1184"/>
      <c r="X276" s="1184"/>
      <c r="Y276" s="1184"/>
      <c r="Z276" s="1184"/>
      <c r="AA276" s="1184"/>
      <c r="AB276" s="1184"/>
      <c r="AC276" s="1184"/>
      <c r="AD276" s="1184"/>
      <c r="AE276" s="1184"/>
      <c r="AF276" s="1184"/>
      <c r="AG276" s="1184"/>
      <c r="AH276" s="1191"/>
      <c r="AI276" s="1184"/>
      <c r="AJ276" s="1184"/>
      <c r="AK276" s="1184"/>
      <c r="AL276" s="1184"/>
      <c r="AM276" s="1184"/>
      <c r="AN276" s="1184"/>
      <c r="AO276" s="1184"/>
      <c r="AP276" s="1184"/>
      <c r="AQ276" s="1184"/>
      <c r="AR276" s="1184"/>
      <c r="AS276" s="1184"/>
      <c r="AT276" s="1184"/>
      <c r="AU276" s="1184"/>
      <c r="AV276" s="1184"/>
      <c r="AW276" s="1184"/>
      <c r="AX276" s="1184"/>
      <c r="AY276" s="1184"/>
      <c r="AZ276" s="1184"/>
      <c r="BA276" s="1184"/>
      <c r="BB276" s="1184"/>
      <c r="BC276" s="1184"/>
      <c r="BD276" s="1184"/>
      <c r="BE276" s="1184"/>
      <c r="BF276" s="1184"/>
      <c r="BG276" s="1184"/>
      <c r="BH276" s="1184"/>
      <c r="BI276" s="1184"/>
      <c r="BJ276" s="1184"/>
      <c r="BK276" s="1184"/>
      <c r="BL276" s="1184"/>
      <c r="BM276" s="1184"/>
      <c r="BN276" s="1184"/>
      <c r="BO276" s="1184"/>
      <c r="BP276" s="1184"/>
      <c r="BQ276" s="1184"/>
      <c r="BR276" s="1184"/>
      <c r="BS276" s="1184"/>
      <c r="BT276" s="1184"/>
      <c r="BU276" s="1184"/>
      <c r="BV276" s="1184"/>
      <c r="BW276" s="1184"/>
      <c r="BX276" s="1184"/>
      <c r="BY276" s="1184"/>
    </row>
    <row r="277" spans="2:77">
      <c r="B277" s="1184"/>
      <c r="C277" s="1184"/>
      <c r="D277" s="1184"/>
      <c r="E277" s="1218"/>
      <c r="F277" s="1184"/>
      <c r="G277" s="1184"/>
      <c r="H277" s="1184"/>
      <c r="I277" s="1184"/>
      <c r="J277" s="1184"/>
      <c r="K277" s="1184"/>
      <c r="L277" s="1184"/>
      <c r="M277" s="1184"/>
      <c r="N277" s="1184"/>
      <c r="O277" s="1184"/>
      <c r="P277" s="1184"/>
      <c r="Q277" s="1184"/>
      <c r="R277" s="1184"/>
      <c r="S277" s="1184"/>
      <c r="T277" s="1184"/>
      <c r="U277" s="1184"/>
      <c r="V277" s="1184"/>
      <c r="W277" s="1184"/>
      <c r="X277" s="1184"/>
      <c r="Y277" s="1184"/>
      <c r="Z277" s="1184"/>
      <c r="AA277" s="1184"/>
      <c r="AB277" s="1184"/>
      <c r="AC277" s="1184"/>
      <c r="AD277" s="1184"/>
      <c r="AE277" s="1184"/>
      <c r="AF277" s="1184"/>
      <c r="AG277" s="1184"/>
      <c r="AH277" s="1191"/>
      <c r="AI277" s="1184"/>
      <c r="AJ277" s="1184"/>
      <c r="AK277" s="1184"/>
      <c r="AL277" s="1184"/>
      <c r="AM277" s="1184"/>
      <c r="AN277" s="1184"/>
      <c r="AO277" s="1184"/>
      <c r="AP277" s="1184"/>
      <c r="AQ277" s="1184"/>
      <c r="AR277" s="1184"/>
      <c r="AS277" s="1184"/>
      <c r="AT277" s="1184"/>
      <c r="AU277" s="1184"/>
      <c r="AV277" s="1184"/>
      <c r="AW277" s="1184"/>
      <c r="AX277" s="1184"/>
      <c r="AY277" s="1184"/>
      <c r="AZ277" s="1184"/>
      <c r="BA277" s="1184"/>
      <c r="BB277" s="1184"/>
      <c r="BC277" s="1184"/>
      <c r="BD277" s="1184"/>
      <c r="BE277" s="1184"/>
      <c r="BF277" s="1184"/>
      <c r="BG277" s="1184"/>
      <c r="BH277" s="1184"/>
      <c r="BI277" s="1184"/>
      <c r="BJ277" s="1184"/>
      <c r="BK277" s="1184"/>
      <c r="BL277" s="1184"/>
      <c r="BM277" s="1184"/>
      <c r="BN277" s="1184"/>
      <c r="BO277" s="1184"/>
      <c r="BP277" s="1184"/>
      <c r="BQ277" s="1184"/>
      <c r="BR277" s="1184"/>
      <c r="BS277" s="1184"/>
      <c r="BT277" s="1184"/>
      <c r="BU277" s="1184"/>
      <c r="BV277" s="1184"/>
      <c r="BW277" s="1184"/>
      <c r="BX277" s="1184"/>
      <c r="BY277" s="1184"/>
    </row>
    <row r="278" spans="2:77">
      <c r="B278" s="1184"/>
      <c r="C278" s="1184"/>
      <c r="D278" s="1184"/>
      <c r="E278" s="1218"/>
      <c r="F278" s="1184"/>
      <c r="G278" s="1184"/>
      <c r="H278" s="1184"/>
      <c r="I278" s="1184"/>
      <c r="J278" s="1184"/>
      <c r="K278" s="1184"/>
      <c r="L278" s="1184"/>
      <c r="M278" s="1184"/>
      <c r="N278" s="1184"/>
      <c r="O278" s="1184"/>
      <c r="P278" s="1184"/>
      <c r="Q278" s="1184"/>
      <c r="R278" s="1184"/>
      <c r="S278" s="1184"/>
      <c r="T278" s="1184"/>
      <c r="U278" s="1184"/>
      <c r="V278" s="1184"/>
      <c r="W278" s="1184"/>
      <c r="X278" s="1184"/>
      <c r="Y278" s="1184"/>
      <c r="Z278" s="1184"/>
      <c r="AA278" s="1184"/>
      <c r="AB278" s="1184"/>
      <c r="AC278" s="1184"/>
      <c r="AD278" s="1184"/>
      <c r="AE278" s="1184"/>
      <c r="AF278" s="1184"/>
      <c r="AG278" s="1184"/>
      <c r="AH278" s="1191"/>
      <c r="AI278" s="1184"/>
      <c r="AJ278" s="1184"/>
      <c r="AK278" s="1184"/>
      <c r="AL278" s="1184"/>
      <c r="AM278" s="1184"/>
      <c r="AN278" s="1184"/>
      <c r="AO278" s="1184"/>
      <c r="AP278" s="1184"/>
      <c r="AQ278" s="1184"/>
      <c r="AR278" s="1184"/>
      <c r="AS278" s="1184"/>
      <c r="AT278" s="1184"/>
      <c r="AU278" s="1184"/>
      <c r="AV278" s="1184"/>
      <c r="AW278" s="1184"/>
      <c r="AX278" s="1184"/>
      <c r="AY278" s="1184"/>
      <c r="AZ278" s="1184"/>
      <c r="BA278" s="1184"/>
      <c r="BB278" s="1184"/>
      <c r="BC278" s="1184"/>
      <c r="BD278" s="1184"/>
      <c r="BE278" s="1184"/>
      <c r="BF278" s="1184"/>
      <c r="BG278" s="1184"/>
      <c r="BH278" s="1184"/>
      <c r="BI278" s="1184"/>
      <c r="BJ278" s="1184"/>
      <c r="BK278" s="1184"/>
      <c r="BL278" s="1184"/>
      <c r="BM278" s="1184"/>
      <c r="BN278" s="1184"/>
      <c r="BO278" s="1184"/>
      <c r="BP278" s="1184"/>
      <c r="BQ278" s="1184"/>
      <c r="BR278" s="1184"/>
      <c r="BS278" s="1184"/>
      <c r="BT278" s="1184"/>
      <c r="BU278" s="1184"/>
      <c r="BV278" s="1184"/>
      <c r="BW278" s="1184"/>
      <c r="BX278" s="1184"/>
      <c r="BY278" s="1184"/>
    </row>
    <row r="279" spans="2:77">
      <c r="B279" s="1184"/>
      <c r="C279" s="1184"/>
      <c r="D279" s="1184"/>
      <c r="E279" s="1218"/>
      <c r="F279" s="1184"/>
      <c r="G279" s="1184"/>
      <c r="H279" s="1184"/>
      <c r="I279" s="1184"/>
      <c r="J279" s="1184"/>
      <c r="K279" s="1184"/>
      <c r="L279" s="1184"/>
      <c r="M279" s="1184"/>
      <c r="N279" s="1184"/>
      <c r="O279" s="1184"/>
      <c r="P279" s="1184"/>
      <c r="Q279" s="1184"/>
      <c r="R279" s="1184"/>
      <c r="S279" s="1184"/>
      <c r="T279" s="1184"/>
      <c r="U279" s="1184"/>
      <c r="V279" s="1184"/>
      <c r="W279" s="1184"/>
      <c r="X279" s="1184"/>
      <c r="Y279" s="1184"/>
      <c r="Z279" s="1184"/>
      <c r="AA279" s="1184"/>
      <c r="AB279" s="1184"/>
      <c r="AC279" s="1184"/>
      <c r="AD279" s="1184"/>
      <c r="AE279" s="1184"/>
      <c r="AF279" s="1184"/>
      <c r="AG279" s="1184"/>
      <c r="AH279" s="1191"/>
      <c r="AI279" s="1184"/>
      <c r="AJ279" s="1184"/>
      <c r="AK279" s="1184"/>
      <c r="AL279" s="1184"/>
      <c r="AM279" s="1184"/>
      <c r="AN279" s="1184"/>
      <c r="AO279" s="1184"/>
      <c r="AP279" s="1184"/>
      <c r="AQ279" s="1184"/>
      <c r="AR279" s="1184"/>
      <c r="AS279" s="1184"/>
      <c r="AT279" s="1184"/>
      <c r="AU279" s="1184"/>
      <c r="AV279" s="1184"/>
      <c r="AW279" s="1184"/>
      <c r="AX279" s="1184"/>
      <c r="AY279" s="1184"/>
      <c r="AZ279" s="1184"/>
      <c r="BA279" s="1184"/>
      <c r="BB279" s="1184"/>
      <c r="BC279" s="1184"/>
      <c r="BD279" s="1184"/>
      <c r="BE279" s="1184"/>
      <c r="BF279" s="1184"/>
      <c r="BG279" s="1184"/>
      <c r="BH279" s="1184"/>
      <c r="BI279" s="1184"/>
      <c r="BJ279" s="1184"/>
      <c r="BK279" s="1184"/>
      <c r="BL279" s="1184"/>
      <c r="BM279" s="1184"/>
      <c r="BN279" s="1184"/>
      <c r="BO279" s="1184"/>
      <c r="BP279" s="1184"/>
      <c r="BQ279" s="1184"/>
      <c r="BR279" s="1184"/>
      <c r="BS279" s="1184"/>
      <c r="BT279" s="1184"/>
      <c r="BU279" s="1184"/>
      <c r="BV279" s="1184"/>
      <c r="BW279" s="1184"/>
      <c r="BX279" s="1184"/>
      <c r="BY279" s="1184"/>
    </row>
    <row r="280" spans="2:77">
      <c r="B280" s="1184"/>
      <c r="C280" s="1184"/>
      <c r="D280" s="1184"/>
      <c r="E280" s="1218"/>
      <c r="F280" s="1184"/>
      <c r="G280" s="1184"/>
      <c r="H280" s="1184"/>
      <c r="I280" s="1184"/>
      <c r="J280" s="1184"/>
      <c r="K280" s="1184"/>
      <c r="L280" s="1184"/>
      <c r="M280" s="1184"/>
      <c r="N280" s="1184"/>
      <c r="O280" s="1184"/>
      <c r="P280" s="1184"/>
      <c r="Q280" s="1184"/>
      <c r="R280" s="1184"/>
      <c r="S280" s="1184"/>
      <c r="T280" s="1184"/>
      <c r="U280" s="1184"/>
      <c r="V280" s="1184"/>
      <c r="W280" s="1184"/>
      <c r="X280" s="1184"/>
      <c r="Y280" s="1184"/>
      <c r="Z280" s="1184"/>
      <c r="AA280" s="1184"/>
      <c r="AB280" s="1184"/>
      <c r="AC280" s="1184"/>
      <c r="AD280" s="1184"/>
      <c r="AE280" s="1184"/>
      <c r="AF280" s="1184"/>
      <c r="AG280" s="1184"/>
      <c r="AH280" s="1191"/>
      <c r="AI280" s="1184"/>
      <c r="AJ280" s="1184"/>
      <c r="AK280" s="1184"/>
      <c r="AL280" s="1184"/>
      <c r="AM280" s="1184"/>
      <c r="AN280" s="1184"/>
      <c r="AO280" s="1184"/>
      <c r="AP280" s="1184"/>
      <c r="AQ280" s="1184"/>
      <c r="AR280" s="1184"/>
      <c r="AS280" s="1184"/>
      <c r="AT280" s="1184"/>
      <c r="AU280" s="1184"/>
      <c r="AV280" s="1184"/>
      <c r="AW280" s="1184"/>
      <c r="AX280" s="1184"/>
      <c r="AY280" s="1184"/>
      <c r="AZ280" s="1184"/>
      <c r="BA280" s="1184"/>
      <c r="BB280" s="1184"/>
      <c r="BC280" s="1184"/>
      <c r="BD280" s="1184"/>
      <c r="BE280" s="1184"/>
      <c r="BF280" s="1184"/>
      <c r="BG280" s="1184"/>
      <c r="BH280" s="1184"/>
      <c r="BI280" s="1184"/>
      <c r="BJ280" s="1184"/>
      <c r="BK280" s="1184"/>
      <c r="BL280" s="1184"/>
      <c r="BM280" s="1184"/>
      <c r="BN280" s="1184"/>
      <c r="BO280" s="1184"/>
      <c r="BP280" s="1184"/>
      <c r="BQ280" s="1184"/>
      <c r="BR280" s="1184"/>
      <c r="BS280" s="1184"/>
      <c r="BT280" s="1184"/>
      <c r="BU280" s="1184"/>
      <c r="BV280" s="1184"/>
      <c r="BW280" s="1184"/>
      <c r="BX280" s="1184"/>
      <c r="BY280" s="1184"/>
    </row>
    <row r="281" spans="2:77">
      <c r="B281" s="1184"/>
      <c r="C281" s="1184"/>
      <c r="D281" s="1184"/>
      <c r="E281" s="1218"/>
      <c r="F281" s="1184"/>
      <c r="G281" s="1184"/>
      <c r="H281" s="1184"/>
      <c r="I281" s="1184"/>
      <c r="J281" s="1184"/>
      <c r="K281" s="1184"/>
      <c r="L281" s="1184"/>
      <c r="M281" s="1184"/>
      <c r="N281" s="1184"/>
      <c r="O281" s="1184"/>
      <c r="P281" s="1184"/>
      <c r="Q281" s="1184"/>
      <c r="R281" s="1184"/>
      <c r="S281" s="1184"/>
      <c r="T281" s="1184"/>
      <c r="U281" s="1184"/>
      <c r="V281" s="1184"/>
      <c r="W281" s="1184"/>
      <c r="X281" s="1184"/>
      <c r="Y281" s="1184"/>
      <c r="Z281" s="1184"/>
      <c r="AA281" s="1184"/>
      <c r="AB281" s="1184"/>
      <c r="AC281" s="1184"/>
      <c r="AD281" s="1184"/>
      <c r="AE281" s="1184"/>
      <c r="AF281" s="1184"/>
      <c r="AG281" s="1184"/>
      <c r="AH281" s="1191"/>
      <c r="AI281" s="1184"/>
      <c r="AJ281" s="1184"/>
      <c r="AK281" s="1184"/>
      <c r="AL281" s="1184"/>
      <c r="AM281" s="1184"/>
      <c r="AN281" s="1184"/>
      <c r="AO281" s="1184"/>
      <c r="AP281" s="1184"/>
      <c r="AQ281" s="1184"/>
      <c r="AR281" s="1184"/>
      <c r="AS281" s="1184"/>
      <c r="AT281" s="1184"/>
      <c r="AU281" s="1184"/>
      <c r="AV281" s="1184"/>
      <c r="AW281" s="1184"/>
      <c r="AX281" s="1184"/>
      <c r="AY281" s="1184"/>
      <c r="AZ281" s="1184"/>
      <c r="BA281" s="1184"/>
      <c r="BB281" s="1184"/>
      <c r="BC281" s="1184"/>
      <c r="BD281" s="1184"/>
      <c r="BE281" s="1184"/>
      <c r="BF281" s="1184"/>
      <c r="BG281" s="1184"/>
      <c r="BH281" s="1184"/>
      <c r="BI281" s="1184"/>
      <c r="BJ281" s="1184"/>
      <c r="BK281" s="1184"/>
      <c r="BL281" s="1184"/>
      <c r="BM281" s="1184"/>
      <c r="BN281" s="1184"/>
      <c r="BO281" s="1184"/>
      <c r="BP281" s="1184"/>
      <c r="BQ281" s="1184"/>
      <c r="BR281" s="1184"/>
      <c r="BS281" s="1184"/>
      <c r="BT281" s="1184"/>
      <c r="BU281" s="1184"/>
      <c r="BV281" s="1184"/>
      <c r="BW281" s="1184"/>
      <c r="BX281" s="1184"/>
      <c r="BY281" s="1184"/>
    </row>
    <row r="282" spans="2:77">
      <c r="B282" s="1184"/>
      <c r="C282" s="1184"/>
      <c r="D282" s="1184"/>
      <c r="E282" s="1218"/>
      <c r="F282" s="1184"/>
      <c r="G282" s="1184"/>
      <c r="H282" s="1184"/>
      <c r="I282" s="1184"/>
      <c r="J282" s="1184"/>
      <c r="K282" s="1184"/>
      <c r="L282" s="1184"/>
      <c r="M282" s="1184"/>
      <c r="N282" s="1184"/>
      <c r="O282" s="1184"/>
      <c r="P282" s="1184"/>
      <c r="Q282" s="1184"/>
      <c r="R282" s="1184"/>
      <c r="S282" s="1184"/>
      <c r="T282" s="1184"/>
      <c r="U282" s="1184"/>
      <c r="V282" s="1184"/>
      <c r="W282" s="1184"/>
      <c r="X282" s="1184"/>
      <c r="Y282" s="1184"/>
      <c r="Z282" s="1184"/>
      <c r="AA282" s="1184"/>
      <c r="AB282" s="1184"/>
      <c r="AC282" s="1184"/>
      <c r="AD282" s="1184"/>
      <c r="AE282" s="1184"/>
      <c r="AF282" s="1184"/>
      <c r="AG282" s="1184"/>
      <c r="AH282" s="1191"/>
      <c r="AI282" s="1184"/>
      <c r="AJ282" s="1184"/>
      <c r="AK282" s="1184"/>
      <c r="AL282" s="1184"/>
      <c r="AM282" s="1184"/>
      <c r="AN282" s="1184"/>
      <c r="AO282" s="1184"/>
      <c r="AP282" s="1184"/>
      <c r="AQ282" s="1184"/>
      <c r="AR282" s="1184"/>
      <c r="AS282" s="1184"/>
      <c r="AT282" s="1184"/>
      <c r="AU282" s="1184"/>
      <c r="AV282" s="1184"/>
      <c r="AW282" s="1184"/>
      <c r="AX282" s="1184"/>
      <c r="AY282" s="1184"/>
      <c r="AZ282" s="1184"/>
      <c r="BA282" s="1184"/>
      <c r="BB282" s="1184"/>
      <c r="BC282" s="1184"/>
      <c r="BD282" s="1184"/>
      <c r="BE282" s="1184"/>
      <c r="BF282" s="1184"/>
      <c r="BG282" s="1184"/>
      <c r="BH282" s="1184"/>
      <c r="BI282" s="1184"/>
      <c r="BJ282" s="1184"/>
      <c r="BK282" s="1184"/>
      <c r="BL282" s="1184"/>
      <c r="BM282" s="1184"/>
      <c r="BN282" s="1184"/>
      <c r="BO282" s="1184"/>
      <c r="BP282" s="1184"/>
      <c r="BQ282" s="1184"/>
      <c r="BR282" s="1184"/>
      <c r="BS282" s="1184"/>
      <c r="BT282" s="1184"/>
      <c r="BU282" s="1184"/>
      <c r="BV282" s="1184"/>
      <c r="BW282" s="1184"/>
      <c r="BX282" s="1184"/>
      <c r="BY282" s="1184"/>
    </row>
    <row r="283" spans="2:77">
      <c r="B283" s="1184"/>
      <c r="C283" s="1184"/>
      <c r="D283" s="1184"/>
      <c r="E283" s="1218"/>
      <c r="F283" s="1184"/>
      <c r="G283" s="1184"/>
      <c r="H283" s="1184"/>
      <c r="I283" s="1184"/>
      <c r="J283" s="1184"/>
      <c r="K283" s="1184"/>
      <c r="L283" s="1184"/>
      <c r="M283" s="1184"/>
      <c r="N283" s="1184"/>
      <c r="O283" s="1184"/>
      <c r="P283" s="1184"/>
      <c r="Q283" s="1184"/>
      <c r="R283" s="1184"/>
      <c r="S283" s="1184"/>
      <c r="T283" s="1184"/>
      <c r="U283" s="1184"/>
      <c r="V283" s="1184"/>
      <c r="W283" s="1184"/>
      <c r="X283" s="1184"/>
      <c r="Y283" s="1184"/>
      <c r="Z283" s="1184"/>
      <c r="AA283" s="1184"/>
      <c r="AB283" s="1184"/>
      <c r="AC283" s="1184"/>
      <c r="AD283" s="1184"/>
      <c r="AE283" s="1184"/>
      <c r="AF283" s="1184"/>
      <c r="AG283" s="1184"/>
      <c r="AH283" s="1191"/>
      <c r="AI283" s="1184"/>
      <c r="AJ283" s="1184"/>
      <c r="AK283" s="1184"/>
      <c r="AL283" s="1184"/>
      <c r="AM283" s="1184"/>
      <c r="AN283" s="1184"/>
      <c r="AO283" s="1184"/>
      <c r="AP283" s="1184"/>
      <c r="AQ283" s="1184"/>
      <c r="AR283" s="1184"/>
      <c r="AS283" s="1184"/>
      <c r="AT283" s="1184"/>
      <c r="AU283" s="1184"/>
      <c r="AV283" s="1184"/>
      <c r="AW283" s="1184"/>
      <c r="AX283" s="1184"/>
      <c r="AY283" s="1184"/>
      <c r="AZ283" s="1184"/>
      <c r="BA283" s="1184"/>
      <c r="BB283" s="1184"/>
      <c r="BC283" s="1184"/>
      <c r="BD283" s="1184"/>
      <c r="BE283" s="1184"/>
      <c r="BF283" s="1184"/>
      <c r="BG283" s="1184"/>
      <c r="BH283" s="1184"/>
      <c r="BI283" s="1184"/>
      <c r="BJ283" s="1184"/>
      <c r="BK283" s="1184"/>
      <c r="BL283" s="1184"/>
      <c r="BM283" s="1184"/>
      <c r="BN283" s="1184"/>
      <c r="BO283" s="1184"/>
      <c r="BP283" s="1184"/>
      <c r="BQ283" s="1184"/>
      <c r="BR283" s="1184"/>
      <c r="BS283" s="1184"/>
      <c r="BT283" s="1184"/>
      <c r="BU283" s="1184"/>
      <c r="BV283" s="1184"/>
      <c r="BW283" s="1184"/>
      <c r="BX283" s="1184"/>
      <c r="BY283" s="1184"/>
    </row>
    <row r="284" spans="2:77">
      <c r="B284" s="1184"/>
      <c r="C284" s="1184"/>
      <c r="D284" s="1184"/>
      <c r="E284" s="1218"/>
      <c r="F284" s="1184"/>
      <c r="G284" s="1184"/>
      <c r="H284" s="1184"/>
      <c r="I284" s="1184"/>
      <c r="J284" s="1184"/>
      <c r="K284" s="1184"/>
      <c r="L284" s="1184"/>
      <c r="M284" s="1184"/>
      <c r="N284" s="1184"/>
      <c r="O284" s="1184"/>
      <c r="P284" s="1184"/>
      <c r="Q284" s="1184"/>
      <c r="R284" s="1184"/>
      <c r="S284" s="1184"/>
      <c r="T284" s="1184"/>
      <c r="U284" s="1184"/>
      <c r="V284" s="1184"/>
      <c r="W284" s="1184"/>
      <c r="X284" s="1184"/>
      <c r="Y284" s="1184"/>
      <c r="Z284" s="1184"/>
      <c r="AA284" s="1184"/>
      <c r="AB284" s="1184"/>
      <c r="AC284" s="1184"/>
      <c r="AD284" s="1184"/>
      <c r="AE284" s="1184"/>
      <c r="AF284" s="1184"/>
      <c r="AG284" s="1184"/>
      <c r="AH284" s="1191"/>
      <c r="AI284" s="1184"/>
      <c r="AJ284" s="1184"/>
      <c r="AK284" s="1184"/>
      <c r="AL284" s="1184"/>
      <c r="AM284" s="1184"/>
      <c r="AN284" s="1184"/>
      <c r="AO284" s="1184"/>
      <c r="AP284" s="1184"/>
      <c r="AQ284" s="1184"/>
      <c r="AR284" s="1184"/>
      <c r="AS284" s="1184"/>
      <c r="AT284" s="1184"/>
      <c r="AU284" s="1184"/>
      <c r="AV284" s="1184"/>
      <c r="AW284" s="1184"/>
      <c r="AX284" s="1184"/>
      <c r="AY284" s="1184"/>
      <c r="AZ284" s="1184"/>
      <c r="BA284" s="1184"/>
      <c r="BB284" s="1184"/>
      <c r="BC284" s="1184"/>
      <c r="BD284" s="1184"/>
      <c r="BE284" s="1184"/>
      <c r="BF284" s="1184"/>
      <c r="BG284" s="1184"/>
      <c r="BH284" s="1184"/>
      <c r="BI284" s="1184"/>
      <c r="BJ284" s="1184"/>
      <c r="BK284" s="1184"/>
      <c r="BL284" s="1184"/>
      <c r="BM284" s="1184"/>
      <c r="BN284" s="1184"/>
      <c r="BO284" s="1184"/>
      <c r="BP284" s="1184"/>
      <c r="BQ284" s="1184"/>
      <c r="BR284" s="1184"/>
      <c r="BS284" s="1184"/>
      <c r="BT284" s="1184"/>
      <c r="BU284" s="1184"/>
      <c r="BV284" s="1184"/>
      <c r="BW284" s="1184"/>
      <c r="BX284" s="1184"/>
      <c r="BY284" s="1184"/>
    </row>
    <row r="285" spans="2:77">
      <c r="B285" s="1184"/>
      <c r="C285" s="1184"/>
      <c r="D285" s="1184"/>
      <c r="E285" s="1218"/>
      <c r="F285" s="1184"/>
      <c r="G285" s="1184"/>
      <c r="H285" s="1184"/>
      <c r="I285" s="1184"/>
      <c r="J285" s="1184"/>
      <c r="K285" s="1184"/>
      <c r="L285" s="1184"/>
      <c r="M285" s="1184"/>
      <c r="N285" s="1184"/>
      <c r="O285" s="1184"/>
      <c r="P285" s="1184"/>
      <c r="Q285" s="1184"/>
      <c r="R285" s="1184"/>
      <c r="S285" s="1184"/>
      <c r="T285" s="1184"/>
      <c r="U285" s="1184"/>
      <c r="V285" s="1184"/>
      <c r="W285" s="1184"/>
      <c r="X285" s="1184"/>
      <c r="Y285" s="1184"/>
      <c r="Z285" s="1184"/>
      <c r="AA285" s="1184"/>
      <c r="AB285" s="1184"/>
      <c r="AC285" s="1184"/>
      <c r="AD285" s="1184"/>
      <c r="AE285" s="1184"/>
      <c r="AF285" s="1184"/>
      <c r="AG285" s="1184"/>
      <c r="AH285" s="1191"/>
      <c r="AI285" s="1184"/>
      <c r="AJ285" s="1184"/>
      <c r="AK285" s="1184"/>
      <c r="AL285" s="1184"/>
      <c r="AM285" s="1184"/>
      <c r="AN285" s="1184"/>
      <c r="AO285" s="1184"/>
      <c r="AP285" s="1184"/>
      <c r="AQ285" s="1184"/>
      <c r="AR285" s="1184"/>
      <c r="AS285" s="1184"/>
      <c r="AT285" s="1184"/>
      <c r="AU285" s="1184"/>
      <c r="AV285" s="1184"/>
      <c r="AW285" s="1184"/>
      <c r="AX285" s="1184"/>
      <c r="AY285" s="1184"/>
      <c r="AZ285" s="1184"/>
      <c r="BA285" s="1184"/>
      <c r="BB285" s="1184"/>
      <c r="BC285" s="1184"/>
      <c r="BD285" s="1184"/>
      <c r="BE285" s="1184"/>
      <c r="BF285" s="1184"/>
      <c r="BG285" s="1184"/>
      <c r="BH285" s="1184"/>
      <c r="BI285" s="1184"/>
      <c r="BJ285" s="1184"/>
      <c r="BK285" s="1184"/>
      <c r="BL285" s="1184"/>
      <c r="BM285" s="1184"/>
      <c r="BN285" s="1184"/>
      <c r="BO285" s="1184"/>
      <c r="BP285" s="1184"/>
      <c r="BQ285" s="1184"/>
      <c r="BR285" s="1184"/>
      <c r="BS285" s="1184"/>
      <c r="BT285" s="1184"/>
      <c r="BU285" s="1184"/>
      <c r="BV285" s="1184"/>
      <c r="BW285" s="1184"/>
      <c r="BX285" s="1184"/>
      <c r="BY285" s="1184"/>
    </row>
    <row r="286" spans="2:77">
      <c r="B286" s="1184"/>
      <c r="C286" s="1184"/>
      <c r="D286" s="1184"/>
      <c r="E286" s="1218"/>
      <c r="F286" s="1184"/>
      <c r="G286" s="1184"/>
      <c r="H286" s="1184"/>
      <c r="I286" s="1184"/>
      <c r="J286" s="1184"/>
      <c r="K286" s="1184"/>
      <c r="L286" s="1184"/>
      <c r="M286" s="1184"/>
      <c r="N286" s="1184"/>
      <c r="O286" s="1184"/>
      <c r="P286" s="1184"/>
      <c r="Q286" s="1184"/>
      <c r="R286" s="1184"/>
      <c r="S286" s="1184"/>
      <c r="T286" s="1184"/>
      <c r="U286" s="1184"/>
      <c r="V286" s="1184"/>
      <c r="W286" s="1184"/>
      <c r="X286" s="1184"/>
      <c r="Y286" s="1184"/>
      <c r="Z286" s="1184"/>
      <c r="AA286" s="1184"/>
      <c r="AB286" s="1184"/>
      <c r="AC286" s="1184"/>
      <c r="AD286" s="1184"/>
      <c r="AE286" s="1184"/>
      <c r="AF286" s="1184"/>
      <c r="AG286" s="1184"/>
      <c r="AH286" s="1191"/>
      <c r="AI286" s="1184"/>
      <c r="AJ286" s="1184"/>
      <c r="AK286" s="1184"/>
      <c r="AL286" s="1184"/>
      <c r="AM286" s="1184"/>
      <c r="AN286" s="1184"/>
      <c r="AO286" s="1184"/>
      <c r="AP286" s="1184"/>
      <c r="AQ286" s="1184"/>
      <c r="AR286" s="1184"/>
      <c r="AS286" s="1184"/>
      <c r="AT286" s="1184"/>
      <c r="AU286" s="1184"/>
      <c r="AV286" s="1184"/>
      <c r="AW286" s="1184"/>
      <c r="AX286" s="1184"/>
      <c r="AY286" s="1184"/>
      <c r="AZ286" s="1184"/>
      <c r="BA286" s="1184"/>
      <c r="BB286" s="1184"/>
      <c r="BC286" s="1184"/>
      <c r="BD286" s="1184"/>
      <c r="BE286" s="1184"/>
      <c r="BF286" s="1184"/>
      <c r="BG286" s="1184"/>
      <c r="BH286" s="1184"/>
      <c r="BI286" s="1184"/>
      <c r="BJ286" s="1184"/>
      <c r="BK286" s="1184"/>
      <c r="BL286" s="1184"/>
      <c r="BM286" s="1184"/>
      <c r="BN286" s="1184"/>
      <c r="BO286" s="1184"/>
      <c r="BP286" s="1184"/>
      <c r="BQ286" s="1184"/>
      <c r="BR286" s="1184"/>
      <c r="BS286" s="1184"/>
      <c r="BT286" s="1184"/>
      <c r="BU286" s="1184"/>
      <c r="BV286" s="1184"/>
      <c r="BW286" s="1184"/>
      <c r="BX286" s="1184"/>
      <c r="BY286" s="1184"/>
    </row>
    <row r="287" spans="2:77">
      <c r="B287" s="1184"/>
      <c r="C287" s="1184"/>
      <c r="D287" s="1184"/>
      <c r="E287" s="1218"/>
      <c r="F287" s="1184"/>
      <c r="G287" s="1184"/>
      <c r="H287" s="1184"/>
      <c r="I287" s="1184"/>
      <c r="J287" s="1184"/>
      <c r="K287" s="1184"/>
      <c r="L287" s="1184"/>
      <c r="M287" s="1184"/>
      <c r="N287" s="1184"/>
      <c r="O287" s="1184"/>
      <c r="P287" s="1184"/>
      <c r="Q287" s="1184"/>
      <c r="R287" s="1184"/>
      <c r="S287" s="1184"/>
      <c r="T287" s="1184"/>
      <c r="U287" s="1184"/>
      <c r="V287" s="1184"/>
      <c r="W287" s="1184"/>
      <c r="X287" s="1184"/>
      <c r="Y287" s="1184"/>
      <c r="Z287" s="1184"/>
      <c r="AA287" s="1184"/>
      <c r="AB287" s="1184"/>
      <c r="AC287" s="1184"/>
      <c r="AD287" s="1184"/>
      <c r="AE287" s="1184"/>
      <c r="AF287" s="1184"/>
      <c r="AG287" s="1184"/>
      <c r="AH287" s="1191"/>
      <c r="AI287" s="1184"/>
      <c r="AJ287" s="1184"/>
      <c r="AK287" s="1184"/>
      <c r="AL287" s="1184"/>
      <c r="AM287" s="1184"/>
      <c r="AN287" s="1184"/>
      <c r="AO287" s="1184"/>
      <c r="AP287" s="1184"/>
      <c r="AQ287" s="1184"/>
      <c r="AR287" s="1184"/>
      <c r="AS287" s="1184"/>
      <c r="AT287" s="1184"/>
      <c r="AU287" s="1184"/>
      <c r="AV287" s="1184"/>
      <c r="AW287" s="1184"/>
      <c r="AX287" s="1184"/>
      <c r="AY287" s="1184"/>
      <c r="AZ287" s="1184"/>
      <c r="BA287" s="1184"/>
      <c r="BB287" s="1184"/>
      <c r="BC287" s="1184"/>
      <c r="BD287" s="1184"/>
      <c r="BE287" s="1184"/>
      <c r="BF287" s="1184"/>
      <c r="BG287" s="1184"/>
      <c r="BH287" s="1184"/>
      <c r="BI287" s="1184"/>
      <c r="BJ287" s="1184"/>
      <c r="BK287" s="1184"/>
      <c r="BL287" s="1184"/>
      <c r="BM287" s="1184"/>
      <c r="BN287" s="1184"/>
      <c r="BO287" s="1184"/>
      <c r="BP287" s="1184"/>
      <c r="BQ287" s="1184"/>
      <c r="BR287" s="1184"/>
      <c r="BS287" s="1184"/>
      <c r="BT287" s="1184"/>
      <c r="BU287" s="1184"/>
      <c r="BV287" s="1184"/>
      <c r="BW287" s="1184"/>
      <c r="BX287" s="1184"/>
      <c r="BY287" s="1184"/>
    </row>
    <row r="288" spans="2:77">
      <c r="B288" s="1184"/>
      <c r="C288" s="1184"/>
      <c r="D288" s="1184"/>
      <c r="E288" s="1218"/>
      <c r="F288" s="1184"/>
      <c r="G288" s="1184"/>
      <c r="H288" s="1184"/>
      <c r="I288" s="1184"/>
      <c r="J288" s="1184"/>
      <c r="K288" s="1184"/>
      <c r="L288" s="1184"/>
      <c r="M288" s="1184"/>
      <c r="N288" s="1184"/>
      <c r="O288" s="1184"/>
      <c r="P288" s="1184"/>
      <c r="Q288" s="1184"/>
      <c r="R288" s="1184"/>
      <c r="S288" s="1184"/>
      <c r="T288" s="1184"/>
      <c r="U288" s="1184"/>
      <c r="V288" s="1184"/>
      <c r="W288" s="1184"/>
      <c r="X288" s="1184"/>
      <c r="Y288" s="1184"/>
      <c r="Z288" s="1184"/>
      <c r="AA288" s="1184"/>
      <c r="AB288" s="1184"/>
      <c r="AC288" s="1184"/>
      <c r="AD288" s="1184"/>
      <c r="AE288" s="1184"/>
      <c r="AF288" s="1184"/>
      <c r="AG288" s="1184"/>
      <c r="AH288" s="1191"/>
      <c r="AI288" s="1184"/>
      <c r="AJ288" s="1184"/>
      <c r="AK288" s="1184"/>
      <c r="AL288" s="1184"/>
      <c r="AM288" s="1184"/>
      <c r="AN288" s="1184"/>
      <c r="AO288" s="1184"/>
      <c r="AP288" s="1184"/>
      <c r="AQ288" s="1184"/>
      <c r="AR288" s="1184"/>
      <c r="AS288" s="1184"/>
      <c r="AT288" s="1184"/>
      <c r="AU288" s="1184"/>
      <c r="AV288" s="1184"/>
      <c r="AW288" s="1184"/>
      <c r="AX288" s="1184"/>
      <c r="AY288" s="1184"/>
      <c r="AZ288" s="1184"/>
      <c r="BA288" s="1184"/>
      <c r="BB288" s="1184"/>
      <c r="BC288" s="1184"/>
      <c r="BD288" s="1184"/>
      <c r="BE288" s="1184"/>
      <c r="BF288" s="1184"/>
      <c r="BG288" s="1184"/>
      <c r="BH288" s="1184"/>
      <c r="BI288" s="1184"/>
      <c r="BJ288" s="1184"/>
      <c r="BK288" s="1184"/>
      <c r="BL288" s="1184"/>
      <c r="BM288" s="1184"/>
      <c r="BN288" s="1184"/>
      <c r="BO288" s="1184"/>
      <c r="BP288" s="1184"/>
      <c r="BQ288" s="1184"/>
      <c r="BR288" s="1184"/>
      <c r="BS288" s="1184"/>
      <c r="BT288" s="1184"/>
      <c r="BU288" s="1184"/>
      <c r="BV288" s="1184"/>
      <c r="BW288" s="1184"/>
      <c r="BX288" s="1184"/>
      <c r="BY288" s="1184"/>
    </row>
    <row r="289" spans="2:77">
      <c r="B289" s="1184"/>
      <c r="C289" s="1184"/>
      <c r="D289" s="1184"/>
      <c r="E289" s="1218"/>
      <c r="F289" s="1184"/>
      <c r="G289" s="1184"/>
      <c r="H289" s="1184"/>
      <c r="I289" s="1184"/>
      <c r="J289" s="1184"/>
      <c r="K289" s="1184"/>
      <c r="L289" s="1184"/>
      <c r="M289" s="1184"/>
      <c r="N289" s="1184"/>
      <c r="O289" s="1184"/>
      <c r="P289" s="1184"/>
      <c r="Q289" s="1184"/>
      <c r="R289" s="1184"/>
      <c r="S289" s="1184"/>
      <c r="T289" s="1184"/>
      <c r="U289" s="1184"/>
      <c r="V289" s="1184"/>
      <c r="W289" s="1184"/>
      <c r="X289" s="1184"/>
      <c r="Y289" s="1184"/>
      <c r="Z289" s="1184"/>
      <c r="AA289" s="1184"/>
      <c r="AB289" s="1184"/>
      <c r="AC289" s="1184"/>
      <c r="AD289" s="1184"/>
      <c r="AE289" s="1184"/>
      <c r="AF289" s="1184"/>
      <c r="AG289" s="1184"/>
      <c r="AH289" s="1191"/>
      <c r="AI289" s="1184"/>
      <c r="AJ289" s="1184"/>
      <c r="AK289" s="1184"/>
      <c r="AL289" s="1184"/>
      <c r="AM289" s="1184"/>
      <c r="AN289" s="1184"/>
      <c r="AO289" s="1184"/>
      <c r="AP289" s="1184"/>
      <c r="AQ289" s="1184"/>
      <c r="AR289" s="1184"/>
      <c r="AS289" s="1184"/>
      <c r="AT289" s="1184"/>
      <c r="AU289" s="1184"/>
      <c r="AV289" s="1184"/>
      <c r="AW289" s="1184"/>
      <c r="AX289" s="1184"/>
      <c r="AY289" s="1184"/>
      <c r="AZ289" s="1184"/>
      <c r="BA289" s="1184"/>
      <c r="BB289" s="1184"/>
      <c r="BC289" s="1184"/>
      <c r="BD289" s="1184"/>
      <c r="BE289" s="1184"/>
      <c r="BF289" s="1184"/>
      <c r="BG289" s="1184"/>
      <c r="BH289" s="1184"/>
      <c r="BI289" s="1184"/>
      <c r="BJ289" s="1184"/>
      <c r="BK289" s="1184"/>
      <c r="BL289" s="1184"/>
      <c r="BM289" s="1184"/>
      <c r="BN289" s="1184"/>
      <c r="BO289" s="1184"/>
      <c r="BP289" s="1184"/>
      <c r="BQ289" s="1184"/>
      <c r="BR289" s="1184"/>
      <c r="BS289" s="1184"/>
      <c r="BT289" s="1184"/>
      <c r="BU289" s="1184"/>
      <c r="BV289" s="1184"/>
      <c r="BW289" s="1184"/>
      <c r="BX289" s="1184"/>
      <c r="BY289" s="1184"/>
    </row>
    <row r="290" spans="2:77">
      <c r="B290" s="1184"/>
      <c r="C290" s="1184"/>
      <c r="D290" s="1184"/>
      <c r="E290" s="1218"/>
      <c r="F290" s="1184"/>
      <c r="G290" s="1184"/>
      <c r="H290" s="1184"/>
      <c r="I290" s="1184"/>
      <c r="J290" s="1184"/>
      <c r="K290" s="1184"/>
      <c r="L290" s="1184"/>
      <c r="M290" s="1184"/>
      <c r="N290" s="1184"/>
      <c r="O290" s="1184"/>
      <c r="P290" s="1184"/>
      <c r="Q290" s="1184"/>
      <c r="R290" s="1184"/>
      <c r="S290" s="1184"/>
      <c r="T290" s="1184"/>
      <c r="U290" s="1184"/>
      <c r="V290" s="1184"/>
      <c r="W290" s="1184"/>
      <c r="X290" s="1184"/>
      <c r="Y290" s="1184"/>
      <c r="Z290" s="1184"/>
      <c r="AA290" s="1184"/>
      <c r="AB290" s="1184"/>
      <c r="AC290" s="1184"/>
      <c r="AD290" s="1184"/>
      <c r="AE290" s="1184"/>
      <c r="AF290" s="1184"/>
      <c r="AG290" s="1184"/>
      <c r="AH290" s="1191"/>
      <c r="AI290" s="1184"/>
      <c r="AJ290" s="1184"/>
      <c r="AK290" s="1184"/>
      <c r="AL290" s="1184"/>
      <c r="AM290" s="1184"/>
      <c r="AN290" s="1184"/>
      <c r="AO290" s="1184"/>
      <c r="AP290" s="1184"/>
      <c r="AQ290" s="1184"/>
      <c r="AR290" s="1184"/>
      <c r="AS290" s="1184"/>
      <c r="AT290" s="1184"/>
      <c r="AU290" s="1184"/>
      <c r="AV290" s="1184"/>
      <c r="AW290" s="1184"/>
      <c r="AX290" s="1184"/>
      <c r="AY290" s="1184"/>
      <c r="AZ290" s="1184"/>
      <c r="BA290" s="1184"/>
      <c r="BB290" s="1184"/>
      <c r="BC290" s="1184"/>
      <c r="BD290" s="1184"/>
      <c r="BE290" s="1184"/>
      <c r="BF290" s="1184"/>
      <c r="BG290" s="1184"/>
      <c r="BH290" s="1184"/>
      <c r="BI290" s="1184"/>
      <c r="BJ290" s="1184"/>
      <c r="BK290" s="1184"/>
      <c r="BL290" s="1184"/>
      <c r="BM290" s="1184"/>
      <c r="BN290" s="1184"/>
      <c r="BO290" s="1184"/>
      <c r="BP290" s="1184"/>
      <c r="BQ290" s="1184"/>
      <c r="BR290" s="1184"/>
      <c r="BS290" s="1184"/>
      <c r="BT290" s="1184"/>
      <c r="BU290" s="1184"/>
      <c r="BV290" s="1184"/>
      <c r="BW290" s="1184"/>
      <c r="BX290" s="1184"/>
      <c r="BY290" s="1184"/>
    </row>
    <row r="291" spans="2:77">
      <c r="B291" s="1184"/>
      <c r="C291" s="1184"/>
      <c r="D291" s="1184"/>
      <c r="E291" s="1218"/>
      <c r="F291" s="1184"/>
      <c r="G291" s="1184"/>
      <c r="H291" s="1184"/>
      <c r="I291" s="1184"/>
      <c r="J291" s="1184"/>
      <c r="K291" s="1184"/>
      <c r="L291" s="1184"/>
      <c r="M291" s="1184"/>
      <c r="N291" s="1184"/>
      <c r="O291" s="1184"/>
      <c r="P291" s="1184"/>
      <c r="Q291" s="1184"/>
      <c r="R291" s="1184"/>
      <c r="S291" s="1184"/>
      <c r="T291" s="1184"/>
      <c r="U291" s="1184"/>
      <c r="V291" s="1184"/>
      <c r="W291" s="1184"/>
      <c r="X291" s="1184"/>
      <c r="Y291" s="1184"/>
      <c r="Z291" s="1184"/>
      <c r="AA291" s="1184"/>
      <c r="AB291" s="1184"/>
      <c r="AC291" s="1184"/>
      <c r="AD291" s="1184"/>
      <c r="AE291" s="1184"/>
      <c r="AF291" s="1184"/>
      <c r="AG291" s="1184"/>
      <c r="AH291" s="1191"/>
      <c r="AI291" s="1184"/>
      <c r="AJ291" s="1184"/>
      <c r="AK291" s="1184"/>
      <c r="AL291" s="1184"/>
      <c r="AM291" s="1184"/>
      <c r="AN291" s="1184"/>
      <c r="AO291" s="1184"/>
      <c r="AP291" s="1184"/>
      <c r="AQ291" s="1184"/>
      <c r="AR291" s="1184"/>
      <c r="AS291" s="1184"/>
      <c r="AT291" s="1184"/>
      <c r="AU291" s="1184"/>
      <c r="AV291" s="1184"/>
      <c r="AW291" s="1184"/>
      <c r="AX291" s="1184"/>
      <c r="AY291" s="1184"/>
      <c r="AZ291" s="1184"/>
      <c r="BA291" s="1184"/>
      <c r="BB291" s="1184"/>
      <c r="BC291" s="1184"/>
      <c r="BD291" s="1184"/>
      <c r="BE291" s="1184"/>
      <c r="BF291" s="1184"/>
      <c r="BG291" s="1184"/>
      <c r="BH291" s="1184"/>
      <c r="BI291" s="1184"/>
      <c r="BJ291" s="1184"/>
      <c r="BK291" s="1184"/>
      <c r="BL291" s="1184"/>
      <c r="BM291" s="1184"/>
      <c r="BN291" s="1184"/>
      <c r="BO291" s="1184"/>
      <c r="BP291" s="1184"/>
      <c r="BQ291" s="1184"/>
      <c r="BR291" s="1184"/>
      <c r="BS291" s="1184"/>
      <c r="BT291" s="1184"/>
      <c r="BU291" s="1184"/>
      <c r="BV291" s="1184"/>
      <c r="BW291" s="1184"/>
      <c r="BX291" s="1184"/>
      <c r="BY291" s="1184"/>
    </row>
    <row r="292" spans="2:77">
      <c r="B292" s="1184"/>
      <c r="C292" s="1184"/>
      <c r="D292" s="1184"/>
      <c r="E292" s="1218"/>
      <c r="F292" s="1184"/>
      <c r="G292" s="1184"/>
      <c r="H292" s="1184"/>
      <c r="I292" s="1184"/>
      <c r="J292" s="1184"/>
      <c r="K292" s="1184"/>
      <c r="L292" s="1184"/>
      <c r="M292" s="1184"/>
      <c r="N292" s="1184"/>
      <c r="O292" s="1184"/>
      <c r="P292" s="1184"/>
      <c r="Q292" s="1184"/>
      <c r="R292" s="1184"/>
      <c r="S292" s="1184"/>
      <c r="T292" s="1184"/>
      <c r="U292" s="1184"/>
      <c r="V292" s="1184"/>
      <c r="W292" s="1184"/>
      <c r="X292" s="1184"/>
      <c r="Y292" s="1184"/>
      <c r="Z292" s="1184"/>
      <c r="AA292" s="1184"/>
      <c r="AB292" s="1184"/>
      <c r="AC292" s="1184"/>
      <c r="AD292" s="1184"/>
      <c r="AE292" s="1184"/>
      <c r="AF292" s="1184"/>
      <c r="AG292" s="1184"/>
      <c r="AH292" s="1191"/>
      <c r="AI292" s="1184"/>
      <c r="AJ292" s="1184"/>
      <c r="AK292" s="1184"/>
      <c r="AL292" s="1184"/>
      <c r="AM292" s="1184"/>
      <c r="AN292" s="1184"/>
      <c r="AO292" s="1184"/>
      <c r="AP292" s="1184"/>
      <c r="AQ292" s="1184"/>
      <c r="AR292" s="1184"/>
      <c r="AS292" s="1184"/>
      <c r="AT292" s="1184"/>
      <c r="AU292" s="1184"/>
      <c r="AV292" s="1184"/>
      <c r="AW292" s="1184"/>
      <c r="AX292" s="1184"/>
      <c r="AY292" s="1184"/>
      <c r="AZ292" s="1184"/>
      <c r="BA292" s="1184"/>
      <c r="BB292" s="1184"/>
      <c r="BC292" s="1184"/>
      <c r="BD292" s="1184"/>
      <c r="BE292" s="1184"/>
      <c r="BF292" s="1184"/>
      <c r="BG292" s="1184"/>
      <c r="BH292" s="1184"/>
      <c r="BI292" s="1184"/>
      <c r="BJ292" s="1184"/>
      <c r="BK292" s="1184"/>
      <c r="BL292" s="1184"/>
      <c r="BM292" s="1184"/>
      <c r="BN292" s="1184"/>
      <c r="BO292" s="1184"/>
      <c r="BP292" s="1184"/>
      <c r="BQ292" s="1184"/>
      <c r="BR292" s="1184"/>
      <c r="BS292" s="1184"/>
      <c r="BT292" s="1184"/>
      <c r="BU292" s="1184"/>
      <c r="BV292" s="1184"/>
      <c r="BW292" s="1184"/>
      <c r="BX292" s="1184"/>
      <c r="BY292" s="1184"/>
    </row>
    <row r="293" spans="2:77">
      <c r="B293" s="1184"/>
      <c r="C293" s="1184"/>
      <c r="D293" s="1184"/>
      <c r="E293" s="1218"/>
      <c r="F293" s="1184"/>
      <c r="G293" s="1184"/>
      <c r="H293" s="1184"/>
      <c r="I293" s="1184"/>
      <c r="J293" s="1184"/>
      <c r="K293" s="1184"/>
      <c r="L293" s="1184"/>
      <c r="M293" s="1184"/>
      <c r="N293" s="1184"/>
      <c r="O293" s="1184"/>
      <c r="P293" s="1184"/>
      <c r="Q293" s="1184"/>
      <c r="R293" s="1184"/>
      <c r="S293" s="1184"/>
      <c r="T293" s="1184"/>
      <c r="U293" s="1184"/>
      <c r="V293" s="1184"/>
      <c r="W293" s="1184"/>
      <c r="X293" s="1184"/>
      <c r="Y293" s="1184"/>
      <c r="Z293" s="1184"/>
      <c r="AA293" s="1184"/>
      <c r="AB293" s="1184"/>
      <c r="AC293" s="1184"/>
      <c r="AD293" s="1184"/>
      <c r="AE293" s="1184"/>
      <c r="AF293" s="1184"/>
      <c r="AG293" s="1184"/>
      <c r="AH293" s="1191"/>
      <c r="AI293" s="1184"/>
      <c r="AJ293" s="1184"/>
      <c r="AK293" s="1184"/>
      <c r="AL293" s="1184"/>
      <c r="AM293" s="1184"/>
      <c r="AN293" s="1184"/>
      <c r="AO293" s="1184"/>
      <c r="AP293" s="1184"/>
      <c r="AQ293" s="1184"/>
      <c r="AR293" s="1184"/>
      <c r="AS293" s="1184"/>
      <c r="AT293" s="1184"/>
      <c r="AU293" s="1184"/>
      <c r="AV293" s="1184"/>
      <c r="AW293" s="1184"/>
      <c r="AX293" s="1184"/>
      <c r="AY293" s="1184"/>
      <c r="AZ293" s="1184"/>
      <c r="BA293" s="1184"/>
      <c r="BB293" s="1184"/>
      <c r="BC293" s="1184"/>
      <c r="BD293" s="1184"/>
      <c r="BE293" s="1184"/>
      <c r="BF293" s="1184"/>
      <c r="BG293" s="1184"/>
      <c r="BH293" s="1184"/>
      <c r="BI293" s="1184"/>
      <c r="BJ293" s="1184"/>
      <c r="BK293" s="1184"/>
      <c r="BL293" s="1184"/>
      <c r="BM293" s="1184"/>
      <c r="BN293" s="1184"/>
      <c r="BO293" s="1184"/>
      <c r="BP293" s="1184"/>
      <c r="BQ293" s="1184"/>
      <c r="BR293" s="1184"/>
      <c r="BS293" s="1184"/>
      <c r="BT293" s="1184"/>
      <c r="BU293" s="1184"/>
      <c r="BV293" s="1184"/>
      <c r="BW293" s="1184"/>
      <c r="BX293" s="1184"/>
      <c r="BY293" s="1184"/>
    </row>
    <row r="294" spans="2:77">
      <c r="B294" s="1184"/>
      <c r="C294" s="1184"/>
      <c r="D294" s="1184"/>
      <c r="E294" s="1218"/>
      <c r="F294" s="1184"/>
      <c r="G294" s="1184"/>
      <c r="H294" s="1184"/>
      <c r="I294" s="1184"/>
      <c r="J294" s="1184"/>
      <c r="K294" s="1184"/>
      <c r="L294" s="1184"/>
      <c r="M294" s="1184"/>
      <c r="N294" s="1184"/>
      <c r="O294" s="1184"/>
      <c r="P294" s="1184"/>
      <c r="Q294" s="1184"/>
      <c r="R294" s="1184"/>
      <c r="S294" s="1184"/>
      <c r="T294" s="1184"/>
      <c r="U294" s="1184"/>
      <c r="V294" s="1184"/>
      <c r="W294" s="1184"/>
      <c r="X294" s="1184"/>
      <c r="Y294" s="1184"/>
      <c r="Z294" s="1184"/>
      <c r="AA294" s="1184"/>
      <c r="AB294" s="1184"/>
      <c r="AC294" s="1184"/>
      <c r="AD294" s="1184"/>
      <c r="AE294" s="1184"/>
      <c r="AF294" s="1184"/>
      <c r="AG294" s="1184"/>
      <c r="AH294" s="1191"/>
      <c r="AI294" s="1184"/>
      <c r="AJ294" s="1184"/>
      <c r="AK294" s="1184"/>
      <c r="AL294" s="1184"/>
      <c r="AM294" s="1184"/>
      <c r="AN294" s="1184"/>
      <c r="AO294" s="1184"/>
      <c r="AP294" s="1184"/>
      <c r="AQ294" s="1184"/>
      <c r="AR294" s="1184"/>
      <c r="AS294" s="1184"/>
      <c r="AT294" s="1184"/>
      <c r="AU294" s="1184"/>
      <c r="AV294" s="1184"/>
      <c r="AW294" s="1184"/>
      <c r="AX294" s="1184"/>
      <c r="AY294" s="1184"/>
      <c r="AZ294" s="1184"/>
      <c r="BA294" s="1184"/>
      <c r="BB294" s="1184"/>
      <c r="BC294" s="1184"/>
      <c r="BD294" s="1184"/>
      <c r="BE294" s="1184"/>
      <c r="BF294" s="1184"/>
      <c r="BG294" s="1184"/>
      <c r="BH294" s="1184"/>
      <c r="BI294" s="1184"/>
      <c r="BJ294" s="1184"/>
      <c r="BK294" s="1184"/>
      <c r="BL294" s="1184"/>
      <c r="BM294" s="1184"/>
      <c r="BN294" s="1184"/>
      <c r="BO294" s="1184"/>
      <c r="BP294" s="1184"/>
      <c r="BQ294" s="1184"/>
      <c r="BR294" s="1184"/>
      <c r="BS294" s="1184"/>
      <c r="BT294" s="1184"/>
      <c r="BU294" s="1184"/>
      <c r="BV294" s="1184"/>
      <c r="BW294" s="1184"/>
      <c r="BX294" s="1184"/>
      <c r="BY294" s="1184"/>
    </row>
    <row r="295" spans="2:77">
      <c r="B295" s="1184"/>
      <c r="C295" s="1184"/>
      <c r="D295" s="1184"/>
      <c r="E295" s="1218"/>
      <c r="F295" s="1184"/>
      <c r="G295" s="1184"/>
      <c r="H295" s="1184"/>
      <c r="I295" s="1184"/>
      <c r="J295" s="1184"/>
      <c r="K295" s="1184"/>
      <c r="L295" s="1184"/>
      <c r="M295" s="1184"/>
      <c r="N295" s="1184"/>
      <c r="O295" s="1184"/>
      <c r="P295" s="1184"/>
      <c r="Q295" s="1184"/>
      <c r="R295" s="1184"/>
      <c r="S295" s="1184"/>
      <c r="T295" s="1184"/>
      <c r="U295" s="1184"/>
      <c r="V295" s="1184"/>
      <c r="W295" s="1184"/>
      <c r="X295" s="1184"/>
      <c r="Y295" s="1184"/>
      <c r="Z295" s="1184"/>
      <c r="AA295" s="1184"/>
      <c r="AB295" s="1184"/>
      <c r="AC295" s="1184"/>
      <c r="AD295" s="1184"/>
      <c r="AE295" s="1184"/>
      <c r="AF295" s="1184"/>
      <c r="AG295" s="1184"/>
      <c r="AH295" s="1191"/>
      <c r="AI295" s="1184"/>
      <c r="AJ295" s="1184"/>
      <c r="AK295" s="1184"/>
      <c r="AL295" s="1184"/>
      <c r="AM295" s="1184"/>
      <c r="AN295" s="1184"/>
      <c r="AO295" s="1184"/>
      <c r="AP295" s="1184"/>
      <c r="AQ295" s="1184"/>
      <c r="AR295" s="1184"/>
      <c r="AS295" s="1184"/>
      <c r="AT295" s="1184"/>
      <c r="AU295" s="1184"/>
      <c r="AV295" s="1184"/>
      <c r="AW295" s="1184"/>
      <c r="AX295" s="1184"/>
      <c r="AY295" s="1184"/>
      <c r="AZ295" s="1184"/>
      <c r="BA295" s="1184"/>
      <c r="BB295" s="1184"/>
      <c r="BC295" s="1184"/>
      <c r="BD295" s="1184"/>
      <c r="BE295" s="1184"/>
      <c r="BF295" s="1184"/>
      <c r="BG295" s="1184"/>
      <c r="BH295" s="1184"/>
      <c r="BI295" s="1184"/>
      <c r="BJ295" s="1184"/>
      <c r="BK295" s="1184"/>
      <c r="BL295" s="1184"/>
      <c r="BM295" s="1184"/>
      <c r="BN295" s="1184"/>
      <c r="BO295" s="1184"/>
      <c r="BP295" s="1184"/>
      <c r="BQ295" s="1184"/>
      <c r="BR295" s="1184"/>
      <c r="BS295" s="1184"/>
      <c r="BT295" s="1184"/>
      <c r="BU295" s="1184"/>
      <c r="BV295" s="1184"/>
      <c r="BW295" s="1184"/>
      <c r="BX295" s="1184"/>
      <c r="BY295" s="1184"/>
    </row>
    <row r="296" spans="2:77">
      <c r="B296" s="1184"/>
      <c r="C296" s="1184"/>
      <c r="D296" s="1184"/>
      <c r="E296" s="1218"/>
      <c r="F296" s="1184"/>
      <c r="G296" s="1184"/>
      <c r="H296" s="1184"/>
      <c r="I296" s="1184"/>
      <c r="J296" s="1184"/>
      <c r="K296" s="1184"/>
      <c r="L296" s="1184"/>
      <c r="M296" s="1184"/>
      <c r="N296" s="1184"/>
      <c r="O296" s="1184"/>
      <c r="P296" s="1184"/>
      <c r="Q296" s="1184"/>
      <c r="R296" s="1184"/>
      <c r="S296" s="1184"/>
      <c r="T296" s="1184"/>
      <c r="U296" s="1184"/>
      <c r="V296" s="1184"/>
      <c r="W296" s="1184"/>
      <c r="X296" s="1184"/>
      <c r="Y296" s="1184"/>
      <c r="Z296" s="1184"/>
      <c r="AA296" s="1184"/>
      <c r="AB296" s="1184"/>
      <c r="AC296" s="1184"/>
      <c r="AD296" s="1184"/>
      <c r="AE296" s="1184"/>
      <c r="AF296" s="1184"/>
      <c r="AG296" s="1184"/>
      <c r="AH296" s="1191"/>
      <c r="AI296" s="1184"/>
      <c r="AJ296" s="1184"/>
      <c r="AK296" s="1184"/>
      <c r="AL296" s="1184"/>
      <c r="AM296" s="1184"/>
      <c r="AN296" s="1184"/>
      <c r="AO296" s="1184"/>
      <c r="AP296" s="1184"/>
      <c r="AQ296" s="1184"/>
      <c r="AR296" s="1184"/>
      <c r="AS296" s="1184"/>
      <c r="AT296" s="1184"/>
      <c r="AU296" s="1184"/>
      <c r="AV296" s="1184"/>
      <c r="AW296" s="1184"/>
      <c r="AX296" s="1184"/>
      <c r="AY296" s="1184"/>
      <c r="AZ296" s="1184"/>
      <c r="BA296" s="1184"/>
      <c r="BB296" s="1184"/>
      <c r="BC296" s="1184"/>
      <c r="BD296" s="1184"/>
      <c r="BE296" s="1184"/>
      <c r="BF296" s="1184"/>
      <c r="BG296" s="1184"/>
      <c r="BH296" s="1184"/>
      <c r="BI296" s="1184"/>
      <c r="BJ296" s="1184"/>
      <c r="BK296" s="1184"/>
      <c r="BL296" s="1184"/>
      <c r="BM296" s="1184"/>
      <c r="BN296" s="1184"/>
      <c r="BO296" s="1184"/>
      <c r="BP296" s="1184"/>
      <c r="BQ296" s="1184"/>
      <c r="BR296" s="1184"/>
      <c r="BS296" s="1184"/>
      <c r="BT296" s="1184"/>
      <c r="BU296" s="1184"/>
      <c r="BV296" s="1184"/>
      <c r="BW296" s="1184"/>
      <c r="BX296" s="1184"/>
      <c r="BY296" s="1184"/>
    </row>
    <row r="297" spans="2:77">
      <c r="B297" s="1184"/>
      <c r="C297" s="1184"/>
      <c r="D297" s="1184"/>
      <c r="E297" s="1218"/>
      <c r="F297" s="1184"/>
      <c r="G297" s="1184"/>
      <c r="H297" s="1184"/>
      <c r="I297" s="1184"/>
      <c r="J297" s="1184"/>
      <c r="K297" s="1184"/>
      <c r="L297" s="1184"/>
      <c r="M297" s="1184"/>
      <c r="N297" s="1184"/>
      <c r="O297" s="1184"/>
      <c r="P297" s="1184"/>
      <c r="Q297" s="1184"/>
      <c r="R297" s="1184"/>
      <c r="S297" s="1184"/>
      <c r="T297" s="1184"/>
      <c r="U297" s="1184"/>
      <c r="V297" s="1184"/>
      <c r="W297" s="1184"/>
      <c r="X297" s="1184"/>
      <c r="Y297" s="1184"/>
      <c r="Z297" s="1184"/>
      <c r="AA297" s="1184"/>
      <c r="AB297" s="1184"/>
      <c r="AC297" s="1184"/>
      <c r="AD297" s="1184"/>
      <c r="AE297" s="1184"/>
      <c r="AF297" s="1184"/>
      <c r="AG297" s="1184"/>
      <c r="AH297" s="1191"/>
      <c r="AI297" s="1184"/>
      <c r="AJ297" s="1184"/>
      <c r="AK297" s="1184"/>
      <c r="AL297" s="1184"/>
      <c r="AM297" s="1184"/>
      <c r="AN297" s="1184"/>
      <c r="AO297" s="1184"/>
      <c r="AP297" s="1184"/>
      <c r="AQ297" s="1184"/>
      <c r="AR297" s="1184"/>
      <c r="AS297" s="1184"/>
      <c r="AT297" s="1184"/>
      <c r="AU297" s="1184"/>
      <c r="AV297" s="1184"/>
      <c r="AW297" s="1184"/>
      <c r="AX297" s="1184"/>
      <c r="AY297" s="1184"/>
      <c r="AZ297" s="1184"/>
      <c r="BA297" s="1184"/>
      <c r="BB297" s="1184"/>
      <c r="BC297" s="1184"/>
      <c r="BD297" s="1184"/>
      <c r="BE297" s="1184"/>
      <c r="BF297" s="1184"/>
      <c r="BG297" s="1184"/>
      <c r="BH297" s="1184"/>
      <c r="BI297" s="1184"/>
      <c r="BJ297" s="1184"/>
      <c r="BK297" s="1184"/>
      <c r="BL297" s="1184"/>
      <c r="BM297" s="1184"/>
      <c r="BN297" s="1184"/>
      <c r="BO297" s="1184"/>
      <c r="BP297" s="1184"/>
      <c r="BQ297" s="1184"/>
      <c r="BR297" s="1184"/>
      <c r="BS297" s="1184"/>
      <c r="BT297" s="1184"/>
      <c r="BU297" s="1184"/>
      <c r="BV297" s="1184"/>
      <c r="BW297" s="1184"/>
      <c r="BX297" s="1184"/>
      <c r="BY297" s="1184"/>
    </row>
    <row r="298" spans="2:77">
      <c r="B298" s="1184"/>
      <c r="C298" s="1184"/>
      <c r="D298" s="1184"/>
      <c r="E298" s="1218"/>
      <c r="F298" s="1184"/>
      <c r="G298" s="1184"/>
      <c r="H298" s="1184"/>
      <c r="I298" s="1184"/>
      <c r="J298" s="1184"/>
      <c r="K298" s="1184"/>
      <c r="L298" s="1184"/>
      <c r="M298" s="1184"/>
      <c r="N298" s="1184"/>
      <c r="O298" s="1184"/>
      <c r="P298" s="1184"/>
      <c r="Q298" s="1184"/>
      <c r="R298" s="1184"/>
      <c r="S298" s="1184"/>
      <c r="T298" s="1184"/>
      <c r="U298" s="1184"/>
      <c r="V298" s="1184"/>
      <c r="W298" s="1184"/>
      <c r="X298" s="1184"/>
      <c r="Y298" s="1184"/>
      <c r="Z298" s="1184"/>
      <c r="AA298" s="1184"/>
      <c r="AB298" s="1184"/>
      <c r="AC298" s="1184"/>
      <c r="AD298" s="1184"/>
      <c r="AE298" s="1184"/>
      <c r="AF298" s="1184"/>
      <c r="AG298" s="1184"/>
      <c r="AH298" s="1191"/>
      <c r="AI298" s="1184"/>
      <c r="AJ298" s="1184"/>
      <c r="AK298" s="1184"/>
      <c r="AL298" s="1184"/>
      <c r="AM298" s="1184"/>
      <c r="AN298" s="1184"/>
      <c r="AO298" s="1184"/>
      <c r="AP298" s="1184"/>
      <c r="AQ298" s="1184"/>
      <c r="AR298" s="1184"/>
      <c r="AS298" s="1184"/>
      <c r="AT298" s="1184"/>
      <c r="AU298" s="1184"/>
      <c r="AV298" s="1184"/>
      <c r="AW298" s="1184"/>
      <c r="AX298" s="1184"/>
      <c r="AY298" s="1184"/>
      <c r="AZ298" s="1184"/>
      <c r="BA298" s="1184"/>
      <c r="BB298" s="1184"/>
      <c r="BC298" s="1184"/>
      <c r="BD298" s="1184"/>
      <c r="BE298" s="1184"/>
      <c r="BF298" s="1184"/>
      <c r="BG298" s="1184"/>
      <c r="BH298" s="1184"/>
      <c r="BI298" s="1184"/>
      <c r="BJ298" s="1184"/>
      <c r="BK298" s="1184"/>
      <c r="BL298" s="1184"/>
      <c r="BM298" s="1184"/>
      <c r="BN298" s="1184"/>
      <c r="BO298" s="1184"/>
      <c r="BP298" s="1184"/>
      <c r="BQ298" s="1184"/>
      <c r="BR298" s="1184"/>
      <c r="BS298" s="1184"/>
      <c r="BT298" s="1184"/>
      <c r="BU298" s="1184"/>
      <c r="BV298" s="1184"/>
      <c r="BW298" s="1184"/>
      <c r="BX298" s="1184"/>
      <c r="BY298" s="1184"/>
    </row>
    <row r="299" spans="2:77">
      <c r="B299" s="1184"/>
      <c r="C299" s="1184"/>
      <c r="D299" s="1184"/>
      <c r="E299" s="1218"/>
      <c r="F299" s="1184"/>
      <c r="G299" s="1184"/>
      <c r="H299" s="1184"/>
      <c r="I299" s="1184"/>
      <c r="J299" s="1184"/>
      <c r="K299" s="1184"/>
      <c r="L299" s="1184"/>
      <c r="M299" s="1184"/>
      <c r="N299" s="1184"/>
      <c r="O299" s="1184"/>
      <c r="P299" s="1184"/>
      <c r="Q299" s="1184"/>
      <c r="R299" s="1184"/>
      <c r="S299" s="1184"/>
      <c r="T299" s="1184"/>
      <c r="U299" s="1184"/>
      <c r="V299" s="1184"/>
      <c r="W299" s="1184"/>
      <c r="X299" s="1184"/>
      <c r="Y299" s="1184"/>
      <c r="Z299" s="1184"/>
      <c r="AA299" s="1184"/>
      <c r="AB299" s="1184"/>
      <c r="AC299" s="1184"/>
      <c r="AD299" s="1184"/>
      <c r="AE299" s="1184"/>
      <c r="AF299" s="1184"/>
      <c r="AG299" s="1184"/>
      <c r="AH299" s="1191"/>
      <c r="AI299" s="1184"/>
      <c r="AJ299" s="1184"/>
      <c r="AK299" s="1184"/>
      <c r="AL299" s="1184"/>
      <c r="AM299" s="1184"/>
      <c r="AN299" s="1184"/>
      <c r="AO299" s="1184"/>
      <c r="AP299" s="1184"/>
      <c r="AQ299" s="1184"/>
      <c r="AR299" s="1184"/>
      <c r="AS299" s="1184"/>
      <c r="AT299" s="1184"/>
      <c r="AU299" s="1184"/>
      <c r="AV299" s="1184"/>
      <c r="AW299" s="1184"/>
      <c r="AX299" s="1184"/>
      <c r="AY299" s="1184"/>
      <c r="AZ299" s="1184"/>
      <c r="BA299" s="1184"/>
      <c r="BB299" s="1184"/>
      <c r="BC299" s="1184"/>
      <c r="BD299" s="1184"/>
      <c r="BE299" s="1184"/>
      <c r="BF299" s="1184"/>
      <c r="BG299" s="1184"/>
      <c r="BH299" s="1184"/>
      <c r="BI299" s="1184"/>
      <c r="BJ299" s="1184"/>
      <c r="BK299" s="1184"/>
      <c r="BL299" s="1184"/>
      <c r="BM299" s="1184"/>
      <c r="BN299" s="1184"/>
      <c r="BO299" s="1184"/>
      <c r="BP299" s="1184"/>
      <c r="BQ299" s="1184"/>
      <c r="BR299" s="1184"/>
      <c r="BS299" s="1184"/>
      <c r="BT299" s="1184"/>
      <c r="BU299" s="1184"/>
      <c r="BV299" s="1184"/>
      <c r="BW299" s="1184"/>
      <c r="BX299" s="1184"/>
      <c r="BY299" s="1184"/>
    </row>
    <row r="300" spans="2:77">
      <c r="B300" s="1184"/>
      <c r="C300" s="1184"/>
      <c r="D300" s="1184"/>
      <c r="E300" s="1218"/>
      <c r="F300" s="1184"/>
      <c r="G300" s="1184"/>
      <c r="H300" s="1184"/>
      <c r="I300" s="1184"/>
      <c r="J300" s="1184"/>
      <c r="K300" s="1184"/>
      <c r="L300" s="1184"/>
      <c r="M300" s="1184"/>
      <c r="N300" s="1184"/>
      <c r="O300" s="1184"/>
      <c r="P300" s="1184"/>
      <c r="Q300" s="1184"/>
      <c r="R300" s="1184"/>
      <c r="S300" s="1184"/>
      <c r="T300" s="1184"/>
      <c r="U300" s="1184"/>
      <c r="V300" s="1184"/>
      <c r="W300" s="1184"/>
      <c r="X300" s="1184"/>
      <c r="Y300" s="1184"/>
      <c r="Z300" s="1184"/>
      <c r="AA300" s="1184"/>
      <c r="AB300" s="1184"/>
      <c r="AC300" s="1184"/>
      <c r="AD300" s="1184"/>
      <c r="AE300" s="1184"/>
      <c r="AF300" s="1184"/>
      <c r="AG300" s="1184"/>
      <c r="AH300" s="1191"/>
      <c r="AI300" s="1184"/>
      <c r="AJ300" s="1184"/>
      <c r="AK300" s="1184"/>
      <c r="AL300" s="1184"/>
      <c r="AM300" s="1184"/>
      <c r="AN300" s="1184"/>
      <c r="AO300" s="1184"/>
      <c r="AP300" s="1184"/>
      <c r="AQ300" s="1184"/>
      <c r="AR300" s="1184"/>
      <c r="AS300" s="1184"/>
      <c r="AT300" s="1184"/>
      <c r="AU300" s="1184"/>
      <c r="AV300" s="1184"/>
      <c r="AW300" s="1184"/>
      <c r="AX300" s="1184"/>
      <c r="AY300" s="1184"/>
      <c r="AZ300" s="1184"/>
      <c r="BA300" s="1184"/>
      <c r="BB300" s="1184"/>
      <c r="BC300" s="1184"/>
      <c r="BD300" s="1184"/>
      <c r="BE300" s="1184"/>
      <c r="BF300" s="1184"/>
      <c r="BG300" s="1184"/>
      <c r="BH300" s="1184"/>
      <c r="BI300" s="1184"/>
      <c r="BJ300" s="1184"/>
      <c r="BK300" s="1184"/>
      <c r="BL300" s="1184"/>
      <c r="BM300" s="1184"/>
      <c r="BN300" s="1184"/>
      <c r="BO300" s="1184"/>
      <c r="BP300" s="1184"/>
      <c r="BQ300" s="1184"/>
      <c r="BR300" s="1184"/>
      <c r="BS300" s="1184"/>
      <c r="BT300" s="1184"/>
      <c r="BU300" s="1184"/>
      <c r="BV300" s="1184"/>
      <c r="BW300" s="1184"/>
      <c r="BX300" s="1184"/>
      <c r="BY300" s="1184"/>
    </row>
    <row r="301" spans="2:77">
      <c r="B301" s="1184"/>
      <c r="C301" s="1184"/>
      <c r="D301" s="1184"/>
      <c r="E301" s="1218"/>
      <c r="F301" s="1184"/>
      <c r="G301" s="1184"/>
      <c r="H301" s="1184"/>
      <c r="I301" s="1184"/>
      <c r="J301" s="1184"/>
      <c r="K301" s="1184"/>
      <c r="L301" s="1184"/>
      <c r="M301" s="1184"/>
      <c r="N301" s="1184"/>
      <c r="O301" s="1184"/>
      <c r="P301" s="1184"/>
      <c r="Q301" s="1184"/>
      <c r="R301" s="1184"/>
      <c r="S301" s="1184"/>
      <c r="T301" s="1184"/>
      <c r="U301" s="1184"/>
      <c r="V301" s="1184"/>
      <c r="W301" s="1184"/>
      <c r="X301" s="1184"/>
      <c r="Y301" s="1184"/>
      <c r="Z301" s="1184"/>
      <c r="AA301" s="1184"/>
      <c r="AB301" s="1184"/>
      <c r="AC301" s="1184"/>
      <c r="AD301" s="1184"/>
      <c r="AE301" s="1184"/>
      <c r="AF301" s="1184"/>
      <c r="AG301" s="1184"/>
      <c r="AH301" s="1191"/>
      <c r="AI301" s="1184"/>
      <c r="AJ301" s="1184"/>
      <c r="AK301" s="1184"/>
      <c r="AL301" s="1184"/>
      <c r="AM301" s="1184"/>
      <c r="AN301" s="1184"/>
      <c r="AO301" s="1184"/>
      <c r="AP301" s="1184"/>
      <c r="AQ301" s="1184"/>
      <c r="AR301" s="1184"/>
      <c r="AS301" s="1184"/>
      <c r="AT301" s="1184"/>
      <c r="AU301" s="1184"/>
      <c r="AV301" s="1184"/>
      <c r="AW301" s="1184"/>
      <c r="AX301" s="1184"/>
      <c r="AY301" s="1184"/>
      <c r="AZ301" s="1184"/>
      <c r="BA301" s="1184"/>
      <c r="BB301" s="1184"/>
      <c r="BC301" s="1184"/>
      <c r="BD301" s="1184"/>
      <c r="BE301" s="1184"/>
      <c r="BF301" s="1184"/>
      <c r="BG301" s="1184"/>
      <c r="BH301" s="1184"/>
      <c r="BI301" s="1184"/>
      <c r="BJ301" s="1184"/>
      <c r="BK301" s="1184"/>
      <c r="BL301" s="1184"/>
      <c r="BM301" s="1184"/>
      <c r="BN301" s="1184"/>
      <c r="BO301" s="1184"/>
      <c r="BP301" s="1184"/>
      <c r="BQ301" s="1184"/>
      <c r="BR301" s="1184"/>
      <c r="BS301" s="1184"/>
      <c r="BT301" s="1184"/>
      <c r="BU301" s="1184"/>
      <c r="BV301" s="1184"/>
      <c r="BW301" s="1184"/>
      <c r="BX301" s="1184"/>
      <c r="BY301" s="1184"/>
    </row>
    <row r="302" spans="2:77">
      <c r="B302" s="1184"/>
      <c r="C302" s="1184"/>
      <c r="D302" s="1184"/>
      <c r="E302" s="1218"/>
      <c r="F302" s="1184"/>
      <c r="G302" s="1184"/>
      <c r="H302" s="1184"/>
      <c r="I302" s="1184"/>
      <c r="J302" s="1184"/>
      <c r="K302" s="1184"/>
      <c r="L302" s="1184"/>
      <c r="M302" s="1184"/>
      <c r="N302" s="1184"/>
      <c r="O302" s="1184"/>
      <c r="P302" s="1184"/>
      <c r="Q302" s="1184"/>
      <c r="R302" s="1184"/>
      <c r="S302" s="1184"/>
      <c r="T302" s="1184"/>
      <c r="U302" s="1184"/>
      <c r="V302" s="1184"/>
      <c r="W302" s="1184"/>
      <c r="X302" s="1184"/>
      <c r="Y302" s="1184"/>
      <c r="Z302" s="1184"/>
      <c r="AA302" s="1184"/>
      <c r="AB302" s="1184"/>
      <c r="AC302" s="1184"/>
      <c r="AD302" s="1184"/>
      <c r="AE302" s="1184"/>
      <c r="AF302" s="1184"/>
      <c r="AG302" s="1184"/>
      <c r="AH302" s="1191"/>
      <c r="AI302" s="1184"/>
      <c r="AJ302" s="1184"/>
      <c r="AK302" s="1184"/>
      <c r="AL302" s="1184"/>
      <c r="AM302" s="1184"/>
      <c r="AN302" s="1184"/>
      <c r="AO302" s="1184"/>
      <c r="AP302" s="1184"/>
      <c r="AQ302" s="1184"/>
      <c r="AR302" s="1184"/>
      <c r="AS302" s="1184"/>
      <c r="AT302" s="1184"/>
      <c r="AU302" s="1184"/>
      <c r="AV302" s="1184"/>
      <c r="AW302" s="1184"/>
      <c r="AX302" s="1184"/>
      <c r="AY302" s="1184"/>
      <c r="AZ302" s="1184"/>
      <c r="BA302" s="1184"/>
      <c r="BB302" s="1184"/>
      <c r="BC302" s="1184"/>
      <c r="BD302" s="1184"/>
      <c r="BE302" s="1184"/>
      <c r="BF302" s="1184"/>
      <c r="BG302" s="1184"/>
      <c r="BH302" s="1184"/>
      <c r="BI302" s="1184"/>
      <c r="BJ302" s="1184"/>
      <c r="BK302" s="1184"/>
      <c r="BL302" s="1184"/>
      <c r="BM302" s="1184"/>
      <c r="BN302" s="1184"/>
      <c r="BO302" s="1184"/>
      <c r="BP302" s="1184"/>
      <c r="BQ302" s="1184"/>
      <c r="BR302" s="1184"/>
      <c r="BS302" s="1184"/>
      <c r="BT302" s="1184"/>
      <c r="BU302" s="1184"/>
      <c r="BV302" s="1184"/>
      <c r="BW302" s="1184"/>
      <c r="BX302" s="1184"/>
      <c r="BY302" s="1184"/>
    </row>
    <row r="303" spans="2:77">
      <c r="B303" s="1184"/>
      <c r="C303" s="1184"/>
      <c r="D303" s="1184"/>
      <c r="E303" s="1218"/>
      <c r="F303" s="1184"/>
      <c r="G303" s="1184"/>
      <c r="H303" s="1184"/>
      <c r="I303" s="1184"/>
      <c r="J303" s="1184"/>
      <c r="K303" s="1184"/>
      <c r="L303" s="1184"/>
      <c r="M303" s="1184"/>
      <c r="N303" s="1184"/>
      <c r="O303" s="1184"/>
      <c r="P303" s="1184"/>
      <c r="Q303" s="1184"/>
      <c r="R303" s="1184"/>
      <c r="S303" s="1184"/>
      <c r="T303" s="1184"/>
      <c r="U303" s="1184"/>
      <c r="V303" s="1184"/>
      <c r="W303" s="1184"/>
      <c r="X303" s="1184"/>
      <c r="Y303" s="1184"/>
      <c r="Z303" s="1184"/>
      <c r="AA303" s="1184"/>
      <c r="AB303" s="1184"/>
      <c r="AC303" s="1184"/>
      <c r="AD303" s="1184"/>
      <c r="AE303" s="1184"/>
      <c r="AF303" s="1184"/>
      <c r="AG303" s="1184"/>
      <c r="AH303" s="1191"/>
      <c r="AI303" s="1184"/>
      <c r="AJ303" s="1184"/>
      <c r="AK303" s="1184"/>
      <c r="AL303" s="1184"/>
      <c r="AM303" s="1184"/>
      <c r="AN303" s="1184"/>
      <c r="AO303" s="1184"/>
      <c r="AP303" s="1184"/>
      <c r="AQ303" s="1184"/>
      <c r="AR303" s="1184"/>
      <c r="AS303" s="1184"/>
      <c r="AT303" s="1184"/>
      <c r="AU303" s="1184"/>
      <c r="AV303" s="1184"/>
      <c r="AW303" s="1184"/>
      <c r="AX303" s="1184"/>
      <c r="AY303" s="1184"/>
      <c r="AZ303" s="1184"/>
      <c r="BA303" s="1184"/>
      <c r="BB303" s="1184"/>
      <c r="BC303" s="1184"/>
      <c r="BD303" s="1184"/>
      <c r="BE303" s="1184"/>
      <c r="BF303" s="1184"/>
      <c r="BG303" s="1184"/>
      <c r="BH303" s="1184"/>
      <c r="BI303" s="1184"/>
      <c r="BJ303" s="1184"/>
      <c r="BK303" s="1184"/>
      <c r="BL303" s="1184"/>
      <c r="BM303" s="1184"/>
      <c r="BN303" s="1184"/>
      <c r="BO303" s="1184"/>
      <c r="BP303" s="1184"/>
      <c r="BQ303" s="1184"/>
      <c r="BR303" s="1184"/>
      <c r="BS303" s="1184"/>
      <c r="BT303" s="1184"/>
      <c r="BU303" s="1184"/>
      <c r="BV303" s="1184"/>
      <c r="BW303" s="1184"/>
      <c r="BX303" s="1184"/>
      <c r="BY303" s="1184"/>
    </row>
    <row r="304" spans="2:77">
      <c r="B304" s="1184"/>
      <c r="C304" s="1184"/>
      <c r="D304" s="1184"/>
      <c r="E304" s="1218"/>
      <c r="F304" s="1184"/>
      <c r="G304" s="1184"/>
      <c r="H304" s="1184"/>
      <c r="I304" s="1184"/>
      <c r="J304" s="1184"/>
      <c r="K304" s="1184"/>
      <c r="L304" s="1184"/>
      <c r="M304" s="1184"/>
      <c r="N304" s="1184"/>
      <c r="O304" s="1184"/>
      <c r="P304" s="1184"/>
      <c r="Q304" s="1184"/>
      <c r="R304" s="1184"/>
      <c r="S304" s="1184"/>
      <c r="T304" s="1184"/>
      <c r="U304" s="1184"/>
      <c r="V304" s="1184"/>
      <c r="W304" s="1184"/>
      <c r="X304" s="1184"/>
      <c r="Y304" s="1184"/>
      <c r="Z304" s="1184"/>
      <c r="AA304" s="1184"/>
      <c r="AB304" s="1184"/>
      <c r="AC304" s="1184"/>
      <c r="AD304" s="1184"/>
      <c r="AE304" s="1184"/>
      <c r="AF304" s="1184"/>
      <c r="AG304" s="1184"/>
      <c r="AH304" s="1191"/>
      <c r="AI304" s="1184"/>
      <c r="AJ304" s="1184"/>
      <c r="AK304" s="1184"/>
      <c r="AL304" s="1184"/>
      <c r="AM304" s="1184"/>
      <c r="AN304" s="1184"/>
      <c r="AO304" s="1184"/>
      <c r="AP304" s="1184"/>
      <c r="AQ304" s="1184"/>
      <c r="AR304" s="1184"/>
      <c r="AS304" s="1184"/>
      <c r="AT304" s="1184"/>
      <c r="AU304" s="1184"/>
      <c r="AV304" s="1184"/>
      <c r="AW304" s="1184"/>
      <c r="AX304" s="1184"/>
      <c r="AY304" s="1184"/>
      <c r="AZ304" s="1184"/>
      <c r="BA304" s="1184"/>
      <c r="BB304" s="1184"/>
      <c r="BC304" s="1184"/>
      <c r="BD304" s="1184"/>
      <c r="BE304" s="1184"/>
      <c r="BF304" s="1184"/>
      <c r="BG304" s="1184"/>
      <c r="BH304" s="1184"/>
      <c r="BI304" s="1184"/>
      <c r="BJ304" s="1184"/>
      <c r="BK304" s="1184"/>
      <c r="BL304" s="1184"/>
      <c r="BM304" s="1184"/>
      <c r="BN304" s="1184"/>
      <c r="BO304" s="1184"/>
      <c r="BP304" s="1184"/>
      <c r="BQ304" s="1184"/>
      <c r="BR304" s="1184"/>
      <c r="BS304" s="1184"/>
      <c r="BT304" s="1184"/>
      <c r="BU304" s="1184"/>
      <c r="BV304" s="1184"/>
      <c r="BW304" s="1184"/>
      <c r="BX304" s="1184"/>
      <c r="BY304" s="1184"/>
    </row>
    <row r="305" spans="2:77">
      <c r="B305" s="1184"/>
      <c r="C305" s="1184"/>
      <c r="D305" s="1184"/>
      <c r="E305" s="1218"/>
      <c r="F305" s="1184"/>
      <c r="G305" s="1184"/>
      <c r="H305" s="1184"/>
      <c r="I305" s="1184"/>
      <c r="J305" s="1184"/>
      <c r="K305" s="1184"/>
      <c r="L305" s="1184"/>
      <c r="M305" s="1184"/>
      <c r="N305" s="1184"/>
      <c r="O305" s="1184"/>
      <c r="P305" s="1184"/>
      <c r="Q305" s="1184"/>
      <c r="R305" s="1184"/>
      <c r="S305" s="1184"/>
      <c r="T305" s="1184"/>
      <c r="U305" s="1184"/>
      <c r="V305" s="1184"/>
      <c r="W305" s="1184"/>
      <c r="X305" s="1184"/>
      <c r="Y305" s="1184"/>
      <c r="Z305" s="1184"/>
      <c r="AA305" s="1184"/>
      <c r="AB305" s="1184"/>
      <c r="AC305" s="1184"/>
      <c r="AD305" s="1184"/>
      <c r="AE305" s="1184"/>
      <c r="AF305" s="1184"/>
      <c r="AG305" s="1184"/>
      <c r="AH305" s="1191"/>
      <c r="AI305" s="1184"/>
      <c r="AJ305" s="1184"/>
      <c r="AK305" s="1184"/>
      <c r="AL305" s="1184"/>
      <c r="AM305" s="1184"/>
      <c r="AN305" s="1184"/>
      <c r="AO305" s="1184"/>
      <c r="AP305" s="1184"/>
      <c r="AQ305" s="1184"/>
      <c r="AR305" s="1184"/>
      <c r="AS305" s="1184"/>
      <c r="AT305" s="1184"/>
      <c r="AU305" s="1184"/>
      <c r="AV305" s="1184"/>
      <c r="AW305" s="1184"/>
      <c r="AX305" s="1184"/>
      <c r="AY305" s="1184"/>
      <c r="AZ305" s="1184"/>
      <c r="BA305" s="1184"/>
      <c r="BB305" s="1184"/>
      <c r="BC305" s="1184"/>
      <c r="BD305" s="1184"/>
      <c r="BE305" s="1184"/>
      <c r="BF305" s="1184"/>
      <c r="BG305" s="1184"/>
      <c r="BH305" s="1184"/>
      <c r="BI305" s="1184"/>
      <c r="BJ305" s="1184"/>
      <c r="BK305" s="1184"/>
      <c r="BL305" s="1184"/>
      <c r="BM305" s="1184"/>
      <c r="BN305" s="1184"/>
      <c r="BO305" s="1184"/>
      <c r="BP305" s="1184"/>
      <c r="BQ305" s="1184"/>
      <c r="BR305" s="1184"/>
      <c r="BS305" s="1184"/>
      <c r="BT305" s="1184"/>
      <c r="BU305" s="1184"/>
      <c r="BV305" s="1184"/>
      <c r="BW305" s="1184"/>
      <c r="BX305" s="1184"/>
      <c r="BY305" s="1184"/>
    </row>
    <row r="306" spans="2:77">
      <c r="B306" s="1184"/>
      <c r="C306" s="1184"/>
      <c r="D306" s="1184"/>
      <c r="E306" s="1218"/>
      <c r="F306" s="1184"/>
      <c r="G306" s="1184"/>
      <c r="H306" s="1184"/>
      <c r="I306" s="1184"/>
      <c r="J306" s="1184"/>
      <c r="K306" s="1184"/>
      <c r="L306" s="1184"/>
      <c r="M306" s="1184"/>
      <c r="N306" s="1184"/>
      <c r="O306" s="1184"/>
      <c r="P306" s="1184"/>
      <c r="Q306" s="1184"/>
      <c r="R306" s="1184"/>
      <c r="S306" s="1184"/>
      <c r="T306" s="1184"/>
      <c r="U306" s="1184"/>
      <c r="V306" s="1184"/>
      <c r="W306" s="1184"/>
      <c r="X306" s="1184"/>
      <c r="Y306" s="1184"/>
      <c r="Z306" s="1184"/>
      <c r="AA306" s="1184"/>
      <c r="AB306" s="1184"/>
      <c r="AC306" s="1184"/>
      <c r="AD306" s="1184"/>
      <c r="AE306" s="1184"/>
      <c r="AF306" s="1184"/>
      <c r="AG306" s="1184"/>
      <c r="AH306" s="1191"/>
      <c r="AI306" s="1184"/>
      <c r="AJ306" s="1184"/>
      <c r="AK306" s="1184"/>
      <c r="AL306" s="1184"/>
      <c r="AM306" s="1184"/>
      <c r="AN306" s="1184"/>
      <c r="AO306" s="1184"/>
      <c r="AP306" s="1184"/>
      <c r="AQ306" s="1184"/>
      <c r="AR306" s="1184"/>
      <c r="AS306" s="1184"/>
      <c r="AT306" s="1184"/>
      <c r="AU306" s="1184"/>
      <c r="AV306" s="1184"/>
      <c r="AW306" s="1184"/>
      <c r="AX306" s="1184"/>
      <c r="AY306" s="1184"/>
      <c r="AZ306" s="1184"/>
      <c r="BA306" s="1184"/>
      <c r="BB306" s="1184"/>
      <c r="BC306" s="1184"/>
      <c r="BD306" s="1184"/>
      <c r="BE306" s="1184"/>
      <c r="BF306" s="1184"/>
      <c r="BG306" s="1184"/>
      <c r="BH306" s="1184"/>
      <c r="BI306" s="1184"/>
      <c r="BJ306" s="1184"/>
      <c r="BK306" s="1184"/>
      <c r="BL306" s="1184"/>
      <c r="BM306" s="1184"/>
      <c r="BN306" s="1184"/>
      <c r="BO306" s="1184"/>
      <c r="BP306" s="1184"/>
      <c r="BQ306" s="1184"/>
      <c r="BR306" s="1184"/>
      <c r="BS306" s="1184"/>
      <c r="BT306" s="1184"/>
      <c r="BU306" s="1184"/>
      <c r="BV306" s="1184"/>
      <c r="BW306" s="1184"/>
      <c r="BX306" s="1184"/>
      <c r="BY306" s="1184"/>
    </row>
    <row r="307" spans="2:77">
      <c r="B307" s="1184"/>
      <c r="C307" s="1184"/>
      <c r="D307" s="1184"/>
      <c r="E307" s="1218"/>
      <c r="F307" s="1184"/>
      <c r="G307" s="1184"/>
      <c r="H307" s="1184"/>
      <c r="I307" s="1184"/>
      <c r="J307" s="1184"/>
      <c r="K307" s="1184"/>
      <c r="L307" s="1184"/>
      <c r="M307" s="1184"/>
      <c r="N307" s="1184"/>
      <c r="O307" s="1184"/>
      <c r="P307" s="1184"/>
      <c r="Q307" s="1184"/>
      <c r="R307" s="1184"/>
      <c r="S307" s="1184"/>
      <c r="T307" s="1184"/>
      <c r="U307" s="1184"/>
      <c r="V307" s="1184"/>
      <c r="W307" s="1184"/>
      <c r="X307" s="1184"/>
      <c r="Y307" s="1184"/>
      <c r="Z307" s="1184"/>
      <c r="AA307" s="1184"/>
      <c r="AB307" s="1184"/>
      <c r="AC307" s="1184"/>
      <c r="AD307" s="1184"/>
      <c r="AE307" s="1184"/>
      <c r="AF307" s="1184"/>
      <c r="AG307" s="1184"/>
      <c r="AH307" s="1191"/>
      <c r="AI307" s="1184"/>
      <c r="AJ307" s="1184"/>
      <c r="AK307" s="1184"/>
      <c r="AL307" s="1184"/>
      <c r="AM307" s="1184"/>
      <c r="AN307" s="1184"/>
      <c r="AO307" s="1184"/>
      <c r="AP307" s="1184"/>
      <c r="AQ307" s="1184"/>
      <c r="AR307" s="1184"/>
      <c r="AS307" s="1184"/>
      <c r="AT307" s="1184"/>
      <c r="AU307" s="1184"/>
      <c r="AV307" s="1184"/>
      <c r="AW307" s="1184"/>
      <c r="AX307" s="1184"/>
      <c r="AY307" s="1184"/>
      <c r="AZ307" s="1184"/>
      <c r="BA307" s="1184"/>
      <c r="BB307" s="1184"/>
      <c r="BC307" s="1184"/>
      <c r="BD307" s="1184"/>
      <c r="BE307" s="1184"/>
      <c r="BF307" s="1184"/>
      <c r="BG307" s="1184"/>
      <c r="BH307" s="1184"/>
      <c r="BI307" s="1184"/>
      <c r="BJ307" s="1184"/>
      <c r="BK307" s="1184"/>
      <c r="BL307" s="1184"/>
      <c r="BM307" s="1184"/>
      <c r="BN307" s="1184"/>
      <c r="BO307" s="1184"/>
      <c r="BP307" s="1184"/>
      <c r="BQ307" s="1184"/>
      <c r="BR307" s="1184"/>
      <c r="BS307" s="1184"/>
      <c r="BT307" s="1184"/>
      <c r="BU307" s="1184"/>
      <c r="BV307" s="1184"/>
      <c r="BW307" s="1184"/>
      <c r="BX307" s="1184"/>
      <c r="BY307" s="1184"/>
    </row>
    <row r="308" spans="2:77">
      <c r="B308" s="1184"/>
      <c r="C308" s="1184"/>
      <c r="D308" s="1184"/>
      <c r="E308" s="1218"/>
      <c r="F308" s="1184"/>
      <c r="G308" s="1184"/>
      <c r="H308" s="1184"/>
      <c r="I308" s="1184"/>
      <c r="J308" s="1184"/>
      <c r="K308" s="1184"/>
      <c r="L308" s="1184"/>
      <c r="M308" s="1184"/>
      <c r="N308" s="1184"/>
      <c r="O308" s="1184"/>
      <c r="P308" s="1184"/>
      <c r="Q308" s="1184"/>
      <c r="R308" s="1184"/>
      <c r="S308" s="1184"/>
      <c r="T308" s="1184"/>
      <c r="U308" s="1184"/>
      <c r="V308" s="1184"/>
      <c r="W308" s="1184"/>
      <c r="X308" s="1184"/>
      <c r="Y308" s="1184"/>
      <c r="Z308" s="1184"/>
      <c r="AA308" s="1184"/>
      <c r="AB308" s="1184"/>
      <c r="AC308" s="1184"/>
      <c r="AD308" s="1184"/>
      <c r="AE308" s="1184"/>
      <c r="AF308" s="1184"/>
      <c r="AG308" s="1184"/>
      <c r="AH308" s="1191"/>
      <c r="AI308" s="1184"/>
      <c r="AJ308" s="1184"/>
      <c r="AK308" s="1184"/>
      <c r="AL308" s="1184"/>
      <c r="AM308" s="1184"/>
      <c r="AN308" s="1184"/>
      <c r="AO308" s="1184"/>
      <c r="AP308" s="1184"/>
      <c r="AQ308" s="1184"/>
      <c r="AR308" s="1184"/>
      <c r="AS308" s="1184"/>
      <c r="AT308" s="1184"/>
      <c r="AU308" s="1184"/>
      <c r="AV308" s="1184"/>
      <c r="AW308" s="1184"/>
      <c r="AX308" s="1184"/>
      <c r="AY308" s="1184"/>
      <c r="AZ308" s="1184"/>
      <c r="BA308" s="1184"/>
      <c r="BB308" s="1184"/>
      <c r="BC308" s="1184"/>
      <c r="BD308" s="1184"/>
      <c r="BE308" s="1184"/>
      <c r="BF308" s="1184"/>
      <c r="BG308" s="1184"/>
      <c r="BH308" s="1184"/>
      <c r="BI308" s="1184"/>
      <c r="BJ308" s="1184"/>
      <c r="BK308" s="1184"/>
      <c r="BL308" s="1184"/>
      <c r="BM308" s="1184"/>
      <c r="BN308" s="1184"/>
      <c r="BO308" s="1184"/>
      <c r="BP308" s="1184"/>
      <c r="BQ308" s="1184"/>
      <c r="BR308" s="1184"/>
      <c r="BS308" s="1184"/>
      <c r="BT308" s="1184"/>
      <c r="BU308" s="1184"/>
      <c r="BV308" s="1184"/>
      <c r="BW308" s="1184"/>
      <c r="BX308" s="1184"/>
      <c r="BY308" s="1184"/>
    </row>
    <row r="309" spans="2:77">
      <c r="B309" s="1184"/>
      <c r="C309" s="1184"/>
      <c r="D309" s="1184"/>
      <c r="E309" s="1218"/>
      <c r="F309" s="1184"/>
      <c r="G309" s="1184"/>
      <c r="H309" s="1184"/>
      <c r="I309" s="1184"/>
      <c r="J309" s="1184"/>
      <c r="K309" s="1184"/>
      <c r="L309" s="1184"/>
      <c r="M309" s="1184"/>
      <c r="N309" s="1184"/>
      <c r="O309" s="1184"/>
      <c r="P309" s="1184"/>
      <c r="Q309" s="1184"/>
      <c r="R309" s="1184"/>
      <c r="S309" s="1184"/>
      <c r="T309" s="1184"/>
      <c r="U309" s="1184"/>
      <c r="V309" s="1184"/>
      <c r="W309" s="1184"/>
      <c r="X309" s="1184"/>
      <c r="Y309" s="1184"/>
      <c r="Z309" s="1184"/>
      <c r="AA309" s="1184"/>
      <c r="AB309" s="1184"/>
      <c r="AC309" s="1184"/>
      <c r="AD309" s="1184"/>
      <c r="AE309" s="1184"/>
      <c r="AF309" s="1184"/>
      <c r="AG309" s="1184"/>
      <c r="AH309" s="1191"/>
      <c r="AI309" s="1184"/>
      <c r="AJ309" s="1184"/>
      <c r="AK309" s="1184"/>
      <c r="AL309" s="1184"/>
      <c r="AM309" s="1184"/>
      <c r="AN309" s="1184"/>
      <c r="AO309" s="1184"/>
      <c r="AP309" s="1184"/>
      <c r="AQ309" s="1184"/>
      <c r="AR309" s="1184"/>
      <c r="AS309" s="1184"/>
      <c r="AT309" s="1184"/>
      <c r="AU309" s="1184"/>
      <c r="AV309" s="1184"/>
      <c r="AW309" s="1184"/>
      <c r="AX309" s="1184"/>
      <c r="AY309" s="1184"/>
      <c r="AZ309" s="1184"/>
      <c r="BA309" s="1184"/>
      <c r="BB309" s="1184"/>
      <c r="BC309" s="1184"/>
      <c r="BD309" s="1184"/>
      <c r="BE309" s="1184"/>
      <c r="BF309" s="1184"/>
      <c r="BG309" s="1184"/>
      <c r="BH309" s="1184"/>
      <c r="BI309" s="1184"/>
      <c r="BJ309" s="1184"/>
      <c r="BK309" s="1184"/>
      <c r="BL309" s="1184"/>
      <c r="BM309" s="1184"/>
      <c r="BN309" s="1184"/>
      <c r="BO309" s="1184"/>
      <c r="BP309" s="1184"/>
      <c r="BQ309" s="1184"/>
      <c r="BR309" s="1184"/>
      <c r="BS309" s="1184"/>
      <c r="BT309" s="1184"/>
      <c r="BU309" s="1184"/>
      <c r="BV309" s="1184"/>
      <c r="BW309" s="1184"/>
      <c r="BX309" s="1184"/>
      <c r="BY309" s="1184"/>
    </row>
    <row r="310" spans="2:77">
      <c r="B310" s="1184"/>
      <c r="C310" s="1184"/>
      <c r="D310" s="1184"/>
      <c r="E310" s="1218"/>
      <c r="F310" s="1184"/>
      <c r="G310" s="1184"/>
      <c r="H310" s="1184"/>
      <c r="I310" s="1184"/>
      <c r="J310" s="1184"/>
      <c r="K310" s="1184"/>
      <c r="L310" s="1184"/>
      <c r="M310" s="1184"/>
      <c r="N310" s="1184"/>
      <c r="O310" s="1184"/>
      <c r="P310" s="1184"/>
      <c r="Q310" s="1184"/>
      <c r="R310" s="1184"/>
      <c r="S310" s="1184"/>
      <c r="T310" s="1184"/>
      <c r="U310" s="1184"/>
      <c r="V310" s="1184"/>
      <c r="W310" s="1184"/>
      <c r="X310" s="1184"/>
      <c r="Y310" s="1184"/>
      <c r="Z310" s="1184"/>
      <c r="AA310" s="1184"/>
      <c r="AB310" s="1184"/>
      <c r="AC310" s="1184"/>
      <c r="AD310" s="1184"/>
      <c r="AE310" s="1184"/>
      <c r="AF310" s="1184"/>
      <c r="AG310" s="1184"/>
      <c r="AH310" s="1191"/>
      <c r="AI310" s="1184"/>
      <c r="AJ310" s="1184"/>
      <c r="AK310" s="1184"/>
      <c r="AL310" s="1184"/>
      <c r="AM310" s="1184"/>
      <c r="AN310" s="1184"/>
      <c r="AO310" s="1184"/>
      <c r="AP310" s="1184"/>
      <c r="AQ310" s="1184"/>
      <c r="AR310" s="1184"/>
      <c r="AS310" s="1184"/>
      <c r="AT310" s="1184"/>
      <c r="AU310" s="1184"/>
      <c r="AV310" s="1184"/>
      <c r="AW310" s="1184"/>
      <c r="AX310" s="1184"/>
      <c r="AY310" s="1184"/>
      <c r="AZ310" s="1184"/>
      <c r="BA310" s="1184"/>
      <c r="BB310" s="1184"/>
      <c r="BC310" s="1184"/>
      <c r="BD310" s="1184"/>
      <c r="BE310" s="1184"/>
      <c r="BF310" s="1184"/>
      <c r="BG310" s="1184"/>
      <c r="BH310" s="1184"/>
      <c r="BI310" s="1184"/>
      <c r="BJ310" s="1184"/>
      <c r="BK310" s="1184"/>
      <c r="BL310" s="1184"/>
      <c r="BM310" s="1184"/>
      <c r="BN310" s="1184"/>
      <c r="BO310" s="1184"/>
      <c r="BP310" s="1184"/>
      <c r="BQ310" s="1184"/>
      <c r="BR310" s="1184"/>
      <c r="BS310" s="1184"/>
      <c r="BT310" s="1184"/>
      <c r="BU310" s="1184"/>
      <c r="BV310" s="1184"/>
      <c r="BW310" s="1184"/>
      <c r="BX310" s="1184"/>
      <c r="BY310" s="1184"/>
    </row>
    <row r="311" spans="2:77">
      <c r="B311" s="1184"/>
      <c r="C311" s="1184"/>
      <c r="D311" s="1184"/>
      <c r="E311" s="1218"/>
      <c r="F311" s="1184"/>
      <c r="G311" s="1184"/>
      <c r="H311" s="1184"/>
      <c r="I311" s="1184"/>
      <c r="J311" s="1184"/>
      <c r="K311" s="1184"/>
      <c r="L311" s="1184"/>
      <c r="M311" s="1184"/>
      <c r="N311" s="1184"/>
      <c r="O311" s="1184"/>
      <c r="P311" s="1184"/>
      <c r="Q311" s="1184"/>
      <c r="R311" s="1184"/>
      <c r="S311" s="1184"/>
      <c r="T311" s="1184"/>
      <c r="U311" s="1184"/>
      <c r="V311" s="1184"/>
      <c r="W311" s="1184"/>
      <c r="X311" s="1184"/>
      <c r="Y311" s="1184"/>
      <c r="Z311" s="1184"/>
      <c r="AA311" s="1184"/>
      <c r="AB311" s="1184"/>
      <c r="AC311" s="1184"/>
      <c r="AD311" s="1184"/>
      <c r="AE311" s="1184"/>
      <c r="AF311" s="1184"/>
      <c r="AG311" s="1184"/>
      <c r="AH311" s="1191"/>
      <c r="AI311" s="1184"/>
      <c r="AJ311" s="1184"/>
      <c r="AK311" s="1184"/>
      <c r="AL311" s="1184"/>
      <c r="AM311" s="1184"/>
      <c r="AN311" s="1184"/>
      <c r="AO311" s="1184"/>
      <c r="AP311" s="1184"/>
      <c r="AQ311" s="1184"/>
      <c r="AR311" s="1184"/>
      <c r="AS311" s="1184"/>
      <c r="AT311" s="1184"/>
      <c r="AU311" s="1184"/>
      <c r="AV311" s="1184"/>
      <c r="AW311" s="1184"/>
      <c r="AX311" s="1184"/>
      <c r="AY311" s="1184"/>
      <c r="AZ311" s="1184"/>
      <c r="BA311" s="1184"/>
      <c r="BB311" s="1184"/>
      <c r="BC311" s="1184"/>
      <c r="BD311" s="1184"/>
      <c r="BE311" s="1184"/>
      <c r="BF311" s="1184"/>
      <c r="BG311" s="1184"/>
      <c r="BH311" s="1184"/>
      <c r="BI311" s="1184"/>
      <c r="BJ311" s="1184"/>
      <c r="BK311" s="1184"/>
      <c r="BL311" s="1184"/>
      <c r="BM311" s="1184"/>
      <c r="BN311" s="1184"/>
      <c r="BO311" s="1184"/>
      <c r="BP311" s="1184"/>
      <c r="BQ311" s="1184"/>
      <c r="BR311" s="1184"/>
      <c r="BS311" s="1184"/>
      <c r="BT311" s="1184"/>
      <c r="BU311" s="1184"/>
      <c r="BV311" s="1184"/>
      <c r="BW311" s="1184"/>
      <c r="BX311" s="1184"/>
      <c r="BY311" s="1184"/>
    </row>
    <row r="312" spans="2:77">
      <c r="B312" s="1184"/>
      <c r="C312" s="1184"/>
      <c r="D312" s="1184"/>
      <c r="E312" s="1218"/>
      <c r="F312" s="1184"/>
      <c r="G312" s="1184"/>
      <c r="H312" s="1184"/>
      <c r="I312" s="1184"/>
      <c r="J312" s="1184"/>
      <c r="K312" s="1184"/>
      <c r="L312" s="1184"/>
      <c r="M312" s="1184"/>
      <c r="N312" s="1184"/>
      <c r="O312" s="1184"/>
      <c r="P312" s="1184"/>
      <c r="Q312" s="1184"/>
      <c r="R312" s="1184"/>
      <c r="S312" s="1184"/>
      <c r="T312" s="1184"/>
      <c r="U312" s="1184"/>
      <c r="V312" s="1184"/>
      <c r="W312" s="1184"/>
      <c r="X312" s="1184"/>
      <c r="Y312" s="1184"/>
      <c r="Z312" s="1184"/>
      <c r="AA312" s="1184"/>
      <c r="AB312" s="1184"/>
      <c r="AC312" s="1184"/>
      <c r="AD312" s="1184"/>
      <c r="AE312" s="1184"/>
      <c r="AF312" s="1184"/>
      <c r="AG312" s="1184"/>
      <c r="AH312" s="1191"/>
      <c r="AI312" s="1184"/>
      <c r="AJ312" s="1184"/>
      <c r="AK312" s="1184"/>
      <c r="AL312" s="1184"/>
      <c r="AM312" s="1184"/>
      <c r="AN312" s="1184"/>
      <c r="AO312" s="1184"/>
      <c r="AP312" s="1184"/>
      <c r="AQ312" s="1184"/>
      <c r="AR312" s="1184"/>
      <c r="AS312" s="1184"/>
      <c r="AT312" s="1184"/>
      <c r="AU312" s="1184"/>
      <c r="AV312" s="1184"/>
      <c r="AW312" s="1184"/>
      <c r="AX312" s="1184"/>
      <c r="AY312" s="1184"/>
      <c r="AZ312" s="1184"/>
      <c r="BA312" s="1184"/>
      <c r="BB312" s="1184"/>
      <c r="BC312" s="1184"/>
      <c r="BD312" s="1184"/>
      <c r="BE312" s="1184"/>
      <c r="BF312" s="1184"/>
      <c r="BG312" s="1184"/>
      <c r="BH312" s="1184"/>
      <c r="BI312" s="1184"/>
      <c r="BJ312" s="1184"/>
      <c r="BK312" s="1184"/>
      <c r="BL312" s="1184"/>
      <c r="BM312" s="1184"/>
      <c r="BN312" s="1184"/>
      <c r="BO312" s="1184"/>
      <c r="BP312" s="1184"/>
      <c r="BQ312" s="1184"/>
      <c r="BR312" s="1184"/>
      <c r="BS312" s="1184"/>
      <c r="BT312" s="1184"/>
      <c r="BU312" s="1184"/>
      <c r="BV312" s="1184"/>
      <c r="BW312" s="1184"/>
      <c r="BX312" s="1184"/>
      <c r="BY312" s="1184"/>
    </row>
    <row r="313" spans="2:77">
      <c r="B313" s="1184"/>
      <c r="C313" s="1184"/>
      <c r="D313" s="1184"/>
      <c r="E313" s="1218"/>
      <c r="F313" s="1184"/>
      <c r="G313" s="1184"/>
      <c r="H313" s="1184"/>
      <c r="I313" s="1184"/>
      <c r="J313" s="1184"/>
      <c r="K313" s="1184"/>
      <c r="L313" s="1184"/>
      <c r="M313" s="1184"/>
      <c r="N313" s="1184"/>
      <c r="O313" s="1184"/>
      <c r="P313" s="1184"/>
      <c r="Q313" s="1184"/>
      <c r="R313" s="1184"/>
      <c r="S313" s="1184"/>
      <c r="T313" s="1184"/>
      <c r="U313" s="1184"/>
      <c r="V313" s="1184"/>
      <c r="W313" s="1184"/>
      <c r="X313" s="1184"/>
      <c r="Y313" s="1184"/>
      <c r="Z313" s="1184"/>
      <c r="AA313" s="1184"/>
      <c r="AB313" s="1184"/>
      <c r="AC313" s="1184"/>
      <c r="AD313" s="1184"/>
      <c r="AE313" s="1184"/>
      <c r="AF313" s="1184"/>
      <c r="AG313" s="1184"/>
      <c r="AH313" s="1191"/>
      <c r="AI313" s="1184"/>
      <c r="AJ313" s="1184"/>
      <c r="AK313" s="1184"/>
      <c r="AL313" s="1184"/>
      <c r="AM313" s="1184"/>
      <c r="AN313" s="1184"/>
      <c r="AO313" s="1184"/>
      <c r="AP313" s="1184"/>
      <c r="AQ313" s="1184"/>
      <c r="AR313" s="1184"/>
      <c r="AS313" s="1184"/>
      <c r="AT313" s="1184"/>
      <c r="AU313" s="1184"/>
      <c r="AV313" s="1184"/>
      <c r="AW313" s="1184"/>
      <c r="AX313" s="1184"/>
      <c r="AY313" s="1184"/>
      <c r="AZ313" s="1184"/>
      <c r="BA313" s="1184"/>
      <c r="BB313" s="1184"/>
      <c r="BC313" s="1184"/>
      <c r="BD313" s="1184"/>
      <c r="BE313" s="1184"/>
      <c r="BF313" s="1184"/>
      <c r="BG313" s="1184"/>
      <c r="BH313" s="1184"/>
      <c r="BI313" s="1184"/>
      <c r="BJ313" s="1184"/>
      <c r="BK313" s="1184"/>
      <c r="BL313" s="1184"/>
      <c r="BM313" s="1184"/>
      <c r="BN313" s="1184"/>
      <c r="BO313" s="1184"/>
      <c r="BP313" s="1184"/>
      <c r="BQ313" s="1184"/>
      <c r="BR313" s="1184"/>
      <c r="BS313" s="1184"/>
      <c r="BT313" s="1184"/>
      <c r="BU313" s="1184"/>
      <c r="BV313" s="1184"/>
      <c r="BW313" s="1184"/>
      <c r="BX313" s="1184"/>
      <c r="BY313" s="1184"/>
    </row>
    <row r="314" spans="2:77">
      <c r="B314" s="1184"/>
      <c r="C314" s="1184"/>
      <c r="D314" s="1184"/>
      <c r="E314" s="1218"/>
      <c r="F314" s="1184"/>
      <c r="G314" s="1184"/>
      <c r="H314" s="1184"/>
      <c r="I314" s="1184"/>
      <c r="J314" s="1184"/>
      <c r="K314" s="1184"/>
      <c r="L314" s="1184"/>
      <c r="M314" s="1184"/>
      <c r="N314" s="1184"/>
      <c r="O314" s="1184"/>
      <c r="P314" s="1184"/>
      <c r="Q314" s="1184"/>
      <c r="R314" s="1184"/>
      <c r="S314" s="1184"/>
      <c r="T314" s="1184"/>
      <c r="U314" s="1184"/>
      <c r="V314" s="1184"/>
      <c r="W314" s="1184"/>
      <c r="X314" s="1184"/>
      <c r="Y314" s="1184"/>
      <c r="Z314" s="1184"/>
      <c r="AA314" s="1184"/>
      <c r="AB314" s="1184"/>
      <c r="AC314" s="1184"/>
      <c r="AD314" s="1184"/>
      <c r="AE314" s="1184"/>
      <c r="AF314" s="1184"/>
      <c r="AG314" s="1184"/>
      <c r="AH314" s="1191"/>
      <c r="AI314" s="1184"/>
      <c r="AJ314" s="1184"/>
      <c r="AK314" s="1184"/>
      <c r="AL314" s="1184"/>
      <c r="AM314" s="1184"/>
      <c r="AN314" s="1184"/>
      <c r="AO314" s="1184"/>
      <c r="AP314" s="1184"/>
      <c r="AQ314" s="1184"/>
      <c r="AR314" s="1184"/>
      <c r="AS314" s="1184"/>
      <c r="AT314" s="1184"/>
      <c r="AU314" s="1184"/>
      <c r="AV314" s="1184"/>
      <c r="AW314" s="1184"/>
      <c r="AX314" s="1184"/>
      <c r="AY314" s="1184"/>
      <c r="AZ314" s="1184"/>
      <c r="BA314" s="1184"/>
      <c r="BB314" s="1184"/>
      <c r="BC314" s="1184"/>
      <c r="BD314" s="1184"/>
      <c r="BE314" s="1184"/>
      <c r="BF314" s="1184"/>
      <c r="BG314" s="1184"/>
      <c r="BH314" s="1184"/>
      <c r="BI314" s="1184"/>
      <c r="BJ314" s="1184"/>
      <c r="BK314" s="1184"/>
      <c r="BL314" s="1184"/>
      <c r="BM314" s="1184"/>
      <c r="BN314" s="1184"/>
      <c r="BO314" s="1184"/>
      <c r="BP314" s="1184"/>
      <c r="BQ314" s="1184"/>
      <c r="BR314" s="1184"/>
      <c r="BS314" s="1184"/>
      <c r="BT314" s="1184"/>
      <c r="BU314" s="1184"/>
      <c r="BV314" s="1184"/>
      <c r="BW314" s="1184"/>
      <c r="BX314" s="1184"/>
      <c r="BY314" s="1184"/>
    </row>
    <row r="315" spans="2:77">
      <c r="B315" s="1184"/>
      <c r="C315" s="1184"/>
      <c r="D315" s="1184"/>
      <c r="E315" s="1218"/>
      <c r="F315" s="1184"/>
      <c r="G315" s="1184"/>
      <c r="H315" s="1184"/>
      <c r="I315" s="1184"/>
      <c r="J315" s="1184"/>
      <c r="K315" s="1184"/>
      <c r="L315" s="1184"/>
      <c r="M315" s="1184"/>
      <c r="N315" s="1184"/>
      <c r="O315" s="1184"/>
      <c r="P315" s="1184"/>
      <c r="Q315" s="1184"/>
      <c r="R315" s="1184"/>
      <c r="S315" s="1184"/>
      <c r="T315" s="1184"/>
      <c r="U315" s="1184"/>
      <c r="V315" s="1184"/>
      <c r="W315" s="1184"/>
      <c r="X315" s="1184"/>
      <c r="Y315" s="1184"/>
      <c r="Z315" s="1184"/>
      <c r="AA315" s="1184"/>
      <c r="AB315" s="1184"/>
      <c r="AC315" s="1184"/>
      <c r="AD315" s="1184"/>
      <c r="AE315" s="1184"/>
      <c r="AF315" s="1184"/>
      <c r="AG315" s="1184"/>
      <c r="AH315" s="1191"/>
      <c r="AI315" s="1184"/>
      <c r="AJ315" s="1184"/>
      <c r="AK315" s="1184"/>
      <c r="AL315" s="1184"/>
      <c r="AM315" s="1184"/>
      <c r="AN315" s="1184"/>
      <c r="AO315" s="1184"/>
      <c r="AP315" s="1184"/>
      <c r="AQ315" s="1184"/>
      <c r="AR315" s="1184"/>
      <c r="AS315" s="1184"/>
      <c r="AT315" s="1184"/>
      <c r="AU315" s="1184"/>
      <c r="AV315" s="1184"/>
      <c r="AW315" s="1184"/>
      <c r="AX315" s="1184"/>
      <c r="AY315" s="1184"/>
      <c r="AZ315" s="1184"/>
      <c r="BA315" s="1184"/>
      <c r="BB315" s="1184"/>
      <c r="BC315" s="1184"/>
      <c r="BD315" s="1184"/>
      <c r="BE315" s="1184"/>
      <c r="BF315" s="1184"/>
      <c r="BG315" s="1184"/>
      <c r="BH315" s="1184"/>
      <c r="BI315" s="1184"/>
      <c r="BJ315" s="1184"/>
      <c r="BK315" s="1184"/>
      <c r="BL315" s="1184"/>
      <c r="BM315" s="1184"/>
      <c r="BN315" s="1184"/>
      <c r="BO315" s="1184"/>
      <c r="BP315" s="1184"/>
      <c r="BQ315" s="1184"/>
      <c r="BR315" s="1184"/>
      <c r="BS315" s="1184"/>
      <c r="BT315" s="1184"/>
      <c r="BU315" s="1184"/>
      <c r="BV315" s="1184"/>
      <c r="BW315" s="1184"/>
      <c r="BX315" s="1184"/>
      <c r="BY315" s="1184"/>
    </row>
    <row r="316" spans="2:77">
      <c r="B316" s="1184"/>
      <c r="C316" s="1184"/>
      <c r="D316" s="1184"/>
      <c r="E316" s="1218"/>
      <c r="F316" s="1184"/>
      <c r="G316" s="1184"/>
      <c r="H316" s="1184"/>
      <c r="I316" s="1184"/>
      <c r="J316" s="1184"/>
      <c r="K316" s="1184"/>
      <c r="L316" s="1184"/>
      <c r="M316" s="1184"/>
      <c r="N316" s="1184"/>
      <c r="O316" s="1184"/>
      <c r="P316" s="1184"/>
      <c r="Q316" s="1184"/>
      <c r="R316" s="1184"/>
      <c r="S316" s="1184"/>
      <c r="T316" s="1184"/>
      <c r="U316" s="1184"/>
      <c r="V316" s="1184"/>
      <c r="W316" s="1184"/>
      <c r="X316" s="1184"/>
      <c r="Y316" s="1184"/>
      <c r="Z316" s="1184"/>
      <c r="AA316" s="1184"/>
      <c r="AB316" s="1184"/>
      <c r="AC316" s="1184"/>
      <c r="AD316" s="1184"/>
      <c r="AE316" s="1184"/>
      <c r="AF316" s="1184"/>
      <c r="AG316" s="1184"/>
      <c r="AH316" s="1191"/>
      <c r="AI316" s="1184"/>
      <c r="AJ316" s="1184"/>
      <c r="AK316" s="1184"/>
      <c r="AL316" s="1184"/>
      <c r="AM316" s="1184"/>
      <c r="AN316" s="1184"/>
      <c r="AO316" s="1184"/>
      <c r="AP316" s="1184"/>
      <c r="AQ316" s="1184"/>
      <c r="AR316" s="1184"/>
      <c r="AS316" s="1184"/>
      <c r="AT316" s="1184"/>
      <c r="AU316" s="1184"/>
      <c r="AV316" s="1184"/>
      <c r="AW316" s="1184"/>
      <c r="AX316" s="1184"/>
      <c r="AY316" s="1184"/>
      <c r="AZ316" s="1184"/>
      <c r="BA316" s="1184"/>
      <c r="BB316" s="1184"/>
      <c r="BC316" s="1184"/>
      <c r="BD316" s="1184"/>
      <c r="BE316" s="1184"/>
      <c r="BF316" s="1184"/>
      <c r="BG316" s="1184"/>
      <c r="BH316" s="1184"/>
      <c r="BI316" s="1184"/>
      <c r="BJ316" s="1184"/>
      <c r="BK316" s="1184"/>
      <c r="BL316" s="1184"/>
      <c r="BM316" s="1184"/>
      <c r="BN316" s="1184"/>
      <c r="BO316" s="1184"/>
      <c r="BP316" s="1184"/>
      <c r="BQ316" s="1184"/>
      <c r="BR316" s="1184"/>
      <c r="BS316" s="1184"/>
      <c r="BT316" s="1184"/>
      <c r="BU316" s="1184"/>
      <c r="BV316" s="1184"/>
      <c r="BW316" s="1184"/>
      <c r="BX316" s="1184"/>
      <c r="BY316" s="1184"/>
    </row>
    <row r="317" spans="2:77">
      <c r="B317" s="1184"/>
      <c r="C317" s="1184"/>
      <c r="D317" s="1184"/>
      <c r="E317" s="1218"/>
      <c r="F317" s="1184"/>
      <c r="G317" s="1184"/>
      <c r="H317" s="1184"/>
      <c r="I317" s="1184"/>
      <c r="J317" s="1184"/>
      <c r="K317" s="1184"/>
      <c r="L317" s="1184"/>
      <c r="M317" s="1184"/>
      <c r="N317" s="1184"/>
      <c r="O317" s="1184"/>
      <c r="P317" s="1184"/>
      <c r="Q317" s="1184"/>
      <c r="R317" s="1184"/>
      <c r="S317" s="1184"/>
      <c r="T317" s="1184"/>
      <c r="U317" s="1184"/>
      <c r="V317" s="1184"/>
      <c r="W317" s="1184"/>
      <c r="X317" s="1184"/>
      <c r="Y317" s="1184"/>
      <c r="Z317" s="1184"/>
      <c r="AA317" s="1184"/>
      <c r="AB317" s="1184"/>
      <c r="AC317" s="1184"/>
      <c r="AD317" s="1184"/>
      <c r="AE317" s="1184"/>
      <c r="AF317" s="1184"/>
      <c r="AG317" s="1184"/>
      <c r="AH317" s="1191"/>
      <c r="AI317" s="1184"/>
      <c r="AJ317" s="1184"/>
      <c r="AK317" s="1184"/>
      <c r="AL317" s="1184"/>
      <c r="AM317" s="1184"/>
      <c r="AN317" s="1184"/>
      <c r="AO317" s="1184"/>
      <c r="AP317" s="1184"/>
      <c r="AQ317" s="1184"/>
      <c r="AR317" s="1184"/>
      <c r="AS317" s="1184"/>
      <c r="AT317" s="1184"/>
      <c r="AU317" s="1184"/>
      <c r="AV317" s="1184"/>
      <c r="AW317" s="1184"/>
      <c r="AX317" s="1184"/>
      <c r="AY317" s="1184"/>
      <c r="AZ317" s="1184"/>
      <c r="BA317" s="1184"/>
      <c r="BB317" s="1184"/>
      <c r="BC317" s="1184"/>
      <c r="BD317" s="1184"/>
      <c r="BE317" s="1184"/>
      <c r="BF317" s="1184"/>
      <c r="BG317" s="1184"/>
      <c r="BH317" s="1184"/>
      <c r="BI317" s="1184"/>
      <c r="BJ317" s="1184"/>
      <c r="BK317" s="1184"/>
      <c r="BL317" s="1184"/>
      <c r="BM317" s="1184"/>
      <c r="BN317" s="1184"/>
      <c r="BO317" s="1184"/>
      <c r="BP317" s="1184"/>
      <c r="BQ317" s="1184"/>
      <c r="BR317" s="1184"/>
      <c r="BS317" s="1184"/>
      <c r="BT317" s="1184"/>
      <c r="BU317" s="1184"/>
      <c r="BV317" s="1184"/>
      <c r="BW317" s="1184"/>
      <c r="BX317" s="1184"/>
      <c r="BY317" s="1184"/>
    </row>
    <row r="318" spans="2:77">
      <c r="B318" s="1184"/>
      <c r="C318" s="1184"/>
      <c r="D318" s="1184"/>
      <c r="E318" s="1218"/>
      <c r="F318" s="1184"/>
      <c r="G318" s="1184"/>
      <c r="H318" s="1184"/>
      <c r="I318" s="1184"/>
      <c r="J318" s="1184"/>
      <c r="K318" s="1184"/>
      <c r="L318" s="1184"/>
      <c r="M318" s="1184"/>
      <c r="N318" s="1184"/>
      <c r="O318" s="1184"/>
      <c r="P318" s="1184"/>
      <c r="Q318" s="1184"/>
      <c r="R318" s="1184"/>
      <c r="S318" s="1184"/>
      <c r="T318" s="1184"/>
      <c r="U318" s="1184"/>
      <c r="V318" s="1184"/>
      <c r="W318" s="1184"/>
      <c r="X318" s="1184"/>
      <c r="Y318" s="1184"/>
      <c r="Z318" s="1184"/>
      <c r="AA318" s="1184"/>
      <c r="AB318" s="1184"/>
      <c r="AC318" s="1184"/>
      <c r="AD318" s="1184"/>
      <c r="AE318" s="1184"/>
      <c r="AF318" s="1184"/>
      <c r="AG318" s="1184"/>
      <c r="AH318" s="1191"/>
      <c r="AI318" s="1184"/>
      <c r="AJ318" s="1184"/>
      <c r="AK318" s="1184"/>
      <c r="AL318" s="1184"/>
      <c r="AM318" s="1184"/>
      <c r="AN318" s="1184"/>
      <c r="AO318" s="1184"/>
      <c r="AP318" s="1184"/>
      <c r="AQ318" s="1184"/>
      <c r="AR318" s="1184"/>
      <c r="AS318" s="1184"/>
      <c r="AT318" s="1184"/>
      <c r="AU318" s="1184"/>
      <c r="AV318" s="1184"/>
      <c r="AW318" s="1184"/>
      <c r="AX318" s="1184"/>
      <c r="AY318" s="1184"/>
      <c r="AZ318" s="1184"/>
      <c r="BA318" s="1184"/>
      <c r="BB318" s="1184"/>
      <c r="BC318" s="1184"/>
      <c r="BD318" s="1184"/>
      <c r="BE318" s="1184"/>
      <c r="BF318" s="1184"/>
      <c r="BG318" s="1184"/>
      <c r="BH318" s="1184"/>
      <c r="BI318" s="1184"/>
      <c r="BJ318" s="1184"/>
      <c r="BK318" s="1184"/>
      <c r="BL318" s="1184"/>
      <c r="BM318" s="1184"/>
      <c r="BN318" s="1184"/>
      <c r="BO318" s="1184"/>
      <c r="BP318" s="1184"/>
      <c r="BQ318" s="1184"/>
      <c r="BR318" s="1184"/>
      <c r="BS318" s="1184"/>
      <c r="BT318" s="1184"/>
      <c r="BU318" s="1184"/>
      <c r="BV318" s="1184"/>
      <c r="BW318" s="1184"/>
      <c r="BX318" s="1184"/>
      <c r="BY318" s="1184"/>
    </row>
    <row r="319" spans="2:77">
      <c r="B319" s="1184"/>
      <c r="C319" s="1184"/>
      <c r="D319" s="1184"/>
      <c r="E319" s="1218"/>
      <c r="F319" s="1184"/>
      <c r="G319" s="1184"/>
      <c r="H319" s="1184"/>
      <c r="I319" s="1184"/>
      <c r="J319" s="1184"/>
      <c r="K319" s="1184"/>
      <c r="L319" s="1184"/>
      <c r="M319" s="1184"/>
      <c r="N319" s="1184"/>
      <c r="O319" s="1184"/>
      <c r="P319" s="1184"/>
      <c r="Q319" s="1184"/>
      <c r="R319" s="1184"/>
      <c r="S319" s="1184"/>
      <c r="T319" s="1184"/>
      <c r="U319" s="1184"/>
      <c r="V319" s="1184"/>
      <c r="W319" s="1184"/>
      <c r="X319" s="1184"/>
      <c r="Y319" s="1184"/>
      <c r="Z319" s="1184"/>
      <c r="AA319" s="1184"/>
      <c r="AB319" s="1184"/>
      <c r="AC319" s="1184"/>
      <c r="AD319" s="1184"/>
      <c r="AE319" s="1184"/>
      <c r="AF319" s="1184"/>
      <c r="AG319" s="1184"/>
      <c r="AH319" s="1191"/>
      <c r="AI319" s="1184"/>
      <c r="AJ319" s="1184"/>
      <c r="AK319" s="1184"/>
      <c r="AL319" s="1184"/>
      <c r="AM319" s="1184"/>
      <c r="AN319" s="1184"/>
      <c r="AO319" s="1184"/>
      <c r="AP319" s="1184"/>
      <c r="AQ319" s="1184"/>
      <c r="AR319" s="1184"/>
      <c r="AS319" s="1184"/>
      <c r="AT319" s="1184"/>
      <c r="AU319" s="1184"/>
      <c r="AV319" s="1184"/>
      <c r="AW319" s="1184"/>
      <c r="AX319" s="1184"/>
      <c r="AY319" s="1184"/>
      <c r="AZ319" s="1184"/>
      <c r="BA319" s="1184"/>
      <c r="BB319" s="1184"/>
      <c r="BC319" s="1184"/>
      <c r="BD319" s="1184"/>
      <c r="BE319" s="1184"/>
      <c r="BF319" s="1184"/>
      <c r="BG319" s="1184"/>
      <c r="BH319" s="1184"/>
      <c r="BI319" s="1184"/>
      <c r="BJ319" s="1184"/>
      <c r="BK319" s="1184"/>
      <c r="BL319" s="1184"/>
      <c r="BM319" s="1184"/>
      <c r="BN319" s="1184"/>
      <c r="BO319" s="1184"/>
      <c r="BP319" s="1184"/>
      <c r="BQ319" s="1184"/>
      <c r="BR319" s="1184"/>
      <c r="BS319" s="1184"/>
      <c r="BT319" s="1184"/>
      <c r="BU319" s="1184"/>
      <c r="BV319" s="1184"/>
      <c r="BW319" s="1184"/>
      <c r="BX319" s="1184"/>
      <c r="BY319" s="1184"/>
    </row>
    <row r="320" spans="2:77">
      <c r="B320" s="1184"/>
      <c r="C320" s="1184"/>
      <c r="D320" s="1184"/>
      <c r="E320" s="1218"/>
      <c r="F320" s="1184"/>
      <c r="G320" s="1184"/>
      <c r="H320" s="1184"/>
      <c r="I320" s="1184"/>
      <c r="J320" s="1184"/>
      <c r="K320" s="1184"/>
      <c r="L320" s="1184"/>
      <c r="M320" s="1184"/>
      <c r="N320" s="1184"/>
      <c r="O320" s="1184"/>
      <c r="P320" s="1184"/>
      <c r="Q320" s="1184"/>
      <c r="R320" s="1184"/>
      <c r="S320" s="1184"/>
      <c r="T320" s="1184"/>
      <c r="U320" s="1184"/>
      <c r="V320" s="1184"/>
      <c r="W320" s="1184"/>
      <c r="X320" s="1184"/>
      <c r="Y320" s="1184"/>
      <c r="Z320" s="1184"/>
      <c r="AA320" s="1184"/>
      <c r="AB320" s="1184"/>
      <c r="AC320" s="1184"/>
      <c r="AD320" s="1184"/>
      <c r="AE320" s="1184"/>
      <c r="AF320" s="1184"/>
      <c r="AG320" s="1184"/>
      <c r="AH320" s="1191"/>
      <c r="AI320" s="1184"/>
      <c r="AJ320" s="1184"/>
      <c r="AK320" s="1184"/>
      <c r="AL320" s="1184"/>
      <c r="AM320" s="1184"/>
      <c r="AN320" s="1184"/>
      <c r="AO320" s="1184"/>
      <c r="AP320" s="1184"/>
      <c r="AQ320" s="1184"/>
      <c r="AR320" s="1184"/>
      <c r="AS320" s="1184"/>
      <c r="AT320" s="1184"/>
      <c r="AU320" s="1184"/>
      <c r="AV320" s="1184"/>
      <c r="AW320" s="1184"/>
      <c r="AX320" s="1184"/>
      <c r="AY320" s="1184"/>
      <c r="AZ320" s="1184"/>
      <c r="BA320" s="1184"/>
      <c r="BB320" s="1184"/>
      <c r="BC320" s="1184"/>
      <c r="BD320" s="1184"/>
      <c r="BE320" s="1184"/>
      <c r="BF320" s="1184"/>
      <c r="BG320" s="1184"/>
      <c r="BH320" s="1184"/>
      <c r="BI320" s="1184"/>
      <c r="BJ320" s="1184"/>
      <c r="BK320" s="1184"/>
      <c r="BL320" s="1184"/>
      <c r="BM320" s="1184"/>
      <c r="BN320" s="1184"/>
      <c r="BO320" s="1184"/>
      <c r="BP320" s="1184"/>
      <c r="BQ320" s="1184"/>
      <c r="BR320" s="1184"/>
      <c r="BS320" s="1184"/>
      <c r="BT320" s="1184"/>
      <c r="BU320" s="1184"/>
      <c r="BV320" s="1184"/>
      <c r="BW320" s="1184"/>
      <c r="BX320" s="1184"/>
      <c r="BY320" s="1184"/>
    </row>
    <row r="321" spans="2:77">
      <c r="B321" s="1184"/>
      <c r="C321" s="1184"/>
      <c r="D321" s="1184"/>
      <c r="E321" s="1218"/>
      <c r="F321" s="1184"/>
      <c r="G321" s="1184"/>
      <c r="H321" s="1184"/>
      <c r="I321" s="1184"/>
      <c r="J321" s="1184"/>
      <c r="K321" s="1184"/>
      <c r="L321" s="1184"/>
      <c r="M321" s="1184"/>
      <c r="N321" s="1184"/>
      <c r="O321" s="1184"/>
      <c r="P321" s="1184"/>
      <c r="Q321" s="1184"/>
      <c r="R321" s="1184"/>
      <c r="S321" s="1184"/>
      <c r="T321" s="1184"/>
      <c r="U321" s="1184"/>
      <c r="V321" s="1184"/>
      <c r="W321" s="1184"/>
      <c r="X321" s="1184"/>
      <c r="Y321" s="1184"/>
      <c r="Z321" s="1184"/>
      <c r="AA321" s="1184"/>
      <c r="AB321" s="1184"/>
      <c r="AC321" s="1184"/>
      <c r="AD321" s="1184"/>
      <c r="AE321" s="1184"/>
      <c r="AF321" s="1184"/>
      <c r="AG321" s="1184"/>
      <c r="AH321" s="1191"/>
      <c r="AI321" s="1184"/>
      <c r="AJ321" s="1184"/>
      <c r="AK321" s="1184"/>
      <c r="AL321" s="1184"/>
      <c r="AM321" s="1184"/>
      <c r="AN321" s="1184"/>
      <c r="AO321" s="1184"/>
      <c r="AP321" s="1184"/>
      <c r="AQ321" s="1184"/>
      <c r="AR321" s="1184"/>
      <c r="AS321" s="1184"/>
      <c r="AT321" s="1184"/>
      <c r="AU321" s="1184"/>
      <c r="AV321" s="1184"/>
      <c r="AW321" s="1184"/>
      <c r="AX321" s="1184"/>
      <c r="AY321" s="1184"/>
      <c r="AZ321" s="1184"/>
      <c r="BA321" s="1184"/>
      <c r="BB321" s="1184"/>
      <c r="BC321" s="1184"/>
      <c r="BD321" s="1184"/>
      <c r="BE321" s="1184"/>
      <c r="BF321" s="1184"/>
      <c r="BG321" s="1184"/>
      <c r="BH321" s="1184"/>
      <c r="BI321" s="1184"/>
      <c r="BJ321" s="1184"/>
      <c r="BK321" s="1184"/>
      <c r="BL321" s="1184"/>
      <c r="BM321" s="1184"/>
      <c r="BN321" s="1184"/>
      <c r="BO321" s="1184"/>
      <c r="BP321" s="1184"/>
      <c r="BQ321" s="1184"/>
      <c r="BR321" s="1184"/>
      <c r="BS321" s="1184"/>
      <c r="BT321" s="1184"/>
      <c r="BU321" s="1184"/>
      <c r="BV321" s="1184"/>
      <c r="BW321" s="1184"/>
      <c r="BX321" s="1184"/>
      <c r="BY321" s="1184"/>
    </row>
    <row r="322" spans="2:77">
      <c r="B322" s="1184"/>
      <c r="C322" s="1184"/>
      <c r="D322" s="1184"/>
      <c r="E322" s="1218"/>
      <c r="F322" s="1184"/>
      <c r="G322" s="1184"/>
      <c r="H322" s="1184"/>
      <c r="I322" s="1184"/>
      <c r="J322" s="1184"/>
      <c r="K322" s="1184"/>
      <c r="L322" s="1184"/>
      <c r="M322" s="1184"/>
      <c r="N322" s="1184"/>
      <c r="O322" s="1184"/>
      <c r="P322" s="1184"/>
      <c r="Q322" s="1184"/>
      <c r="R322" s="1184"/>
      <c r="S322" s="1184"/>
      <c r="T322" s="1184"/>
      <c r="U322" s="1184"/>
      <c r="V322" s="1184"/>
      <c r="W322" s="1184"/>
      <c r="X322" s="1184"/>
      <c r="Y322" s="1184"/>
      <c r="Z322" s="1184"/>
      <c r="AA322" s="1184"/>
      <c r="AB322" s="1184"/>
      <c r="AC322" s="1184"/>
      <c r="AD322" s="1184"/>
      <c r="AE322" s="1184"/>
      <c r="AF322" s="1184"/>
      <c r="AG322" s="1184"/>
      <c r="AH322" s="1191"/>
      <c r="AI322" s="1184"/>
      <c r="AJ322" s="1184"/>
      <c r="AK322" s="1184"/>
      <c r="AL322" s="1184"/>
      <c r="AM322" s="1184"/>
      <c r="AN322" s="1184"/>
      <c r="AO322" s="1184"/>
      <c r="AP322" s="1184"/>
      <c r="AQ322" s="1184"/>
      <c r="AR322" s="1184"/>
      <c r="AS322" s="1184"/>
      <c r="AT322" s="1184"/>
      <c r="AU322" s="1184"/>
      <c r="AV322" s="1184"/>
      <c r="AW322" s="1184"/>
      <c r="AX322" s="1184"/>
      <c r="AY322" s="1184"/>
      <c r="AZ322" s="1184"/>
      <c r="BA322" s="1184"/>
      <c r="BB322" s="1184"/>
      <c r="BC322" s="1184"/>
      <c r="BD322" s="1184"/>
      <c r="BE322" s="1184"/>
      <c r="BF322" s="1184"/>
      <c r="BG322" s="1184"/>
      <c r="BH322" s="1184"/>
      <c r="BI322" s="1184"/>
      <c r="BJ322" s="1184"/>
      <c r="BK322" s="1184"/>
      <c r="BL322" s="1184"/>
      <c r="BM322" s="1184"/>
      <c r="BN322" s="1184"/>
      <c r="BO322" s="1184"/>
      <c r="BP322" s="1184"/>
      <c r="BQ322" s="1184"/>
      <c r="BR322" s="1184"/>
      <c r="BS322" s="1184"/>
      <c r="BT322" s="1184"/>
      <c r="BU322" s="1184"/>
      <c r="BV322" s="1184"/>
      <c r="BW322" s="1184"/>
      <c r="BX322" s="1184"/>
      <c r="BY322" s="1184"/>
    </row>
    <row r="323" spans="2:77">
      <c r="B323" s="1184"/>
      <c r="C323" s="1184"/>
      <c r="D323" s="1184"/>
      <c r="E323" s="1218"/>
      <c r="F323" s="1184"/>
      <c r="G323" s="1184"/>
      <c r="H323" s="1184"/>
      <c r="I323" s="1184"/>
      <c r="J323" s="1184"/>
      <c r="K323" s="1184"/>
      <c r="L323" s="1184"/>
      <c r="M323" s="1184"/>
      <c r="N323" s="1184"/>
      <c r="O323" s="1184"/>
      <c r="P323" s="1184"/>
      <c r="Q323" s="1184"/>
      <c r="R323" s="1184"/>
      <c r="S323" s="1184"/>
      <c r="T323" s="1184"/>
      <c r="U323" s="1184"/>
      <c r="V323" s="1184"/>
      <c r="W323" s="1184"/>
      <c r="X323" s="1184"/>
      <c r="Y323" s="1184"/>
      <c r="Z323" s="1184"/>
      <c r="AA323" s="1184"/>
      <c r="AB323" s="1184"/>
      <c r="AC323" s="1184"/>
      <c r="AD323" s="1184"/>
      <c r="AE323" s="1184"/>
      <c r="AF323" s="1184"/>
      <c r="AG323" s="1184"/>
      <c r="AH323" s="1191"/>
      <c r="AI323" s="1184"/>
      <c r="AJ323" s="1184"/>
      <c r="AK323" s="1184"/>
      <c r="AL323" s="1184"/>
      <c r="AM323" s="1184"/>
      <c r="AN323" s="1184"/>
      <c r="AO323" s="1184"/>
      <c r="AP323" s="1184"/>
      <c r="AQ323" s="1184"/>
      <c r="AR323" s="1184"/>
      <c r="AS323" s="1184"/>
      <c r="AT323" s="1184"/>
      <c r="AU323" s="1184"/>
      <c r="AV323" s="1184"/>
      <c r="AW323" s="1184"/>
      <c r="AX323" s="1184"/>
      <c r="AY323" s="1184"/>
      <c r="AZ323" s="1184"/>
      <c r="BA323" s="1184"/>
      <c r="BB323" s="1184"/>
      <c r="BC323" s="1184"/>
      <c r="BD323" s="1184"/>
      <c r="BE323" s="1184"/>
      <c r="BF323" s="1184"/>
      <c r="BG323" s="1184"/>
      <c r="BH323" s="1184"/>
      <c r="BI323" s="1184"/>
      <c r="BJ323" s="1184"/>
      <c r="BK323" s="1184"/>
      <c r="BL323" s="1184"/>
      <c r="BM323" s="1184"/>
      <c r="BN323" s="1184"/>
      <c r="BO323" s="1184"/>
      <c r="BP323" s="1184"/>
      <c r="BQ323" s="1184"/>
      <c r="BR323" s="1184"/>
      <c r="BS323" s="1184"/>
      <c r="BT323" s="1184"/>
      <c r="BU323" s="1184"/>
      <c r="BV323" s="1184"/>
      <c r="BW323" s="1184"/>
      <c r="BX323" s="1184"/>
      <c r="BY323" s="1184"/>
    </row>
    <row r="324" spans="2:77">
      <c r="B324" s="1184"/>
      <c r="C324" s="1184"/>
      <c r="D324" s="1184"/>
      <c r="E324" s="1218"/>
      <c r="F324" s="1184"/>
      <c r="G324" s="1184"/>
      <c r="H324" s="1184"/>
      <c r="I324" s="1184"/>
      <c r="J324" s="1184"/>
      <c r="K324" s="1184"/>
      <c r="L324" s="1184"/>
      <c r="M324" s="1184"/>
      <c r="N324" s="1184"/>
      <c r="O324" s="1184"/>
      <c r="P324" s="1184"/>
      <c r="Q324" s="1184"/>
      <c r="R324" s="1184"/>
      <c r="S324" s="1184"/>
      <c r="T324" s="1184"/>
      <c r="U324" s="1184"/>
      <c r="V324" s="1184"/>
      <c r="W324" s="1184"/>
      <c r="X324" s="1184"/>
      <c r="Y324" s="1184"/>
      <c r="Z324" s="1184"/>
      <c r="AA324" s="1184"/>
      <c r="AB324" s="1184"/>
      <c r="AC324" s="1184"/>
      <c r="AD324" s="1184"/>
      <c r="AE324" s="1184"/>
      <c r="AF324" s="1184"/>
      <c r="AG324" s="1184"/>
      <c r="AH324" s="1191"/>
      <c r="AI324" s="1184"/>
      <c r="AJ324" s="1184"/>
      <c r="AK324" s="1184"/>
      <c r="AL324" s="1184"/>
      <c r="AM324" s="1184"/>
      <c r="AN324" s="1184"/>
      <c r="AO324" s="1184"/>
      <c r="AP324" s="1184"/>
      <c r="AQ324" s="1184"/>
      <c r="AR324" s="1184"/>
      <c r="AS324" s="1184"/>
      <c r="AT324" s="1184"/>
      <c r="AU324" s="1184"/>
      <c r="AV324" s="1184"/>
      <c r="AW324" s="1184"/>
      <c r="AX324" s="1184"/>
      <c r="AY324" s="1184"/>
      <c r="AZ324" s="1184"/>
      <c r="BA324" s="1184"/>
      <c r="BB324" s="1184"/>
      <c r="BC324" s="1184"/>
      <c r="BD324" s="1184"/>
      <c r="BE324" s="1184"/>
      <c r="BF324" s="1184"/>
      <c r="BG324" s="1184"/>
      <c r="BH324" s="1184"/>
      <c r="BI324" s="1184"/>
      <c r="BJ324" s="1184"/>
      <c r="BK324" s="1184"/>
      <c r="BL324" s="1184"/>
      <c r="BM324" s="1184"/>
      <c r="BN324" s="1184"/>
      <c r="BO324" s="1184"/>
      <c r="BP324" s="1184"/>
      <c r="BQ324" s="1184"/>
      <c r="BR324" s="1184"/>
      <c r="BS324" s="1184"/>
      <c r="BT324" s="1184"/>
      <c r="BU324" s="1184"/>
      <c r="BV324" s="1184"/>
      <c r="BW324" s="1184"/>
      <c r="BX324" s="1184"/>
      <c r="BY324" s="1184"/>
    </row>
    <row r="325" spans="2:77">
      <c r="B325" s="1184"/>
      <c r="C325" s="1184"/>
      <c r="D325" s="1184"/>
      <c r="E325" s="1218"/>
      <c r="F325" s="1184"/>
      <c r="G325" s="1184"/>
      <c r="H325" s="1184"/>
      <c r="I325" s="1184"/>
      <c r="J325" s="1184"/>
      <c r="K325" s="1184"/>
      <c r="L325" s="1184"/>
      <c r="M325" s="1184"/>
      <c r="N325" s="1184"/>
      <c r="O325" s="1184"/>
      <c r="P325" s="1184"/>
      <c r="Q325" s="1184"/>
      <c r="R325" s="1184"/>
      <c r="S325" s="1184"/>
      <c r="T325" s="1184"/>
      <c r="U325" s="1184"/>
      <c r="V325" s="1184"/>
      <c r="W325" s="1184"/>
      <c r="X325" s="1184"/>
      <c r="Y325" s="1184"/>
      <c r="Z325" s="1184"/>
      <c r="AA325" s="1184"/>
      <c r="AB325" s="1184"/>
      <c r="AC325" s="1184"/>
      <c r="AD325" s="1184"/>
      <c r="AE325" s="1184"/>
      <c r="AF325" s="1184"/>
      <c r="AG325" s="1184"/>
      <c r="AH325" s="1191"/>
      <c r="AI325" s="1184"/>
      <c r="AJ325" s="1184"/>
      <c r="AK325" s="1184"/>
      <c r="AL325" s="1184"/>
      <c r="AM325" s="1184"/>
      <c r="AN325" s="1184"/>
      <c r="AO325" s="1184"/>
      <c r="AP325" s="1184"/>
      <c r="AQ325" s="1184"/>
      <c r="AR325" s="1184"/>
      <c r="AS325" s="1184"/>
      <c r="AT325" s="1184"/>
      <c r="AU325" s="1184"/>
      <c r="AV325" s="1184"/>
      <c r="AW325" s="1184"/>
      <c r="AX325" s="1184"/>
      <c r="AY325" s="1184"/>
      <c r="AZ325" s="1184"/>
      <c r="BA325" s="1184"/>
      <c r="BB325" s="1184"/>
      <c r="BC325" s="1184"/>
      <c r="BD325" s="1184"/>
      <c r="BE325" s="1184"/>
      <c r="BF325" s="1184"/>
      <c r="BG325" s="1184"/>
      <c r="BH325" s="1184"/>
      <c r="BI325" s="1184"/>
      <c r="BJ325" s="1184"/>
      <c r="BK325" s="1184"/>
      <c r="BL325" s="1184"/>
      <c r="BM325" s="1184"/>
      <c r="BN325" s="1184"/>
      <c r="BO325" s="1184"/>
      <c r="BP325" s="1184"/>
      <c r="BQ325" s="1184"/>
      <c r="BR325" s="1184"/>
      <c r="BS325" s="1184"/>
      <c r="BT325" s="1184"/>
      <c r="BU325" s="1184"/>
      <c r="BV325" s="1184"/>
      <c r="BW325" s="1184"/>
      <c r="BX325" s="1184"/>
      <c r="BY325" s="1184"/>
    </row>
    <row r="326" spans="2:77">
      <c r="B326" s="1184"/>
      <c r="C326" s="1184"/>
      <c r="D326" s="1184"/>
      <c r="E326" s="1218"/>
      <c r="F326" s="1184"/>
      <c r="G326" s="1184"/>
      <c r="H326" s="1184"/>
      <c r="I326" s="1184"/>
      <c r="J326" s="1184"/>
      <c r="K326" s="1184"/>
      <c r="L326" s="1184"/>
      <c r="M326" s="1184"/>
      <c r="N326" s="1184"/>
      <c r="O326" s="1184"/>
      <c r="P326" s="1184"/>
      <c r="Q326" s="1184"/>
      <c r="R326" s="1184"/>
      <c r="S326" s="1184"/>
      <c r="T326" s="1184"/>
      <c r="U326" s="1184"/>
      <c r="V326" s="1184"/>
      <c r="W326" s="1184"/>
      <c r="X326" s="1184"/>
      <c r="Y326" s="1184"/>
      <c r="Z326" s="1184"/>
      <c r="AA326" s="1184"/>
      <c r="AB326" s="1184"/>
      <c r="AC326" s="1184"/>
      <c r="AD326" s="1184"/>
      <c r="AE326" s="1184"/>
      <c r="AF326" s="1184"/>
      <c r="AG326" s="1184"/>
      <c r="AH326" s="1191"/>
      <c r="AI326" s="1184"/>
      <c r="AJ326" s="1184"/>
      <c r="AK326" s="1184"/>
      <c r="AL326" s="1184"/>
      <c r="AM326" s="1184"/>
      <c r="AN326" s="1184"/>
      <c r="AO326" s="1184"/>
      <c r="AP326" s="1184"/>
      <c r="AQ326" s="1184"/>
      <c r="AR326" s="1184"/>
      <c r="AS326" s="1184"/>
      <c r="AT326" s="1184"/>
      <c r="AU326" s="1184"/>
      <c r="AV326" s="1184"/>
      <c r="AW326" s="1184"/>
      <c r="AX326" s="1184"/>
      <c r="AY326" s="1184"/>
      <c r="AZ326" s="1184"/>
      <c r="BA326" s="1184"/>
      <c r="BB326" s="1184"/>
      <c r="BC326" s="1184"/>
      <c r="BD326" s="1184"/>
      <c r="BE326" s="1184"/>
      <c r="BF326" s="1184"/>
      <c r="BG326" s="1184"/>
      <c r="BH326" s="1184"/>
      <c r="BI326" s="1184"/>
      <c r="BJ326" s="1184"/>
      <c r="BK326" s="1184"/>
      <c r="BL326" s="1184"/>
      <c r="BM326" s="1184"/>
      <c r="BN326" s="1184"/>
      <c r="BO326" s="1184"/>
      <c r="BP326" s="1184"/>
      <c r="BQ326" s="1184"/>
      <c r="BR326" s="1184"/>
      <c r="BS326" s="1184"/>
      <c r="BT326" s="1184"/>
      <c r="BU326" s="1184"/>
      <c r="BV326" s="1184"/>
      <c r="BW326" s="1184"/>
      <c r="BX326" s="1184"/>
      <c r="BY326" s="1184"/>
    </row>
    <row r="327" spans="2:77">
      <c r="B327" s="1184"/>
      <c r="C327" s="1184"/>
      <c r="D327" s="1184"/>
      <c r="E327" s="1218"/>
      <c r="F327" s="1184"/>
      <c r="G327" s="1184"/>
      <c r="H327" s="1184"/>
      <c r="I327" s="1184"/>
      <c r="J327" s="1184"/>
      <c r="K327" s="1184"/>
      <c r="L327" s="1184"/>
      <c r="M327" s="1184"/>
      <c r="N327" s="1184"/>
      <c r="O327" s="1184"/>
      <c r="P327" s="1184"/>
      <c r="Q327" s="1184"/>
      <c r="R327" s="1184"/>
      <c r="S327" s="1184"/>
      <c r="T327" s="1184"/>
      <c r="U327" s="1184"/>
      <c r="V327" s="1184"/>
      <c r="W327" s="1184"/>
      <c r="X327" s="1184"/>
      <c r="Y327" s="1184"/>
      <c r="Z327" s="1184"/>
      <c r="AA327" s="1184"/>
      <c r="AB327" s="1184"/>
      <c r="AC327" s="1184"/>
      <c r="AD327" s="1184"/>
      <c r="AE327" s="1184"/>
      <c r="AF327" s="1184"/>
      <c r="AG327" s="1184"/>
      <c r="AH327" s="1191"/>
      <c r="AI327" s="1184"/>
      <c r="AJ327" s="1184"/>
      <c r="AK327" s="1184"/>
      <c r="AL327" s="1184"/>
      <c r="AM327" s="1184"/>
      <c r="AN327" s="1184"/>
      <c r="AO327" s="1184"/>
      <c r="AP327" s="1184"/>
      <c r="AQ327" s="1184"/>
      <c r="AR327" s="1184"/>
      <c r="AS327" s="1184"/>
      <c r="AT327" s="1184"/>
      <c r="AU327" s="1184"/>
      <c r="AV327" s="1184"/>
      <c r="AW327" s="1184"/>
      <c r="AX327" s="1184"/>
      <c r="AY327" s="1184"/>
      <c r="AZ327" s="1184"/>
      <c r="BA327" s="1184"/>
      <c r="BB327" s="1184"/>
      <c r="BC327" s="1184"/>
      <c r="BD327" s="1184"/>
      <c r="BE327" s="1184"/>
      <c r="BF327" s="1184"/>
      <c r="BG327" s="1184"/>
      <c r="BH327" s="1184"/>
      <c r="BI327" s="1184"/>
      <c r="BJ327" s="1184"/>
      <c r="BK327" s="1184"/>
      <c r="BL327" s="1184"/>
      <c r="BM327" s="1184"/>
      <c r="BN327" s="1184"/>
      <c r="BO327" s="1184"/>
      <c r="BP327" s="1184"/>
      <c r="BQ327" s="1184"/>
      <c r="BR327" s="1184"/>
      <c r="BS327" s="1184"/>
      <c r="BT327" s="1184"/>
      <c r="BU327" s="1184"/>
      <c r="BV327" s="1184"/>
      <c r="BW327" s="1184"/>
      <c r="BX327" s="1184"/>
      <c r="BY327" s="1184"/>
    </row>
    <row r="328" spans="2:77">
      <c r="B328" s="1184"/>
      <c r="C328" s="1184"/>
      <c r="D328" s="1184"/>
      <c r="E328" s="1218"/>
      <c r="F328" s="1184"/>
      <c r="G328" s="1184"/>
      <c r="H328" s="1184"/>
      <c r="I328" s="1184"/>
      <c r="J328" s="1184"/>
      <c r="K328" s="1184"/>
      <c r="L328" s="1184"/>
      <c r="M328" s="1184"/>
      <c r="N328" s="1184"/>
      <c r="O328" s="1184"/>
      <c r="P328" s="1184"/>
      <c r="Q328" s="1184"/>
      <c r="R328" s="1184"/>
      <c r="S328" s="1184"/>
      <c r="T328" s="1184"/>
      <c r="U328" s="1184"/>
      <c r="V328" s="1184"/>
      <c r="W328" s="1184"/>
      <c r="X328" s="1184"/>
      <c r="Y328" s="1184"/>
      <c r="Z328" s="1184"/>
      <c r="AA328" s="1184"/>
      <c r="AB328" s="1184"/>
      <c r="AC328" s="1184"/>
      <c r="AD328" s="1184"/>
      <c r="AE328" s="1184"/>
      <c r="AF328" s="1184"/>
      <c r="AG328" s="1184"/>
      <c r="AH328" s="1191"/>
      <c r="AI328" s="1184"/>
      <c r="AJ328" s="1184"/>
      <c r="AK328" s="1184"/>
      <c r="AL328" s="1184"/>
      <c r="AM328" s="1184"/>
      <c r="AN328" s="1184"/>
      <c r="AO328" s="1184"/>
      <c r="AP328" s="1184"/>
      <c r="AQ328" s="1184"/>
      <c r="AR328" s="1184"/>
      <c r="AS328" s="1184"/>
      <c r="AT328" s="1184"/>
      <c r="AU328" s="1184"/>
      <c r="AV328" s="1184"/>
      <c r="AW328" s="1184"/>
      <c r="AX328" s="1184"/>
      <c r="AY328" s="1184"/>
      <c r="AZ328" s="1184"/>
      <c r="BA328" s="1184"/>
      <c r="BB328" s="1184"/>
      <c r="BC328" s="1184"/>
      <c r="BD328" s="1184"/>
      <c r="BE328" s="1184"/>
      <c r="BF328" s="1184"/>
      <c r="BG328" s="1184"/>
      <c r="BH328" s="1184"/>
      <c r="BI328" s="1184"/>
      <c r="BJ328" s="1184"/>
      <c r="BK328" s="1184"/>
      <c r="BL328" s="1184"/>
      <c r="BM328" s="1184"/>
      <c r="BN328" s="1184"/>
      <c r="BO328" s="1184"/>
      <c r="BP328" s="1184"/>
      <c r="BQ328" s="1184"/>
      <c r="BR328" s="1184"/>
      <c r="BS328" s="1184"/>
      <c r="BT328" s="1184"/>
      <c r="BU328" s="1184"/>
      <c r="BV328" s="1184"/>
      <c r="BW328" s="1184"/>
      <c r="BX328" s="1184"/>
      <c r="BY328" s="1184"/>
    </row>
    <row r="329" spans="2:77">
      <c r="B329" s="1184"/>
      <c r="C329" s="1184"/>
      <c r="D329" s="1184"/>
      <c r="E329" s="1218"/>
      <c r="F329" s="1184"/>
      <c r="G329" s="1184"/>
      <c r="H329" s="1184"/>
      <c r="I329" s="1184"/>
      <c r="J329" s="1184"/>
      <c r="K329" s="1184"/>
      <c r="L329" s="1184"/>
      <c r="M329" s="1184"/>
      <c r="N329" s="1184"/>
      <c r="O329" s="1184"/>
      <c r="P329" s="1184"/>
      <c r="Q329" s="1184"/>
      <c r="R329" s="1184"/>
      <c r="S329" s="1184"/>
      <c r="T329" s="1184"/>
      <c r="U329" s="1184"/>
      <c r="V329" s="1184"/>
      <c r="W329" s="1184"/>
      <c r="X329" s="1184"/>
      <c r="Y329" s="1184"/>
      <c r="Z329" s="1184"/>
      <c r="AA329" s="1184"/>
      <c r="AB329" s="1184"/>
      <c r="AC329" s="1184"/>
      <c r="AD329" s="1184"/>
      <c r="AE329" s="1184"/>
      <c r="AF329" s="1184"/>
      <c r="AG329" s="1184"/>
      <c r="AH329" s="1191"/>
      <c r="AI329" s="1184"/>
      <c r="AJ329" s="1184"/>
      <c r="AK329" s="1184"/>
      <c r="AL329" s="1184"/>
      <c r="AM329" s="1184"/>
      <c r="AN329" s="1184"/>
      <c r="AO329" s="1184"/>
      <c r="AP329" s="1184"/>
      <c r="AQ329" s="1184"/>
      <c r="AR329" s="1184"/>
      <c r="AS329" s="1184"/>
      <c r="AT329" s="1184"/>
      <c r="AU329" s="1184"/>
      <c r="AV329" s="1184"/>
      <c r="AW329" s="1184"/>
      <c r="AX329" s="1184"/>
      <c r="AY329" s="1184"/>
      <c r="AZ329" s="1184"/>
      <c r="BA329" s="1184"/>
      <c r="BB329" s="1184"/>
      <c r="BC329" s="1184"/>
      <c r="BD329" s="1184"/>
      <c r="BE329" s="1184"/>
      <c r="BF329" s="1184"/>
      <c r="BG329" s="1184"/>
      <c r="BH329" s="1184"/>
      <c r="BI329" s="1184"/>
      <c r="BJ329" s="1184"/>
      <c r="BK329" s="1184"/>
      <c r="BL329" s="1184"/>
      <c r="BM329" s="1184"/>
      <c r="BN329" s="1184"/>
      <c r="BO329" s="1184"/>
      <c r="BP329" s="1184"/>
      <c r="BQ329" s="1184"/>
      <c r="BR329" s="1184"/>
      <c r="BS329" s="1184"/>
      <c r="BT329" s="1184"/>
      <c r="BU329" s="1184"/>
      <c r="BV329" s="1184"/>
      <c r="BW329" s="1184"/>
      <c r="BX329" s="1184"/>
      <c r="BY329" s="1184"/>
    </row>
    <row r="330" spans="2:77">
      <c r="B330" s="1184"/>
      <c r="C330" s="1184"/>
      <c r="D330" s="1184"/>
      <c r="E330" s="1218"/>
      <c r="F330" s="1184"/>
      <c r="G330" s="1184"/>
      <c r="H330" s="1184"/>
      <c r="I330" s="1184"/>
      <c r="J330" s="1184"/>
      <c r="K330" s="1184"/>
      <c r="L330" s="1184"/>
      <c r="M330" s="1184"/>
      <c r="N330" s="1184"/>
      <c r="O330" s="1184"/>
      <c r="P330" s="1184"/>
      <c r="Q330" s="1184"/>
      <c r="R330" s="1184"/>
      <c r="S330" s="1184"/>
      <c r="T330" s="1184"/>
      <c r="U330" s="1184"/>
      <c r="V330" s="1184"/>
      <c r="W330" s="1184"/>
      <c r="X330" s="1184"/>
      <c r="Y330" s="1184"/>
      <c r="Z330" s="1184"/>
      <c r="AA330" s="1184"/>
      <c r="AB330" s="1184"/>
      <c r="AC330" s="1184"/>
      <c r="AD330" s="1184"/>
      <c r="AE330" s="1184"/>
      <c r="AF330" s="1184"/>
      <c r="AG330" s="1184"/>
      <c r="AH330" s="1191"/>
      <c r="AI330" s="1184"/>
      <c r="AJ330" s="1184"/>
      <c r="AK330" s="1184"/>
      <c r="AL330" s="1184"/>
      <c r="AM330" s="1184"/>
      <c r="AN330" s="1184"/>
      <c r="AO330" s="1184"/>
      <c r="AP330" s="1184"/>
      <c r="AQ330" s="1184"/>
      <c r="AR330" s="1184"/>
      <c r="AS330" s="1184"/>
      <c r="AT330" s="1184"/>
      <c r="AU330" s="1184"/>
      <c r="AV330" s="1184"/>
      <c r="AW330" s="1184"/>
      <c r="AX330" s="1184"/>
      <c r="AY330" s="1184"/>
      <c r="AZ330" s="1184"/>
      <c r="BA330" s="1184"/>
      <c r="BB330" s="1184"/>
      <c r="BC330" s="1184"/>
      <c r="BD330" s="1184"/>
      <c r="BE330" s="1184"/>
      <c r="BF330" s="1184"/>
      <c r="BG330" s="1184"/>
      <c r="BH330" s="1184"/>
      <c r="BI330" s="1184"/>
      <c r="BJ330" s="1184"/>
      <c r="BK330" s="1184"/>
      <c r="BL330" s="1184"/>
      <c r="BM330" s="1184"/>
      <c r="BN330" s="1184"/>
      <c r="BO330" s="1184"/>
      <c r="BP330" s="1184"/>
      <c r="BQ330" s="1184"/>
      <c r="BR330" s="1184"/>
      <c r="BS330" s="1184"/>
      <c r="BT330" s="1184"/>
      <c r="BU330" s="1184"/>
      <c r="BV330" s="1184"/>
      <c r="BW330" s="1184"/>
      <c r="BX330" s="1184"/>
      <c r="BY330" s="1184"/>
    </row>
    <row r="331" spans="2:77">
      <c r="B331" s="1184"/>
      <c r="C331" s="1184"/>
      <c r="D331" s="1184"/>
      <c r="E331" s="1218"/>
      <c r="F331" s="1184"/>
      <c r="G331" s="1184"/>
      <c r="H331" s="1184"/>
      <c r="I331" s="1184"/>
      <c r="J331" s="1184"/>
      <c r="K331" s="1184"/>
      <c r="L331" s="1184"/>
      <c r="M331" s="1184"/>
      <c r="N331" s="1184"/>
      <c r="O331" s="1184"/>
      <c r="P331" s="1184"/>
      <c r="Q331" s="1184"/>
      <c r="R331" s="1184"/>
      <c r="S331" s="1184"/>
      <c r="T331" s="1184"/>
      <c r="U331" s="1184"/>
      <c r="V331" s="1184"/>
      <c r="W331" s="1184"/>
      <c r="X331" s="1184"/>
      <c r="Y331" s="1184"/>
      <c r="Z331" s="1184"/>
      <c r="AA331" s="1184"/>
      <c r="AB331" s="1184"/>
      <c r="AC331" s="1184"/>
      <c r="AD331" s="1184"/>
      <c r="AE331" s="1184"/>
      <c r="AF331" s="1184"/>
      <c r="AG331" s="1184"/>
      <c r="AH331" s="1191"/>
      <c r="AI331" s="1184"/>
      <c r="AJ331" s="1184"/>
      <c r="AK331" s="1184"/>
      <c r="AL331" s="1184"/>
      <c r="AM331" s="1184"/>
      <c r="AN331" s="1184"/>
      <c r="AO331" s="1184"/>
      <c r="AP331" s="1184"/>
      <c r="AQ331" s="1184"/>
      <c r="AR331" s="1184"/>
      <c r="AS331" s="1184"/>
      <c r="AT331" s="1184"/>
      <c r="AU331" s="1184"/>
      <c r="AV331" s="1184"/>
      <c r="AW331" s="1184"/>
      <c r="AX331" s="1184"/>
      <c r="AY331" s="1184"/>
      <c r="AZ331" s="1184"/>
      <c r="BA331" s="1184"/>
      <c r="BB331" s="1184"/>
      <c r="BC331" s="1184"/>
      <c r="BD331" s="1184"/>
      <c r="BE331" s="1184"/>
      <c r="BF331" s="1184"/>
      <c r="BG331" s="1184"/>
      <c r="BH331" s="1184"/>
      <c r="BI331" s="1184"/>
      <c r="BJ331" s="1184"/>
      <c r="BK331" s="1184"/>
      <c r="BL331" s="1184"/>
      <c r="BM331" s="1184"/>
      <c r="BN331" s="1184"/>
      <c r="BO331" s="1184"/>
      <c r="BP331" s="1184"/>
      <c r="BQ331" s="1184"/>
      <c r="BR331" s="1184"/>
      <c r="BS331" s="1184"/>
      <c r="BT331" s="1184"/>
      <c r="BU331" s="1184"/>
      <c r="BV331" s="1184"/>
      <c r="BW331" s="1184"/>
      <c r="BX331" s="1184"/>
      <c r="BY331" s="1184"/>
    </row>
    <row r="332" spans="2:77">
      <c r="B332" s="1184"/>
      <c r="C332" s="1184"/>
      <c r="D332" s="1184"/>
      <c r="E332" s="1218"/>
      <c r="F332" s="1184"/>
      <c r="G332" s="1184"/>
      <c r="H332" s="1184"/>
      <c r="I332" s="1184"/>
      <c r="J332" s="1184"/>
      <c r="K332" s="1184"/>
      <c r="L332" s="1184"/>
      <c r="M332" s="1184"/>
      <c r="N332" s="1184"/>
      <c r="O332" s="1184"/>
      <c r="P332" s="1184"/>
      <c r="Q332" s="1184"/>
      <c r="R332" s="1184"/>
      <c r="S332" s="1184"/>
      <c r="T332" s="1184"/>
      <c r="U332" s="1184"/>
      <c r="V332" s="1184"/>
      <c r="W332" s="1184"/>
      <c r="X332" s="1184"/>
      <c r="Y332" s="1184"/>
      <c r="Z332" s="1184"/>
      <c r="AA332" s="1184"/>
      <c r="AB332" s="1184"/>
      <c r="AC332" s="1184"/>
      <c r="AD332" s="1184"/>
      <c r="AE332" s="1184"/>
      <c r="AF332" s="1184"/>
      <c r="AG332" s="1184"/>
      <c r="AH332" s="1191"/>
      <c r="AI332" s="1184"/>
      <c r="AJ332" s="1184"/>
      <c r="AK332" s="1184"/>
      <c r="AL332" s="1184"/>
      <c r="AM332" s="1184"/>
      <c r="AN332" s="1184"/>
      <c r="AO332" s="1184"/>
      <c r="AP332" s="1184"/>
      <c r="AQ332" s="1184"/>
      <c r="AR332" s="1184"/>
      <c r="AS332" s="1184"/>
      <c r="AT332" s="1184"/>
      <c r="AU332" s="1184"/>
      <c r="AV332" s="1184"/>
      <c r="AW332" s="1184"/>
      <c r="AX332" s="1184"/>
      <c r="AY332" s="1184"/>
      <c r="AZ332" s="1184"/>
      <c r="BA332" s="1184"/>
      <c r="BB332" s="1184"/>
      <c r="BC332" s="1184"/>
      <c r="BD332" s="1184"/>
      <c r="BE332" s="1184"/>
      <c r="BF332" s="1184"/>
      <c r="BG332" s="1184"/>
      <c r="BH332" s="1184"/>
      <c r="BI332" s="1184"/>
      <c r="BJ332" s="1184"/>
      <c r="BK332" s="1184"/>
      <c r="BL332" s="1184"/>
      <c r="BM332" s="1184"/>
      <c r="BN332" s="1184"/>
      <c r="BO332" s="1184"/>
      <c r="BP332" s="1184"/>
      <c r="BQ332" s="1184"/>
      <c r="BR332" s="1184"/>
      <c r="BS332" s="1184"/>
      <c r="BT332" s="1184"/>
      <c r="BU332" s="1184"/>
      <c r="BV332" s="1184"/>
      <c r="BW332" s="1184"/>
      <c r="BX332" s="1184"/>
      <c r="BY332" s="1184"/>
    </row>
    <row r="333" spans="2:77">
      <c r="B333" s="1184"/>
      <c r="C333" s="1184"/>
      <c r="D333" s="1184"/>
      <c r="E333" s="1218"/>
      <c r="F333" s="1184"/>
      <c r="G333" s="1184"/>
      <c r="H333" s="1184"/>
      <c r="I333" s="1184"/>
      <c r="J333" s="1184"/>
      <c r="K333" s="1184"/>
      <c r="L333" s="1184"/>
      <c r="M333" s="1184"/>
      <c r="N333" s="1184"/>
      <c r="O333" s="1184"/>
      <c r="P333" s="1184"/>
      <c r="Q333" s="1184"/>
      <c r="R333" s="1184"/>
      <c r="S333" s="1184"/>
      <c r="T333" s="1184"/>
      <c r="U333" s="1184"/>
      <c r="V333" s="1184"/>
      <c r="W333" s="1184"/>
      <c r="X333" s="1184"/>
      <c r="Y333" s="1184"/>
      <c r="Z333" s="1184"/>
      <c r="AA333" s="1184"/>
      <c r="AB333" s="1184"/>
      <c r="AC333" s="1184"/>
      <c r="AD333" s="1184"/>
      <c r="AE333" s="1184"/>
      <c r="AF333" s="1184"/>
      <c r="AG333" s="1184"/>
      <c r="AH333" s="1191"/>
      <c r="AI333" s="1184"/>
      <c r="AJ333" s="1184"/>
      <c r="AK333" s="1184"/>
      <c r="AL333" s="1184"/>
      <c r="AM333" s="1184"/>
      <c r="AN333" s="1184"/>
      <c r="AO333" s="1184"/>
      <c r="AP333" s="1184"/>
      <c r="AQ333" s="1184"/>
      <c r="AR333" s="1184"/>
      <c r="AS333" s="1184"/>
      <c r="AT333" s="1184"/>
      <c r="AU333" s="1184"/>
      <c r="AV333" s="1184"/>
      <c r="AW333" s="1184"/>
      <c r="AX333" s="1184"/>
      <c r="AY333" s="1184"/>
      <c r="AZ333" s="1184"/>
      <c r="BA333" s="1184"/>
      <c r="BB333" s="1184"/>
      <c r="BC333" s="1184"/>
      <c r="BD333" s="1184"/>
      <c r="BE333" s="1184"/>
      <c r="BF333" s="1184"/>
      <c r="BG333" s="1184"/>
      <c r="BH333" s="1184"/>
      <c r="BI333" s="1184"/>
      <c r="BJ333" s="1184"/>
      <c r="BK333" s="1184"/>
      <c r="BL333" s="1184"/>
      <c r="BM333" s="1184"/>
      <c r="BN333" s="1184"/>
      <c r="BO333" s="1184"/>
      <c r="BP333" s="1184"/>
      <c r="BQ333" s="1184"/>
      <c r="BR333" s="1184"/>
      <c r="BS333" s="1184"/>
      <c r="BT333" s="1184"/>
      <c r="BU333" s="1184"/>
      <c r="BV333" s="1184"/>
      <c r="BW333" s="1184"/>
      <c r="BX333" s="1184"/>
      <c r="BY333" s="1184"/>
    </row>
    <row r="334" spans="2:77">
      <c r="B334" s="1184"/>
      <c r="C334" s="1184"/>
      <c r="D334" s="1184"/>
      <c r="E334" s="1218"/>
      <c r="F334" s="1184"/>
      <c r="G334" s="1184"/>
      <c r="H334" s="1184"/>
      <c r="I334" s="1184"/>
      <c r="J334" s="1184"/>
      <c r="K334" s="1184"/>
      <c r="L334" s="1184"/>
      <c r="M334" s="1184"/>
      <c r="N334" s="1184"/>
      <c r="O334" s="1184"/>
      <c r="P334" s="1184"/>
      <c r="Q334" s="1184"/>
      <c r="R334" s="1184"/>
      <c r="S334" s="1184"/>
      <c r="T334" s="1184"/>
      <c r="U334" s="1184"/>
      <c r="V334" s="1184"/>
      <c r="W334" s="1184"/>
      <c r="X334" s="1184"/>
      <c r="Y334" s="1184"/>
      <c r="Z334" s="1184"/>
      <c r="AA334" s="1184"/>
      <c r="AB334" s="1184"/>
      <c r="AC334" s="1184"/>
      <c r="AD334" s="1184"/>
      <c r="AE334" s="1184"/>
      <c r="AF334" s="1184"/>
      <c r="AG334" s="1184"/>
      <c r="AH334" s="1191"/>
      <c r="AI334" s="1184"/>
      <c r="AJ334" s="1184"/>
      <c r="AK334" s="1184"/>
      <c r="AL334" s="1184"/>
      <c r="AM334" s="1184"/>
      <c r="AN334" s="1184"/>
      <c r="AO334" s="1184"/>
      <c r="AP334" s="1184"/>
      <c r="AQ334" s="1184"/>
      <c r="AR334" s="1184"/>
      <c r="AS334" s="1184"/>
      <c r="AT334" s="1184"/>
      <c r="AU334" s="1184"/>
      <c r="AV334" s="1184"/>
      <c r="AW334" s="1184"/>
      <c r="AX334" s="1184"/>
      <c r="AY334" s="1184"/>
      <c r="AZ334" s="1184"/>
      <c r="BA334" s="1184"/>
      <c r="BB334" s="1184"/>
      <c r="BC334" s="1184"/>
      <c r="BD334" s="1184"/>
      <c r="BE334" s="1184"/>
      <c r="BF334" s="1184"/>
      <c r="BG334" s="1184"/>
      <c r="BH334" s="1184"/>
      <c r="BI334" s="1184"/>
      <c r="BJ334" s="1184"/>
      <c r="BK334" s="1184"/>
      <c r="BL334" s="1184"/>
      <c r="BM334" s="1184"/>
      <c r="BN334" s="1184"/>
      <c r="BO334" s="1184"/>
      <c r="BP334" s="1184"/>
      <c r="BQ334" s="1184"/>
      <c r="BR334" s="1184"/>
      <c r="BS334" s="1184"/>
      <c r="BT334" s="1184"/>
      <c r="BU334" s="1184"/>
      <c r="BV334" s="1184"/>
      <c r="BW334" s="1184"/>
      <c r="BX334" s="1184"/>
      <c r="BY334" s="1184"/>
    </row>
    <row r="335" spans="2:77">
      <c r="B335" s="1184"/>
      <c r="C335" s="1184"/>
      <c r="D335" s="1184"/>
      <c r="E335" s="1218"/>
      <c r="F335" s="1184"/>
      <c r="G335" s="1184"/>
      <c r="H335" s="1184"/>
      <c r="I335" s="1184"/>
      <c r="J335" s="1184"/>
      <c r="K335" s="1184"/>
      <c r="L335" s="1184"/>
      <c r="M335" s="1184"/>
      <c r="N335" s="1184"/>
      <c r="O335" s="1184"/>
      <c r="P335" s="1184"/>
      <c r="Q335" s="1184"/>
      <c r="R335" s="1184"/>
      <c r="S335" s="1184"/>
      <c r="T335" s="1184"/>
      <c r="U335" s="1184"/>
      <c r="V335" s="1184"/>
      <c r="W335" s="1184"/>
      <c r="X335" s="1184"/>
      <c r="Y335" s="1184"/>
      <c r="Z335" s="1184"/>
      <c r="AA335" s="1184"/>
      <c r="AB335" s="1184"/>
      <c r="AC335" s="1184"/>
      <c r="AD335" s="1184"/>
      <c r="AE335" s="1184"/>
      <c r="AF335" s="1184"/>
      <c r="AG335" s="1184"/>
      <c r="AH335" s="1191"/>
      <c r="AI335" s="1184"/>
      <c r="AJ335" s="1184"/>
      <c r="AK335" s="1184"/>
      <c r="AL335" s="1184"/>
      <c r="AM335" s="1184"/>
      <c r="AN335" s="1184"/>
      <c r="AO335" s="1184"/>
      <c r="AP335" s="1184"/>
      <c r="AQ335" s="1184"/>
      <c r="AR335" s="1184"/>
      <c r="AS335" s="1184"/>
      <c r="AT335" s="1184"/>
      <c r="AU335" s="1184"/>
      <c r="AV335" s="1184"/>
      <c r="AW335" s="1184"/>
      <c r="AX335" s="1184"/>
      <c r="AY335" s="1184"/>
      <c r="AZ335" s="1184"/>
      <c r="BA335" s="1184"/>
      <c r="BB335" s="1184"/>
      <c r="BC335" s="1184"/>
      <c r="BD335" s="1184"/>
      <c r="BE335" s="1184"/>
      <c r="BF335" s="1184"/>
      <c r="BG335" s="1184"/>
      <c r="BH335" s="1184"/>
      <c r="BI335" s="1184"/>
      <c r="BJ335" s="1184"/>
      <c r="BK335" s="1184"/>
      <c r="BL335" s="1184"/>
      <c r="BM335" s="1184"/>
      <c r="BN335" s="1184"/>
      <c r="BO335" s="1184"/>
      <c r="BP335" s="1184"/>
      <c r="BQ335" s="1184"/>
      <c r="BR335" s="1184"/>
      <c r="BS335" s="1184"/>
      <c r="BT335" s="1184"/>
      <c r="BU335" s="1184"/>
      <c r="BV335" s="1184"/>
      <c r="BW335" s="1184"/>
      <c r="BX335" s="1184"/>
      <c r="BY335" s="1184"/>
    </row>
    <row r="336" spans="2:77">
      <c r="B336" s="1184"/>
      <c r="C336" s="1184"/>
      <c r="D336" s="1184"/>
      <c r="E336" s="1218"/>
      <c r="F336" s="1184"/>
      <c r="G336" s="1184"/>
      <c r="H336" s="1184"/>
      <c r="I336" s="1184"/>
      <c r="J336" s="1184"/>
      <c r="K336" s="1184"/>
      <c r="L336" s="1184"/>
      <c r="M336" s="1184"/>
      <c r="N336" s="1184"/>
      <c r="O336" s="1184"/>
      <c r="P336" s="1184"/>
      <c r="Q336" s="1184"/>
      <c r="R336" s="1184"/>
      <c r="S336" s="1184"/>
      <c r="T336" s="1184"/>
      <c r="U336" s="1184"/>
      <c r="V336" s="1184"/>
      <c r="W336" s="1184"/>
      <c r="X336" s="1184"/>
      <c r="Y336" s="1184"/>
      <c r="Z336" s="1184"/>
      <c r="AA336" s="1184"/>
      <c r="AB336" s="1184"/>
      <c r="AC336" s="1184"/>
      <c r="AD336" s="1184"/>
      <c r="AE336" s="1184"/>
      <c r="AF336" s="1184"/>
      <c r="AG336" s="1184"/>
      <c r="AH336" s="1191"/>
      <c r="AI336" s="1184"/>
      <c r="AJ336" s="1184"/>
      <c r="AK336" s="1184"/>
      <c r="AL336" s="1184"/>
      <c r="AM336" s="1184"/>
      <c r="AN336" s="1184"/>
      <c r="AO336" s="1184"/>
      <c r="AP336" s="1184"/>
      <c r="AQ336" s="1184"/>
      <c r="AR336" s="1184"/>
      <c r="AS336" s="1184"/>
      <c r="AT336" s="1184"/>
      <c r="AU336" s="1184"/>
      <c r="AV336" s="1184"/>
      <c r="AW336" s="1184"/>
      <c r="AX336" s="1184"/>
      <c r="AY336" s="1184"/>
      <c r="AZ336" s="1184"/>
      <c r="BA336" s="1184"/>
      <c r="BB336" s="1184"/>
      <c r="BC336" s="1184"/>
      <c r="BD336" s="1184"/>
      <c r="BE336" s="1184"/>
      <c r="BF336" s="1184"/>
      <c r="BG336" s="1184"/>
      <c r="BH336" s="1184"/>
      <c r="BI336" s="1184"/>
      <c r="BJ336" s="1184"/>
      <c r="BK336" s="1184"/>
      <c r="BL336" s="1184"/>
      <c r="BM336" s="1184"/>
      <c r="BN336" s="1184"/>
      <c r="BO336" s="1184"/>
      <c r="BP336" s="1184"/>
      <c r="BQ336" s="1184"/>
      <c r="BR336" s="1184"/>
      <c r="BS336" s="1184"/>
      <c r="BT336" s="1184"/>
      <c r="BU336" s="1184"/>
      <c r="BV336" s="1184"/>
      <c r="BW336" s="1184"/>
      <c r="BX336" s="1184"/>
      <c r="BY336" s="1184"/>
    </row>
    <row r="337" spans="2:77">
      <c r="B337" s="1184"/>
      <c r="C337" s="1184"/>
      <c r="D337" s="1184"/>
      <c r="E337" s="1218"/>
      <c r="F337" s="1184"/>
      <c r="G337" s="1184"/>
      <c r="H337" s="1184"/>
      <c r="I337" s="1184"/>
      <c r="J337" s="1184"/>
      <c r="K337" s="1184"/>
      <c r="L337" s="1184"/>
      <c r="M337" s="1184"/>
      <c r="N337" s="1184"/>
      <c r="O337" s="1184"/>
      <c r="P337" s="1184"/>
      <c r="Q337" s="1184"/>
      <c r="R337" s="1184"/>
      <c r="S337" s="1184"/>
      <c r="T337" s="1184"/>
      <c r="U337" s="1184"/>
      <c r="V337" s="1184"/>
      <c r="W337" s="1184"/>
      <c r="X337" s="1184"/>
      <c r="Y337" s="1184"/>
      <c r="Z337" s="1184"/>
      <c r="AA337" s="1184"/>
      <c r="AB337" s="1184"/>
      <c r="AC337" s="1184"/>
      <c r="AD337" s="1184"/>
      <c r="AE337" s="1184"/>
      <c r="AF337" s="1184"/>
      <c r="AG337" s="1184"/>
      <c r="AH337" s="1191"/>
      <c r="AI337" s="1184"/>
      <c r="AJ337" s="1184"/>
      <c r="AK337" s="1184"/>
      <c r="AL337" s="1184"/>
      <c r="AM337" s="1184"/>
      <c r="AN337" s="1184"/>
      <c r="AO337" s="1184"/>
      <c r="AP337" s="1184"/>
      <c r="AQ337" s="1184"/>
      <c r="AR337" s="1184"/>
      <c r="AS337" s="1184"/>
      <c r="AT337" s="1184"/>
      <c r="AU337" s="1184"/>
      <c r="AV337" s="1184"/>
      <c r="AW337" s="1184"/>
      <c r="AX337" s="1184"/>
      <c r="AY337" s="1184"/>
      <c r="AZ337" s="1184"/>
      <c r="BA337" s="1184"/>
      <c r="BB337" s="1184"/>
      <c r="BC337" s="1184"/>
      <c r="BD337" s="1184"/>
      <c r="BE337" s="1184"/>
      <c r="BF337" s="1184"/>
      <c r="BG337" s="1184"/>
      <c r="BH337" s="1184"/>
      <c r="BI337" s="1184"/>
      <c r="BJ337" s="1184"/>
      <c r="BK337" s="1184"/>
      <c r="BL337" s="1184"/>
      <c r="BM337" s="1184"/>
      <c r="BN337" s="1184"/>
      <c r="BO337" s="1184"/>
      <c r="BP337" s="1184"/>
      <c r="BQ337" s="1184"/>
      <c r="BR337" s="1184"/>
      <c r="BS337" s="1184"/>
      <c r="BT337" s="1184"/>
      <c r="BU337" s="1184"/>
      <c r="BV337" s="1184"/>
      <c r="BW337" s="1184"/>
      <c r="BX337" s="1184"/>
      <c r="BY337" s="1184"/>
    </row>
    <row r="338" spans="2:77">
      <c r="B338" s="1184"/>
      <c r="C338" s="1184"/>
      <c r="D338" s="1184"/>
      <c r="E338" s="1218"/>
      <c r="F338" s="1184"/>
      <c r="G338" s="1184"/>
      <c r="H338" s="1184"/>
      <c r="I338" s="1184"/>
      <c r="J338" s="1184"/>
      <c r="K338" s="1184"/>
      <c r="L338" s="1184"/>
      <c r="M338" s="1184"/>
      <c r="N338" s="1184"/>
      <c r="O338" s="1184"/>
      <c r="P338" s="1184"/>
      <c r="Q338" s="1184"/>
      <c r="R338" s="1184"/>
      <c r="S338" s="1184"/>
      <c r="T338" s="1184"/>
      <c r="U338" s="1184"/>
      <c r="V338" s="1184"/>
      <c r="W338" s="1184"/>
      <c r="X338" s="1184"/>
      <c r="Y338" s="1184"/>
      <c r="Z338" s="1184"/>
      <c r="AA338" s="1184"/>
      <c r="AB338" s="1184"/>
      <c r="AC338" s="1184"/>
      <c r="AD338" s="1184"/>
      <c r="AE338" s="1184"/>
      <c r="AF338" s="1184"/>
      <c r="AG338" s="1184"/>
      <c r="AH338" s="1191"/>
      <c r="AI338" s="1184"/>
      <c r="AJ338" s="1184"/>
      <c r="AK338" s="1184"/>
      <c r="AL338" s="1184"/>
      <c r="AM338" s="1184"/>
      <c r="AN338" s="1184"/>
      <c r="AO338" s="1184"/>
      <c r="AP338" s="1184"/>
      <c r="AQ338" s="1184"/>
      <c r="AR338" s="1184"/>
      <c r="AS338" s="1184"/>
      <c r="AT338" s="1184"/>
      <c r="AU338" s="1184"/>
      <c r="AV338" s="1184"/>
      <c r="AW338" s="1184"/>
      <c r="AX338" s="1184"/>
      <c r="AY338" s="1184"/>
      <c r="AZ338" s="1184"/>
      <c r="BA338" s="1184"/>
      <c r="BB338" s="1184"/>
      <c r="BC338" s="1184"/>
      <c r="BD338" s="1184"/>
      <c r="BE338" s="1184"/>
      <c r="BF338" s="1184"/>
      <c r="BG338" s="1184"/>
      <c r="BH338" s="1184"/>
      <c r="BI338" s="1184"/>
      <c r="BJ338" s="1184"/>
      <c r="BK338" s="1184"/>
      <c r="BL338" s="1184"/>
      <c r="BM338" s="1184"/>
      <c r="BN338" s="1184"/>
      <c r="BO338" s="1184"/>
      <c r="BP338" s="1184"/>
      <c r="BQ338" s="1184"/>
      <c r="BR338" s="1184"/>
      <c r="BS338" s="1184"/>
      <c r="BT338" s="1184"/>
      <c r="BU338" s="1184"/>
      <c r="BV338" s="1184"/>
      <c r="BW338" s="1184"/>
      <c r="BX338" s="1184"/>
      <c r="BY338" s="1184"/>
    </row>
    <row r="339" spans="2:77">
      <c r="B339" s="1184"/>
      <c r="C339" s="1184"/>
      <c r="D339" s="1184"/>
      <c r="E339" s="1218"/>
      <c r="F339" s="1184"/>
      <c r="G339" s="1184"/>
      <c r="H339" s="1184"/>
      <c r="I339" s="1184"/>
      <c r="J339" s="1184"/>
      <c r="K339" s="1184"/>
      <c r="L339" s="1184"/>
      <c r="M339" s="1184"/>
      <c r="N339" s="1184"/>
      <c r="O339" s="1184"/>
      <c r="P339" s="1184"/>
      <c r="Q339" s="1184"/>
      <c r="R339" s="1184"/>
      <c r="S339" s="1184"/>
      <c r="T339" s="1184"/>
      <c r="U339" s="1184"/>
      <c r="V339" s="1184"/>
      <c r="W339" s="1184"/>
      <c r="X339" s="1184"/>
      <c r="Y339" s="1184"/>
      <c r="Z339" s="1184"/>
      <c r="AA339" s="1184"/>
      <c r="AB339" s="1184"/>
      <c r="AC339" s="1184"/>
      <c r="AD339" s="1184"/>
      <c r="AE339" s="1184"/>
      <c r="AF339" s="1184"/>
      <c r="AG339" s="1184"/>
      <c r="AH339" s="1191"/>
      <c r="AI339" s="1184"/>
      <c r="AJ339" s="1184"/>
      <c r="AK339" s="1184"/>
      <c r="AL339" s="1184"/>
      <c r="AM339" s="1184"/>
      <c r="AN339" s="1184"/>
      <c r="AO339" s="1184"/>
      <c r="AP339" s="1184"/>
      <c r="AQ339" s="1184"/>
      <c r="AR339" s="1184"/>
      <c r="AS339" s="1184"/>
      <c r="AT339" s="1184"/>
      <c r="AU339" s="1184"/>
      <c r="AV339" s="1184"/>
      <c r="AW339" s="1184"/>
      <c r="AX339" s="1184"/>
      <c r="AY339" s="1184"/>
      <c r="AZ339" s="1184"/>
      <c r="BA339" s="1184"/>
      <c r="BB339" s="1184"/>
      <c r="BC339" s="1184"/>
      <c r="BD339" s="1184"/>
      <c r="BE339" s="1184"/>
      <c r="BF339" s="1184"/>
      <c r="BG339" s="1184"/>
      <c r="BH339" s="1184"/>
      <c r="BI339" s="1184"/>
      <c r="BJ339" s="1184"/>
      <c r="BK339" s="1184"/>
      <c r="BL339" s="1184"/>
      <c r="BM339" s="1184"/>
      <c r="BN339" s="1184"/>
      <c r="BO339" s="1184"/>
      <c r="BP339" s="1184"/>
      <c r="BQ339" s="1184"/>
      <c r="BR339" s="1184"/>
      <c r="BS339" s="1184"/>
      <c r="BT339" s="1184"/>
      <c r="BU339" s="1184"/>
      <c r="BV339" s="1184"/>
      <c r="BW339" s="1184"/>
      <c r="BX339" s="1184"/>
      <c r="BY339" s="1184"/>
    </row>
    <row r="340" spans="2:77">
      <c r="B340" s="1184"/>
      <c r="C340" s="1184"/>
      <c r="D340" s="1184"/>
      <c r="E340" s="1218"/>
      <c r="F340" s="1184"/>
      <c r="G340" s="1184"/>
      <c r="H340" s="1184"/>
      <c r="I340" s="1184"/>
      <c r="J340" s="1184"/>
      <c r="K340" s="1184"/>
      <c r="L340" s="1184"/>
      <c r="M340" s="1184"/>
      <c r="N340" s="1184"/>
      <c r="O340" s="1184"/>
      <c r="P340" s="1184"/>
      <c r="Q340" s="1184"/>
      <c r="R340" s="1184"/>
      <c r="S340" s="1184"/>
      <c r="T340" s="1184"/>
      <c r="U340" s="1184"/>
      <c r="V340" s="1184"/>
      <c r="W340" s="1184"/>
      <c r="X340" s="1184"/>
      <c r="Y340" s="1184"/>
      <c r="Z340" s="1184"/>
      <c r="AA340" s="1184"/>
      <c r="AB340" s="1184"/>
      <c r="AC340" s="1184"/>
      <c r="AD340" s="1184"/>
      <c r="AE340" s="1184"/>
      <c r="AF340" s="1184"/>
      <c r="AG340" s="1184"/>
      <c r="AH340" s="1191"/>
      <c r="AI340" s="1184"/>
      <c r="AJ340" s="1184"/>
      <c r="AK340" s="1184"/>
      <c r="AL340" s="1184"/>
      <c r="AM340" s="1184"/>
      <c r="AN340" s="1184"/>
      <c r="AO340" s="1184"/>
      <c r="AP340" s="1184"/>
      <c r="AQ340" s="1184"/>
      <c r="AR340" s="1184"/>
      <c r="AS340" s="1184"/>
      <c r="AT340" s="1184"/>
      <c r="AU340" s="1184"/>
      <c r="AV340" s="1184"/>
      <c r="AW340" s="1184"/>
      <c r="AX340" s="1184"/>
      <c r="AY340" s="1184"/>
      <c r="AZ340" s="1184"/>
      <c r="BA340" s="1184"/>
      <c r="BB340" s="1184"/>
      <c r="BC340" s="1184"/>
      <c r="BD340" s="1184"/>
      <c r="BE340" s="1184"/>
      <c r="BF340" s="1184"/>
      <c r="BG340" s="1184"/>
      <c r="BH340" s="1184"/>
      <c r="BI340" s="1184"/>
      <c r="BJ340" s="1184"/>
      <c r="BK340" s="1184"/>
      <c r="BL340" s="1184"/>
      <c r="BM340" s="1184"/>
      <c r="BN340" s="1184"/>
      <c r="BO340" s="1184"/>
      <c r="BP340" s="1184"/>
      <c r="BQ340" s="1184"/>
      <c r="BR340" s="1184"/>
      <c r="BS340" s="1184"/>
      <c r="BT340" s="1184"/>
      <c r="BU340" s="1184"/>
      <c r="BV340" s="1184"/>
      <c r="BW340" s="1184"/>
      <c r="BX340" s="1184"/>
      <c r="BY340" s="1184"/>
    </row>
    <row r="341" spans="2:77">
      <c r="B341" s="1184"/>
      <c r="C341" s="1184"/>
      <c r="D341" s="1184"/>
      <c r="E341" s="1218"/>
      <c r="F341" s="1184"/>
      <c r="G341" s="1184"/>
      <c r="H341" s="1184"/>
      <c r="I341" s="1184"/>
      <c r="J341" s="1184"/>
      <c r="K341" s="1184"/>
      <c r="L341" s="1184"/>
      <c r="M341" s="1184"/>
      <c r="N341" s="1184"/>
      <c r="O341" s="1184"/>
      <c r="P341" s="1184"/>
      <c r="Q341" s="1184"/>
      <c r="R341" s="1184"/>
      <c r="S341" s="1184"/>
      <c r="T341" s="1184"/>
      <c r="U341" s="1184"/>
      <c r="V341" s="1184"/>
      <c r="W341" s="1184"/>
      <c r="X341" s="1184"/>
      <c r="Y341" s="1184"/>
      <c r="Z341" s="1184"/>
      <c r="AA341" s="1184"/>
      <c r="AB341" s="1184"/>
      <c r="AC341" s="1184"/>
      <c r="AD341" s="1184"/>
      <c r="AE341" s="1184"/>
      <c r="AF341" s="1184"/>
      <c r="AG341" s="1184"/>
      <c r="AH341" s="1191"/>
      <c r="AI341" s="1184"/>
      <c r="AJ341" s="1184"/>
      <c r="AK341" s="1184"/>
      <c r="AL341" s="1184"/>
      <c r="AM341" s="1184"/>
      <c r="AN341" s="1184"/>
      <c r="AO341" s="1184"/>
      <c r="AP341" s="1184"/>
      <c r="AQ341" s="1184"/>
      <c r="AR341" s="1184"/>
      <c r="AS341" s="1184"/>
      <c r="AT341" s="1184"/>
      <c r="AU341" s="1184"/>
      <c r="AV341" s="1184"/>
      <c r="AW341" s="1184"/>
      <c r="AX341" s="1184"/>
      <c r="AY341" s="1184"/>
      <c r="AZ341" s="1184"/>
      <c r="BA341" s="1184"/>
      <c r="BB341" s="1184"/>
      <c r="BC341" s="1184"/>
      <c r="BD341" s="1184"/>
      <c r="BE341" s="1184"/>
      <c r="BF341" s="1184"/>
      <c r="BG341" s="1184"/>
      <c r="BH341" s="1184"/>
      <c r="BI341" s="1184"/>
      <c r="BJ341" s="1184"/>
      <c r="BK341" s="1184"/>
      <c r="BL341" s="1184"/>
      <c r="BM341" s="1184"/>
      <c r="BN341" s="1184"/>
      <c r="BO341" s="1184"/>
      <c r="BP341" s="1184"/>
      <c r="BQ341" s="1184"/>
      <c r="BR341" s="1184"/>
      <c r="BS341" s="1184"/>
      <c r="BT341" s="1184"/>
      <c r="BU341" s="1184"/>
      <c r="BV341" s="1184"/>
      <c r="BW341" s="1184"/>
      <c r="BX341" s="1184"/>
      <c r="BY341" s="1184"/>
    </row>
    <row r="342" spans="2:77">
      <c r="B342" s="1184"/>
      <c r="C342" s="1184"/>
      <c r="D342" s="1184"/>
      <c r="E342" s="1218"/>
      <c r="F342" s="1184"/>
      <c r="G342" s="1184"/>
      <c r="H342" s="1184"/>
      <c r="I342" s="1184"/>
      <c r="J342" s="1184"/>
      <c r="K342" s="1184"/>
      <c r="L342" s="1184"/>
      <c r="M342" s="1184"/>
      <c r="N342" s="1184"/>
      <c r="O342" s="1184"/>
      <c r="P342" s="1184"/>
      <c r="Q342" s="1184"/>
      <c r="R342" s="1184"/>
      <c r="S342" s="1184"/>
      <c r="T342" s="1184"/>
      <c r="U342" s="1184"/>
      <c r="V342" s="1184"/>
      <c r="W342" s="1184"/>
      <c r="X342" s="1184"/>
      <c r="Y342" s="1184"/>
      <c r="Z342" s="1184"/>
      <c r="AA342" s="1184"/>
      <c r="AB342" s="1184"/>
      <c r="AC342" s="1184"/>
      <c r="AD342" s="1184"/>
      <c r="AE342" s="1184"/>
      <c r="AF342" s="1184"/>
      <c r="AG342" s="1184"/>
      <c r="AH342" s="1191"/>
      <c r="AI342" s="1184"/>
      <c r="AJ342" s="1184"/>
      <c r="AK342" s="1184"/>
      <c r="AL342" s="1184"/>
      <c r="AM342" s="1184"/>
      <c r="AN342" s="1184"/>
      <c r="AO342" s="1184"/>
      <c r="AP342" s="1184"/>
      <c r="AQ342" s="1184"/>
      <c r="AR342" s="1184"/>
      <c r="AS342" s="1184"/>
      <c r="AT342" s="1184"/>
      <c r="AU342" s="1184"/>
      <c r="AV342" s="1184"/>
      <c r="AW342" s="1184"/>
      <c r="AX342" s="1184"/>
      <c r="AY342" s="1184"/>
      <c r="AZ342" s="1184"/>
      <c r="BA342" s="1184"/>
      <c r="BB342" s="1184"/>
      <c r="BC342" s="1184"/>
      <c r="BD342" s="1184"/>
      <c r="BE342" s="1184"/>
      <c r="BF342" s="1184"/>
      <c r="BG342" s="1184"/>
      <c r="BH342" s="1184"/>
      <c r="BI342" s="1184"/>
      <c r="BJ342" s="1184"/>
      <c r="BK342" s="1184"/>
      <c r="BL342" s="1184"/>
      <c r="BM342" s="1184"/>
      <c r="BN342" s="1184"/>
      <c r="BO342" s="1184"/>
      <c r="BP342" s="1184"/>
      <c r="BQ342" s="1184"/>
      <c r="BR342" s="1184"/>
      <c r="BS342" s="1184"/>
      <c r="BT342" s="1184"/>
      <c r="BU342" s="1184"/>
      <c r="BV342" s="1184"/>
      <c r="BW342" s="1184"/>
      <c r="BX342" s="1184"/>
      <c r="BY342" s="1184"/>
    </row>
    <row r="343" spans="2:77">
      <c r="B343" s="1184"/>
      <c r="C343" s="1184"/>
      <c r="D343" s="1184"/>
      <c r="E343" s="1218"/>
      <c r="F343" s="1184"/>
      <c r="G343" s="1184"/>
      <c r="H343" s="1184"/>
      <c r="I343" s="1184"/>
      <c r="J343" s="1184"/>
      <c r="K343" s="1184"/>
      <c r="L343" s="1184"/>
      <c r="M343" s="1184"/>
      <c r="N343" s="1184"/>
      <c r="O343" s="1184"/>
      <c r="P343" s="1184"/>
      <c r="Q343" s="1184"/>
      <c r="R343" s="1184"/>
      <c r="S343" s="1184"/>
      <c r="T343" s="1184"/>
      <c r="U343" s="1184"/>
      <c r="V343" s="1184"/>
      <c r="W343" s="1184"/>
      <c r="X343" s="1184"/>
      <c r="Y343" s="1184"/>
      <c r="Z343" s="1184"/>
      <c r="AA343" s="1184"/>
      <c r="AB343" s="1184"/>
      <c r="AC343" s="1184"/>
      <c r="AD343" s="1184"/>
      <c r="AE343" s="1184"/>
      <c r="AF343" s="1184"/>
      <c r="AG343" s="1184"/>
      <c r="AH343" s="1191"/>
      <c r="AI343" s="1184"/>
      <c r="AJ343" s="1184"/>
      <c r="AK343" s="1184"/>
      <c r="AL343" s="1184"/>
      <c r="AM343" s="1184"/>
      <c r="AN343" s="1184"/>
      <c r="AO343" s="1184"/>
      <c r="AP343" s="1184"/>
      <c r="AQ343" s="1184"/>
      <c r="AR343" s="1184"/>
      <c r="AS343" s="1184"/>
      <c r="AT343" s="1184"/>
      <c r="AU343" s="1184"/>
      <c r="AV343" s="1184"/>
      <c r="AW343" s="1184"/>
      <c r="AX343" s="1184"/>
      <c r="AY343" s="1184"/>
      <c r="AZ343" s="1184"/>
      <c r="BA343" s="1184"/>
      <c r="BB343" s="1184"/>
      <c r="BC343" s="1184"/>
      <c r="BD343" s="1184"/>
      <c r="BE343" s="1184"/>
      <c r="BF343" s="1184"/>
      <c r="BG343" s="1184"/>
      <c r="BH343" s="1184"/>
      <c r="BI343" s="1184"/>
      <c r="BJ343" s="1184"/>
      <c r="BK343" s="1184"/>
      <c r="BL343" s="1184"/>
      <c r="BM343" s="1184"/>
      <c r="BN343" s="1184"/>
      <c r="BO343" s="1184"/>
      <c r="BP343" s="1184"/>
      <c r="BQ343" s="1184"/>
      <c r="BR343" s="1184"/>
      <c r="BS343" s="1184"/>
      <c r="BT343" s="1184"/>
      <c r="BU343" s="1184"/>
      <c r="BV343" s="1184"/>
      <c r="BW343" s="1184"/>
      <c r="BX343" s="1184"/>
      <c r="BY343" s="1184"/>
    </row>
    <row r="344" spans="2:77">
      <c r="B344" s="1184"/>
      <c r="C344" s="1184"/>
      <c r="D344" s="1184"/>
      <c r="E344" s="1218"/>
      <c r="F344" s="1184"/>
      <c r="G344" s="1184"/>
      <c r="H344" s="1184"/>
      <c r="I344" s="1184"/>
      <c r="J344" s="1184"/>
      <c r="K344" s="1184"/>
      <c r="L344" s="1184"/>
      <c r="M344" s="1184"/>
      <c r="N344" s="1184"/>
      <c r="O344" s="1184"/>
      <c r="P344" s="1184"/>
      <c r="Q344" s="1184"/>
      <c r="R344" s="1184"/>
      <c r="S344" s="1184"/>
      <c r="T344" s="1184"/>
      <c r="U344" s="1184"/>
      <c r="V344" s="1184"/>
      <c r="W344" s="1184"/>
      <c r="X344" s="1184"/>
      <c r="Y344" s="1184"/>
      <c r="Z344" s="1184"/>
      <c r="AA344" s="1184"/>
      <c r="AB344" s="1184"/>
      <c r="AC344" s="1184"/>
      <c r="AD344" s="1184"/>
      <c r="AE344" s="1184"/>
      <c r="AF344" s="1184"/>
      <c r="AG344" s="1184"/>
      <c r="AH344" s="1191"/>
      <c r="AI344" s="1184"/>
      <c r="AJ344" s="1184"/>
      <c r="AK344" s="1184"/>
      <c r="AL344" s="1184"/>
      <c r="AM344" s="1184"/>
      <c r="AN344" s="1184"/>
      <c r="AO344" s="1184"/>
      <c r="AP344" s="1184"/>
      <c r="AQ344" s="1184"/>
      <c r="AR344" s="1184"/>
      <c r="AS344" s="1184"/>
      <c r="AT344" s="1184"/>
      <c r="AU344" s="1184"/>
      <c r="AV344" s="1184"/>
      <c r="AW344" s="1184"/>
      <c r="AX344" s="1184"/>
      <c r="AY344" s="1184"/>
      <c r="AZ344" s="1184"/>
      <c r="BA344" s="1184"/>
      <c r="BB344" s="1184"/>
      <c r="BC344" s="1184"/>
      <c r="BD344" s="1184"/>
      <c r="BE344" s="1184"/>
      <c r="BF344" s="1184"/>
      <c r="BG344" s="1184"/>
      <c r="BH344" s="1184"/>
      <c r="BI344" s="1184"/>
      <c r="BJ344" s="1184"/>
      <c r="BK344" s="1184"/>
      <c r="BL344" s="1184"/>
      <c r="BM344" s="1184"/>
      <c r="BN344" s="1184"/>
      <c r="BO344" s="1184"/>
      <c r="BP344" s="1184"/>
      <c r="BQ344" s="1184"/>
      <c r="BR344" s="1184"/>
      <c r="BS344" s="1184"/>
      <c r="BT344" s="1184"/>
      <c r="BU344" s="1184"/>
      <c r="BV344" s="1184"/>
      <c r="BW344" s="1184"/>
      <c r="BX344" s="1184"/>
      <c r="BY344" s="1184"/>
    </row>
    <row r="345" spans="2:77">
      <c r="B345" s="1184"/>
      <c r="C345" s="1184"/>
      <c r="D345" s="1184"/>
      <c r="E345" s="1218"/>
      <c r="F345" s="1184"/>
      <c r="G345" s="1184"/>
      <c r="H345" s="1184"/>
      <c r="I345" s="1184"/>
      <c r="J345" s="1184"/>
      <c r="K345" s="1184"/>
      <c r="L345" s="1184"/>
      <c r="M345" s="1184"/>
      <c r="N345" s="1184"/>
      <c r="O345" s="1184"/>
      <c r="P345" s="1184"/>
      <c r="Q345" s="1184"/>
      <c r="R345" s="1184"/>
      <c r="S345" s="1184"/>
      <c r="T345" s="1184"/>
      <c r="U345" s="1184"/>
      <c r="V345" s="1184"/>
      <c r="W345" s="1184"/>
      <c r="X345" s="1184"/>
      <c r="Y345" s="1184"/>
      <c r="Z345" s="1184"/>
      <c r="AA345" s="1184"/>
      <c r="AB345" s="1184"/>
      <c r="AC345" s="1184"/>
      <c r="AD345" s="1184"/>
      <c r="AE345" s="1184"/>
      <c r="AF345" s="1184"/>
      <c r="AG345" s="1184"/>
      <c r="AH345" s="1191"/>
      <c r="AI345" s="1184"/>
      <c r="AJ345" s="1184"/>
      <c r="AK345" s="1184"/>
      <c r="AL345" s="1184"/>
      <c r="AM345" s="1184"/>
      <c r="AN345" s="1184"/>
      <c r="AO345" s="1184"/>
      <c r="AP345" s="1184"/>
      <c r="AQ345" s="1184"/>
      <c r="AR345" s="1184"/>
      <c r="AS345" s="1184"/>
      <c r="AT345" s="1184"/>
      <c r="AU345" s="1184"/>
      <c r="AV345" s="1184"/>
      <c r="AW345" s="1184"/>
      <c r="AX345" s="1184"/>
      <c r="AY345" s="1184"/>
      <c r="AZ345" s="1184"/>
      <c r="BA345" s="1184"/>
      <c r="BB345" s="1184"/>
      <c r="BC345" s="1184"/>
      <c r="BD345" s="1184"/>
      <c r="BE345" s="1184"/>
      <c r="BF345" s="1184"/>
      <c r="BG345" s="1184"/>
      <c r="BH345" s="1184"/>
      <c r="BI345" s="1184"/>
      <c r="BJ345" s="1184"/>
      <c r="BK345" s="1184"/>
      <c r="BL345" s="1184"/>
      <c r="BM345" s="1184"/>
      <c r="BN345" s="1184"/>
      <c r="BO345" s="1184"/>
      <c r="BP345" s="1184"/>
      <c r="BQ345" s="1184"/>
      <c r="BR345" s="1184"/>
      <c r="BS345" s="1184"/>
      <c r="BT345" s="1184"/>
      <c r="BU345" s="1184"/>
      <c r="BV345" s="1184"/>
      <c r="BW345" s="1184"/>
      <c r="BX345" s="1184"/>
      <c r="BY345" s="1184"/>
    </row>
    <row r="346" spans="2:77">
      <c r="B346" s="1184"/>
      <c r="C346" s="1184"/>
      <c r="D346" s="1184"/>
      <c r="E346" s="1218"/>
      <c r="F346" s="1184"/>
      <c r="G346" s="1184"/>
      <c r="H346" s="1184"/>
      <c r="I346" s="1184"/>
      <c r="J346" s="1184"/>
      <c r="K346" s="1184"/>
      <c r="L346" s="1184"/>
      <c r="M346" s="1184"/>
      <c r="N346" s="1184"/>
      <c r="O346" s="1184"/>
      <c r="P346" s="1184"/>
      <c r="Q346" s="1184"/>
      <c r="R346" s="1184"/>
      <c r="S346" s="1184"/>
      <c r="T346" s="1184"/>
      <c r="U346" s="1184"/>
      <c r="V346" s="1184"/>
      <c r="W346" s="1184"/>
      <c r="X346" s="1184"/>
      <c r="Y346" s="1184"/>
      <c r="Z346" s="1184"/>
      <c r="AA346" s="1184"/>
      <c r="AB346" s="1184"/>
      <c r="AC346" s="1184"/>
      <c r="AD346" s="1184"/>
      <c r="AE346" s="1184"/>
      <c r="AF346" s="1184"/>
      <c r="AG346" s="1184"/>
      <c r="AH346" s="1191"/>
      <c r="AI346" s="1184"/>
      <c r="AJ346" s="1184"/>
      <c r="AK346" s="1184"/>
      <c r="AL346" s="1184"/>
      <c r="AM346" s="1184"/>
      <c r="AN346" s="1184"/>
      <c r="AO346" s="1184"/>
      <c r="AP346" s="1184"/>
      <c r="AQ346" s="1184"/>
      <c r="AR346" s="1184"/>
      <c r="AS346" s="1184"/>
      <c r="AT346" s="1184"/>
      <c r="AU346" s="1184"/>
      <c r="AV346" s="1184"/>
      <c r="AW346" s="1184"/>
      <c r="AX346" s="1184"/>
      <c r="AY346" s="1184"/>
      <c r="AZ346" s="1184"/>
      <c r="BA346" s="1184"/>
      <c r="BB346" s="1184"/>
      <c r="BC346" s="1184"/>
      <c r="BD346" s="1184"/>
      <c r="BE346" s="1184"/>
      <c r="BF346" s="1184"/>
      <c r="BG346" s="1184"/>
      <c r="BH346" s="1184"/>
      <c r="BI346" s="1184"/>
      <c r="BJ346" s="1184"/>
      <c r="BK346" s="1184"/>
      <c r="BL346" s="1184"/>
      <c r="BM346" s="1184"/>
      <c r="BN346" s="1184"/>
      <c r="BO346" s="1184"/>
      <c r="BP346" s="1184"/>
      <c r="BQ346" s="1184"/>
      <c r="BR346" s="1184"/>
      <c r="BS346" s="1184"/>
      <c r="BT346" s="1184"/>
      <c r="BU346" s="1184"/>
      <c r="BV346" s="1184"/>
      <c r="BW346" s="1184"/>
      <c r="BX346" s="1184"/>
      <c r="BY346" s="1184"/>
    </row>
    <row r="347" spans="2:77">
      <c r="B347" s="1184"/>
      <c r="C347" s="1184"/>
      <c r="D347" s="1184"/>
      <c r="E347" s="1218"/>
      <c r="F347" s="1184"/>
      <c r="G347" s="1184"/>
      <c r="H347" s="1184"/>
      <c r="I347" s="1184"/>
      <c r="J347" s="1184"/>
      <c r="K347" s="1184"/>
      <c r="L347" s="1184"/>
      <c r="M347" s="1184"/>
      <c r="N347" s="1184"/>
      <c r="O347" s="1184"/>
      <c r="P347" s="1184"/>
      <c r="Q347" s="1184"/>
      <c r="R347" s="1184"/>
      <c r="S347" s="1184"/>
      <c r="T347" s="1184"/>
      <c r="U347" s="1184"/>
      <c r="V347" s="1184"/>
      <c r="W347" s="1184"/>
      <c r="X347" s="1184"/>
      <c r="Y347" s="1184"/>
      <c r="Z347" s="1184"/>
      <c r="AA347" s="1184"/>
      <c r="AB347" s="1184"/>
      <c r="AC347" s="1184"/>
      <c r="AD347" s="1184"/>
      <c r="AE347" s="1184"/>
      <c r="AF347" s="1184"/>
      <c r="AG347" s="1184"/>
      <c r="AH347" s="1191"/>
      <c r="AI347" s="1184"/>
      <c r="AJ347" s="1184"/>
      <c r="AK347" s="1184"/>
      <c r="AL347" s="1184"/>
      <c r="AM347" s="1184"/>
      <c r="AN347" s="1184"/>
      <c r="AO347" s="1184"/>
      <c r="AP347" s="1184"/>
      <c r="AQ347" s="1184"/>
      <c r="AR347" s="1184"/>
      <c r="AS347" s="1184"/>
      <c r="AT347" s="1184"/>
      <c r="AU347" s="1184"/>
      <c r="AV347" s="1184"/>
      <c r="AW347" s="1184"/>
      <c r="AX347" s="1184"/>
      <c r="AY347" s="1184"/>
      <c r="AZ347" s="1184"/>
      <c r="BA347" s="1184"/>
      <c r="BB347" s="1184"/>
      <c r="BC347" s="1184"/>
      <c r="BD347" s="1184"/>
      <c r="BE347" s="1184"/>
      <c r="BF347" s="1184"/>
      <c r="BG347" s="1184"/>
      <c r="BH347" s="1184"/>
      <c r="BI347" s="1184"/>
      <c r="BJ347" s="1184"/>
      <c r="BK347" s="1184"/>
      <c r="BL347" s="1184"/>
      <c r="BM347" s="1184"/>
      <c r="BN347" s="1184"/>
      <c r="BO347" s="1184"/>
      <c r="BP347" s="1184"/>
      <c r="BQ347" s="1184"/>
      <c r="BR347" s="1184"/>
      <c r="BS347" s="1184"/>
      <c r="BT347" s="1184"/>
      <c r="BU347" s="1184"/>
      <c r="BV347" s="1184"/>
      <c r="BW347" s="1184"/>
      <c r="BX347" s="1184"/>
      <c r="BY347" s="1184"/>
    </row>
    <row r="348" spans="2:77">
      <c r="B348" s="1184"/>
      <c r="C348" s="1184"/>
      <c r="D348" s="1184"/>
      <c r="E348" s="1218"/>
      <c r="F348" s="1184"/>
      <c r="G348" s="1184"/>
      <c r="H348" s="1184"/>
      <c r="I348" s="1184"/>
      <c r="J348" s="1184"/>
      <c r="K348" s="1184"/>
      <c r="L348" s="1184"/>
      <c r="M348" s="1184"/>
      <c r="N348" s="1184"/>
      <c r="O348" s="1184"/>
      <c r="P348" s="1184"/>
      <c r="Q348" s="1184"/>
      <c r="R348" s="1184"/>
      <c r="S348" s="1184"/>
      <c r="T348" s="1184"/>
      <c r="U348" s="1184"/>
      <c r="V348" s="1184"/>
      <c r="W348" s="1184"/>
      <c r="X348" s="1184"/>
      <c r="Y348" s="1184"/>
      <c r="Z348" s="1184"/>
      <c r="AA348" s="1184"/>
      <c r="AB348" s="1184"/>
      <c r="AC348" s="1184"/>
      <c r="AD348" s="1184"/>
      <c r="AE348" s="1184"/>
      <c r="AF348" s="1184"/>
      <c r="AG348" s="1184"/>
      <c r="AH348" s="1191"/>
      <c r="AI348" s="1184"/>
      <c r="AJ348" s="1184"/>
      <c r="AK348" s="1184"/>
      <c r="AL348" s="1184"/>
      <c r="AM348" s="1184"/>
      <c r="AN348" s="1184"/>
      <c r="AO348" s="1184"/>
      <c r="AP348" s="1184"/>
      <c r="AQ348" s="1184"/>
      <c r="AR348" s="1184"/>
      <c r="AS348" s="1184"/>
      <c r="AT348" s="1184"/>
      <c r="AU348" s="1184"/>
      <c r="AV348" s="1184"/>
      <c r="AW348" s="1184"/>
      <c r="AX348" s="1184"/>
      <c r="AY348" s="1184"/>
      <c r="AZ348" s="1184"/>
      <c r="BA348" s="1184"/>
      <c r="BB348" s="1184"/>
      <c r="BC348" s="1184"/>
      <c r="BD348" s="1184"/>
      <c r="BE348" s="1184"/>
      <c r="BF348" s="1184"/>
      <c r="BG348" s="1184"/>
      <c r="BH348" s="1184"/>
      <c r="BI348" s="1184"/>
      <c r="BJ348" s="1184"/>
      <c r="BK348" s="1184"/>
      <c r="BL348" s="1184"/>
      <c r="BM348" s="1184"/>
      <c r="BN348" s="1184"/>
      <c r="BO348" s="1184"/>
      <c r="BP348" s="1184"/>
      <c r="BQ348" s="1184"/>
      <c r="BR348" s="1184"/>
      <c r="BS348" s="1184"/>
      <c r="BT348" s="1184"/>
      <c r="BU348" s="1184"/>
      <c r="BV348" s="1184"/>
      <c r="BW348" s="1184"/>
      <c r="BX348" s="1184"/>
      <c r="BY348" s="1184"/>
    </row>
    <row r="349" spans="2:77">
      <c r="B349" s="1184"/>
      <c r="C349" s="1184"/>
      <c r="D349" s="1184"/>
      <c r="E349" s="1218"/>
      <c r="F349" s="1184"/>
      <c r="G349" s="1184"/>
      <c r="H349" s="1184"/>
      <c r="I349" s="1184"/>
      <c r="J349" s="1184"/>
      <c r="K349" s="1184"/>
      <c r="L349" s="1184"/>
      <c r="M349" s="1184"/>
      <c r="N349" s="1184"/>
      <c r="O349" s="1184"/>
      <c r="P349" s="1184"/>
      <c r="Q349" s="1184"/>
      <c r="R349" s="1184"/>
      <c r="S349" s="1184"/>
      <c r="T349" s="1184"/>
      <c r="U349" s="1184"/>
      <c r="V349" s="1184"/>
      <c r="W349" s="1184"/>
      <c r="X349" s="1184"/>
      <c r="Y349" s="1184"/>
      <c r="Z349" s="1184"/>
      <c r="AA349" s="1184"/>
      <c r="AB349" s="1184"/>
      <c r="AC349" s="1184"/>
      <c r="AD349" s="1184"/>
      <c r="AE349" s="1184"/>
      <c r="AF349" s="1184"/>
      <c r="AG349" s="1184"/>
      <c r="AH349" s="1191"/>
      <c r="AI349" s="1184"/>
      <c r="AJ349" s="1184"/>
      <c r="AK349" s="1184"/>
      <c r="AL349" s="1184"/>
      <c r="AM349" s="1184"/>
      <c r="AN349" s="1184"/>
      <c r="AO349" s="1184"/>
      <c r="AP349" s="1184"/>
      <c r="AQ349" s="1184"/>
      <c r="AR349" s="1184"/>
      <c r="AS349" s="1184"/>
      <c r="AT349" s="1184"/>
      <c r="AU349" s="1184"/>
      <c r="AV349" s="1184"/>
      <c r="AW349" s="1184"/>
      <c r="AX349" s="1184"/>
      <c r="AY349" s="1184"/>
      <c r="AZ349" s="1184"/>
      <c r="BA349" s="1184"/>
      <c r="BB349" s="1184"/>
      <c r="BC349" s="1184"/>
      <c r="BD349" s="1184"/>
      <c r="BE349" s="1184"/>
      <c r="BF349" s="1184"/>
      <c r="BG349" s="1184"/>
      <c r="BH349" s="1184"/>
      <c r="BI349" s="1184"/>
      <c r="BJ349" s="1184"/>
      <c r="BK349" s="1184"/>
      <c r="BL349" s="1184"/>
      <c r="BM349" s="1184"/>
      <c r="BN349" s="1184"/>
      <c r="BO349" s="1184"/>
      <c r="BP349" s="1184"/>
      <c r="BQ349" s="1184"/>
      <c r="BR349" s="1184"/>
      <c r="BS349" s="1184"/>
      <c r="BT349" s="1184"/>
      <c r="BU349" s="1184"/>
      <c r="BV349" s="1184"/>
      <c r="BW349" s="1184"/>
      <c r="BX349" s="1184"/>
      <c r="BY349" s="1184"/>
    </row>
    <row r="350" spans="2:77">
      <c r="B350" s="1184"/>
      <c r="C350" s="1184"/>
      <c r="D350" s="1184"/>
      <c r="E350" s="1218"/>
      <c r="F350" s="1184"/>
      <c r="G350" s="1184"/>
      <c r="H350" s="1184"/>
      <c r="I350" s="1184"/>
      <c r="J350" s="1184"/>
      <c r="K350" s="1184"/>
      <c r="L350" s="1184"/>
      <c r="M350" s="1184"/>
      <c r="N350" s="1184"/>
      <c r="O350" s="1184"/>
      <c r="P350" s="1184"/>
      <c r="Q350" s="1184"/>
      <c r="R350" s="1184"/>
      <c r="S350" s="1184"/>
      <c r="T350" s="1184"/>
      <c r="U350" s="1184"/>
      <c r="V350" s="1184"/>
      <c r="W350" s="1184"/>
      <c r="X350" s="1184"/>
      <c r="Y350" s="1184"/>
      <c r="Z350" s="1184"/>
      <c r="AA350" s="1184"/>
      <c r="AB350" s="1184"/>
      <c r="AC350" s="1184"/>
      <c r="AD350" s="1184"/>
      <c r="AE350" s="1184"/>
      <c r="AF350" s="1184"/>
      <c r="AG350" s="1184"/>
      <c r="AH350" s="1191"/>
      <c r="AI350" s="1184"/>
      <c r="AJ350" s="1184"/>
      <c r="AK350" s="1184"/>
      <c r="AL350" s="1184"/>
      <c r="AM350" s="1184"/>
      <c r="AN350" s="1184"/>
      <c r="AO350" s="1184"/>
      <c r="AP350" s="1184"/>
      <c r="AQ350" s="1184"/>
      <c r="AR350" s="1184"/>
      <c r="AS350" s="1184"/>
      <c r="AT350" s="1184"/>
      <c r="AU350" s="1184"/>
      <c r="AV350" s="1184"/>
      <c r="AW350" s="1184"/>
      <c r="AX350" s="1184"/>
      <c r="AY350" s="1184"/>
      <c r="AZ350" s="1184"/>
      <c r="BA350" s="1184"/>
      <c r="BB350" s="1184"/>
      <c r="BC350" s="1184"/>
      <c r="BD350" s="1184"/>
      <c r="BE350" s="1184"/>
      <c r="BF350" s="1184"/>
      <c r="BG350" s="1184"/>
      <c r="BH350" s="1184"/>
      <c r="BI350" s="1184"/>
      <c r="BJ350" s="1184"/>
      <c r="BK350" s="1184"/>
      <c r="BL350" s="1184"/>
      <c r="BM350" s="1184"/>
      <c r="BN350" s="1184"/>
      <c r="BO350" s="1184"/>
      <c r="BP350" s="1184"/>
      <c r="BQ350" s="1184"/>
      <c r="BR350" s="1184"/>
      <c r="BS350" s="1184"/>
      <c r="BT350" s="1184"/>
      <c r="BU350" s="1184"/>
      <c r="BV350" s="1184"/>
      <c r="BW350" s="1184"/>
      <c r="BX350" s="1184"/>
      <c r="BY350" s="1184"/>
    </row>
    <row r="351" spans="2:77">
      <c r="B351" s="1184"/>
      <c r="C351" s="1184"/>
      <c r="D351" s="1184"/>
      <c r="E351" s="1218"/>
      <c r="F351" s="1184"/>
      <c r="G351" s="1184"/>
      <c r="H351" s="1184"/>
      <c r="I351" s="1184"/>
      <c r="J351" s="1184"/>
      <c r="K351" s="1184"/>
      <c r="L351" s="1184"/>
      <c r="M351" s="1184"/>
      <c r="N351" s="1184"/>
      <c r="O351" s="1184"/>
      <c r="P351" s="1184"/>
      <c r="Q351" s="1184"/>
      <c r="R351" s="1184"/>
      <c r="S351" s="1184"/>
      <c r="T351" s="1184"/>
      <c r="U351" s="1184"/>
      <c r="V351" s="1184"/>
      <c r="W351" s="1184"/>
      <c r="X351" s="1184"/>
      <c r="Y351" s="1184"/>
      <c r="Z351" s="1184"/>
      <c r="AA351" s="1184"/>
      <c r="AB351" s="1184"/>
      <c r="AC351" s="1184"/>
      <c r="AD351" s="1184"/>
      <c r="AE351" s="1184"/>
      <c r="AF351" s="1184"/>
      <c r="AG351" s="1184"/>
      <c r="AH351" s="1191"/>
      <c r="AI351" s="1184"/>
      <c r="AJ351" s="1184"/>
      <c r="AK351" s="1184"/>
      <c r="AL351" s="1184"/>
      <c r="AM351" s="1184"/>
      <c r="AN351" s="1184"/>
      <c r="AO351" s="1184"/>
      <c r="AP351" s="1184"/>
      <c r="AQ351" s="1184"/>
      <c r="AR351" s="1184"/>
      <c r="AS351" s="1184"/>
      <c r="AT351" s="1184"/>
      <c r="AU351" s="1184"/>
      <c r="AV351" s="1184"/>
      <c r="AW351" s="1184"/>
      <c r="AX351" s="1184"/>
      <c r="AY351" s="1184"/>
      <c r="AZ351" s="1184"/>
      <c r="BA351" s="1184"/>
      <c r="BB351" s="1184"/>
      <c r="BC351" s="1184"/>
      <c r="BD351" s="1184"/>
      <c r="BE351" s="1184"/>
      <c r="BF351" s="1184"/>
      <c r="BG351" s="1184"/>
      <c r="BH351" s="1184"/>
      <c r="BI351" s="1184"/>
      <c r="BJ351" s="1184"/>
      <c r="BK351" s="1184"/>
      <c r="BL351" s="1184"/>
      <c r="BM351" s="1184"/>
      <c r="BN351" s="1184"/>
      <c r="BO351" s="1184"/>
      <c r="BP351" s="1184"/>
      <c r="BQ351" s="1184"/>
      <c r="BR351" s="1184"/>
      <c r="BS351" s="1184"/>
      <c r="BT351" s="1184"/>
      <c r="BU351" s="1184"/>
      <c r="BV351" s="1184"/>
      <c r="BW351" s="1184"/>
      <c r="BX351" s="1184"/>
      <c r="BY351" s="1184"/>
    </row>
    <row r="352" spans="2:77">
      <c r="B352" s="1184"/>
      <c r="C352" s="1184"/>
      <c r="D352" s="1184"/>
      <c r="E352" s="1218"/>
      <c r="F352" s="1184"/>
      <c r="G352" s="1184"/>
      <c r="H352" s="1184"/>
      <c r="I352" s="1184"/>
      <c r="J352" s="1184"/>
      <c r="K352" s="1184"/>
      <c r="L352" s="1184"/>
      <c r="M352" s="1184"/>
      <c r="N352" s="1184"/>
      <c r="O352" s="1184"/>
      <c r="P352" s="1184"/>
      <c r="Q352" s="1184"/>
      <c r="R352" s="1184"/>
      <c r="S352" s="1184"/>
      <c r="T352" s="1184"/>
      <c r="U352" s="1184"/>
      <c r="V352" s="1184"/>
      <c r="W352" s="1184"/>
      <c r="X352" s="1184"/>
      <c r="Y352" s="1184"/>
      <c r="Z352" s="1184"/>
      <c r="AA352" s="1184"/>
      <c r="AB352" s="1184"/>
      <c r="AC352" s="1184"/>
      <c r="AD352" s="1184"/>
      <c r="AE352" s="1184"/>
      <c r="AF352" s="1184"/>
      <c r="AG352" s="1184"/>
      <c r="AH352" s="1191"/>
      <c r="AI352" s="1184"/>
      <c r="AJ352" s="1184"/>
      <c r="AK352" s="1184"/>
      <c r="AL352" s="1184"/>
      <c r="AM352" s="1184"/>
      <c r="AN352" s="1184"/>
      <c r="AO352" s="1184"/>
      <c r="AP352" s="1184"/>
      <c r="AQ352" s="1184"/>
      <c r="AR352" s="1184"/>
      <c r="AS352" s="1184"/>
      <c r="AT352" s="1184"/>
      <c r="AU352" s="1184"/>
      <c r="AV352" s="1184"/>
      <c r="AW352" s="1184"/>
      <c r="AX352" s="1184"/>
      <c r="AY352" s="1184"/>
      <c r="AZ352" s="1184"/>
      <c r="BA352" s="1184"/>
      <c r="BB352" s="1184"/>
      <c r="BC352" s="1184"/>
      <c r="BD352" s="1184"/>
      <c r="BE352" s="1184"/>
      <c r="BF352" s="1184"/>
      <c r="BG352" s="1184"/>
      <c r="BH352" s="1184"/>
      <c r="BI352" s="1184"/>
      <c r="BJ352" s="1184"/>
      <c r="BK352" s="1184"/>
      <c r="BL352" s="1184"/>
      <c r="BM352" s="1184"/>
      <c r="BN352" s="1184"/>
      <c r="BO352" s="1184"/>
      <c r="BP352" s="1184"/>
      <c r="BQ352" s="1184"/>
      <c r="BR352" s="1184"/>
      <c r="BS352" s="1184"/>
      <c r="BT352" s="1184"/>
      <c r="BU352" s="1184"/>
      <c r="BV352" s="1184"/>
      <c r="BW352" s="1184"/>
      <c r="BX352" s="1184"/>
      <c r="BY352" s="1184"/>
    </row>
    <row r="353" spans="2:77">
      <c r="B353" s="1184"/>
      <c r="C353" s="1184"/>
      <c r="D353" s="1184"/>
      <c r="E353" s="1218"/>
      <c r="F353" s="1184"/>
      <c r="G353" s="1184"/>
      <c r="H353" s="1184"/>
      <c r="I353" s="1184"/>
      <c r="J353" s="1184"/>
      <c r="K353" s="1184"/>
      <c r="L353" s="1184"/>
      <c r="M353" s="1184"/>
      <c r="N353" s="1184"/>
      <c r="O353" s="1184"/>
      <c r="P353" s="1184"/>
      <c r="Q353" s="1184"/>
      <c r="R353" s="1184"/>
      <c r="S353" s="1184"/>
      <c r="T353" s="1184"/>
      <c r="U353" s="1184"/>
      <c r="V353" s="1184"/>
      <c r="W353" s="1184"/>
      <c r="X353" s="1184"/>
      <c r="Y353" s="1184"/>
      <c r="Z353" s="1184"/>
      <c r="AA353" s="1184"/>
      <c r="AB353" s="1184"/>
      <c r="AC353" s="1184"/>
      <c r="AD353" s="1184"/>
      <c r="AE353" s="1184"/>
      <c r="AF353" s="1184"/>
      <c r="AG353" s="1184"/>
      <c r="AH353" s="1191"/>
      <c r="AI353" s="1184"/>
      <c r="AJ353" s="1184"/>
      <c r="AK353" s="1184"/>
      <c r="AL353" s="1184"/>
      <c r="AM353" s="1184"/>
      <c r="AN353" s="1184"/>
      <c r="AO353" s="1184"/>
      <c r="AP353" s="1184"/>
      <c r="AQ353" s="1184"/>
      <c r="AR353" s="1184"/>
      <c r="AS353" s="1184"/>
      <c r="AT353" s="1184"/>
      <c r="AU353" s="1184"/>
      <c r="AV353" s="1184"/>
      <c r="AW353" s="1184"/>
      <c r="AX353" s="1184"/>
      <c r="AY353" s="1184"/>
      <c r="AZ353" s="1184"/>
      <c r="BA353" s="1184"/>
      <c r="BB353" s="1184"/>
      <c r="BC353" s="1184"/>
      <c r="BD353" s="1184"/>
      <c r="BE353" s="1184"/>
      <c r="BF353" s="1184"/>
      <c r="BG353" s="1184"/>
      <c r="BH353" s="1184"/>
      <c r="BI353" s="1184"/>
      <c r="BJ353" s="1184"/>
      <c r="BK353" s="1184"/>
      <c r="BL353" s="1184"/>
      <c r="BM353" s="1184"/>
      <c r="BN353" s="1184"/>
      <c r="BO353" s="1184"/>
      <c r="BP353" s="1184"/>
      <c r="BQ353" s="1184"/>
      <c r="BR353" s="1184"/>
      <c r="BS353" s="1184"/>
      <c r="BT353" s="1184"/>
      <c r="BU353" s="1184"/>
      <c r="BV353" s="1184"/>
      <c r="BW353" s="1184"/>
      <c r="BX353" s="1184"/>
      <c r="BY353" s="1184"/>
    </row>
    <row r="354" spans="2:77">
      <c r="B354" s="1184"/>
      <c r="C354" s="1184"/>
      <c r="D354" s="1184"/>
      <c r="E354" s="1218"/>
      <c r="F354" s="1184"/>
      <c r="G354" s="1184"/>
      <c r="H354" s="1184"/>
      <c r="I354" s="1184"/>
      <c r="J354" s="1184"/>
      <c r="K354" s="1184"/>
      <c r="L354" s="1184"/>
      <c r="M354" s="1184"/>
      <c r="N354" s="1184"/>
      <c r="O354" s="1184"/>
      <c r="P354" s="1184"/>
      <c r="Q354" s="1184"/>
      <c r="R354" s="1184"/>
      <c r="S354" s="1184"/>
      <c r="T354" s="1184"/>
      <c r="U354" s="1184"/>
      <c r="V354" s="1184"/>
      <c r="W354" s="1184"/>
      <c r="X354" s="1184"/>
      <c r="Y354" s="1184"/>
      <c r="Z354" s="1184"/>
      <c r="AA354" s="1184"/>
      <c r="AB354" s="1184"/>
      <c r="AC354" s="1184"/>
      <c r="AD354" s="1184"/>
      <c r="AE354" s="1184"/>
      <c r="AF354" s="1184"/>
      <c r="AG354" s="1184"/>
      <c r="AH354" s="1191"/>
      <c r="AI354" s="1184"/>
      <c r="AJ354" s="1184"/>
      <c r="AK354" s="1184"/>
      <c r="AL354" s="1184"/>
      <c r="AM354" s="1184"/>
      <c r="AN354" s="1184"/>
      <c r="AO354" s="1184"/>
      <c r="AP354" s="1184"/>
      <c r="AQ354" s="1184"/>
      <c r="AR354" s="1184"/>
      <c r="AS354" s="1184"/>
      <c r="AT354" s="1184"/>
      <c r="AU354" s="1184"/>
      <c r="AV354" s="1184"/>
      <c r="AW354" s="1184"/>
      <c r="AX354" s="1184"/>
      <c r="AY354" s="1184"/>
      <c r="AZ354" s="1184"/>
      <c r="BA354" s="1184"/>
      <c r="BB354" s="1184"/>
      <c r="BC354" s="1184"/>
      <c r="BD354" s="1184"/>
      <c r="BE354" s="1184"/>
      <c r="BF354" s="1184"/>
      <c r="BG354" s="1184"/>
      <c r="BH354" s="1184"/>
      <c r="BI354" s="1184"/>
      <c r="BJ354" s="1184"/>
      <c r="BK354" s="1184"/>
      <c r="BL354" s="1184"/>
      <c r="BM354" s="1184"/>
      <c r="BN354" s="1184"/>
      <c r="BO354" s="1184"/>
      <c r="BP354" s="1184"/>
      <c r="BQ354" s="1184"/>
      <c r="BR354" s="1184"/>
      <c r="BS354" s="1184"/>
      <c r="BT354" s="1184"/>
      <c r="BU354" s="1184"/>
      <c r="BV354" s="1184"/>
      <c r="BW354" s="1184"/>
      <c r="BX354" s="1184"/>
      <c r="BY354" s="1184"/>
    </row>
    <row r="355" spans="2:77">
      <c r="B355" s="1184"/>
      <c r="C355" s="1184"/>
      <c r="D355" s="1184"/>
      <c r="E355" s="1218"/>
      <c r="F355" s="1184"/>
      <c r="G355" s="1184"/>
      <c r="H355" s="1184"/>
      <c r="I355" s="1184"/>
      <c r="J355" s="1184"/>
      <c r="K355" s="1184"/>
      <c r="L355" s="1184"/>
      <c r="M355" s="1184"/>
      <c r="N355" s="1184"/>
      <c r="O355" s="1184"/>
      <c r="P355" s="1184"/>
      <c r="Q355" s="1184"/>
      <c r="R355" s="1184"/>
      <c r="S355" s="1184"/>
      <c r="T355" s="1184"/>
      <c r="U355" s="1184"/>
      <c r="V355" s="1184"/>
      <c r="W355" s="1184"/>
      <c r="X355" s="1184"/>
      <c r="Y355" s="1184"/>
      <c r="Z355" s="1184"/>
      <c r="AA355" s="1184"/>
      <c r="AB355" s="1184"/>
      <c r="AC355" s="1184"/>
      <c r="AD355" s="1184"/>
      <c r="AE355" s="1184"/>
      <c r="AF355" s="1184"/>
      <c r="AG355" s="1184"/>
      <c r="AH355" s="1191"/>
      <c r="AI355" s="1184"/>
      <c r="AJ355" s="1184"/>
      <c r="AK355" s="1184"/>
      <c r="AL355" s="1184"/>
      <c r="AM355" s="1184"/>
      <c r="AN355" s="1184"/>
      <c r="AO355" s="1184"/>
      <c r="AP355" s="1184"/>
      <c r="AQ355" s="1184"/>
      <c r="AR355" s="1184"/>
      <c r="AS355" s="1184"/>
      <c r="AT355" s="1184"/>
      <c r="AU355" s="1184"/>
      <c r="AV355" s="1184"/>
      <c r="AW355" s="1184"/>
      <c r="AX355" s="1184"/>
      <c r="AY355" s="1184"/>
      <c r="AZ355" s="1184"/>
      <c r="BA355" s="1184"/>
      <c r="BB355" s="1184"/>
      <c r="BC355" s="1184"/>
      <c r="BD355" s="1184"/>
      <c r="BE355" s="1184"/>
      <c r="BF355" s="1184"/>
      <c r="BG355" s="1184"/>
      <c r="BH355" s="1184"/>
      <c r="BI355" s="1184"/>
      <c r="BJ355" s="1184"/>
      <c r="BK355" s="1184"/>
      <c r="BL355" s="1184"/>
      <c r="BM355" s="1184"/>
      <c r="BN355" s="1184"/>
      <c r="BO355" s="1184"/>
      <c r="BP355" s="1184"/>
      <c r="BQ355" s="1184"/>
      <c r="BR355" s="1184"/>
      <c r="BS355" s="1184"/>
      <c r="BT355" s="1184"/>
      <c r="BU355" s="1184"/>
      <c r="BV355" s="1184"/>
      <c r="BW355" s="1184"/>
      <c r="BX355" s="1184"/>
      <c r="BY355" s="1184"/>
    </row>
    <row r="356" spans="2:77">
      <c r="B356" s="1184"/>
      <c r="C356" s="1184"/>
      <c r="D356" s="1184"/>
      <c r="E356" s="1218"/>
      <c r="F356" s="1184"/>
      <c r="G356" s="1184"/>
      <c r="H356" s="1184"/>
      <c r="I356" s="1184"/>
      <c r="J356" s="1184"/>
      <c r="K356" s="1184"/>
      <c r="L356" s="1184"/>
      <c r="M356" s="1184"/>
      <c r="N356" s="1184"/>
      <c r="O356" s="1184"/>
      <c r="P356" s="1184"/>
      <c r="Q356" s="1184"/>
      <c r="R356" s="1184"/>
      <c r="S356" s="1184"/>
      <c r="T356" s="1184"/>
      <c r="U356" s="1184"/>
      <c r="V356" s="1184"/>
      <c r="W356" s="1184"/>
      <c r="X356" s="1184"/>
      <c r="Y356" s="1184"/>
      <c r="Z356" s="1184"/>
      <c r="AA356" s="1184"/>
      <c r="AB356" s="1184"/>
      <c r="AC356" s="1184"/>
      <c r="AD356" s="1184"/>
      <c r="AE356" s="1184"/>
      <c r="AF356" s="1184"/>
      <c r="AG356" s="1184"/>
      <c r="AH356" s="1191"/>
      <c r="AI356" s="1184"/>
      <c r="AJ356" s="1184"/>
      <c r="AK356" s="1184"/>
      <c r="AL356" s="1184"/>
      <c r="AM356" s="1184"/>
      <c r="AN356" s="1184"/>
      <c r="AO356" s="1184"/>
      <c r="AP356" s="1184"/>
      <c r="AQ356" s="1184"/>
      <c r="AR356" s="1184"/>
      <c r="AS356" s="1184"/>
      <c r="AT356" s="1184"/>
      <c r="AU356" s="1184"/>
      <c r="AV356" s="1184"/>
      <c r="AW356" s="1184"/>
      <c r="AX356" s="1184"/>
      <c r="AY356" s="1184"/>
      <c r="AZ356" s="1184"/>
      <c r="BA356" s="1184"/>
      <c r="BB356" s="1184"/>
      <c r="BC356" s="1184"/>
      <c r="BD356" s="1184"/>
      <c r="BE356" s="1184"/>
      <c r="BF356" s="1184"/>
      <c r="BG356" s="1184"/>
      <c r="BH356" s="1184"/>
      <c r="BI356" s="1184"/>
      <c r="BJ356" s="1184"/>
      <c r="BK356" s="1184"/>
      <c r="BL356" s="1184"/>
      <c r="BM356" s="1184"/>
      <c r="BN356" s="1184"/>
      <c r="BO356" s="1184"/>
      <c r="BP356" s="1184"/>
      <c r="BQ356" s="1184"/>
      <c r="BR356" s="1184"/>
      <c r="BS356" s="1184"/>
      <c r="BT356" s="1184"/>
      <c r="BU356" s="1184"/>
      <c r="BV356" s="1184"/>
      <c r="BW356" s="1184"/>
      <c r="BX356" s="1184"/>
      <c r="BY356" s="1184"/>
    </row>
    <row r="357" spans="2:77">
      <c r="B357" s="1184"/>
      <c r="C357" s="1184"/>
      <c r="D357" s="1184"/>
      <c r="E357" s="1218"/>
      <c r="F357" s="1184"/>
      <c r="G357" s="1184"/>
      <c r="H357" s="1184"/>
      <c r="I357" s="1184"/>
      <c r="J357" s="1184"/>
      <c r="K357" s="1184"/>
      <c r="L357" s="1184"/>
      <c r="M357" s="1184"/>
      <c r="N357" s="1184"/>
      <c r="O357" s="1184"/>
      <c r="P357" s="1184"/>
      <c r="Q357" s="1184"/>
      <c r="R357" s="1184"/>
      <c r="S357" s="1184"/>
      <c r="T357" s="1184"/>
      <c r="U357" s="1184"/>
      <c r="V357" s="1184"/>
      <c r="W357" s="1184"/>
      <c r="X357" s="1184"/>
      <c r="Y357" s="1184"/>
      <c r="Z357" s="1184"/>
      <c r="AA357" s="1184"/>
      <c r="AB357" s="1184"/>
      <c r="AC357" s="1184"/>
      <c r="AD357" s="1184"/>
      <c r="AE357" s="1184"/>
      <c r="AF357" s="1184"/>
      <c r="AG357" s="1184"/>
      <c r="AH357" s="1191"/>
      <c r="AI357" s="1184"/>
      <c r="AJ357" s="1184"/>
      <c r="AK357" s="1184"/>
      <c r="AL357" s="1184"/>
      <c r="AM357" s="1184"/>
      <c r="AN357" s="1184"/>
      <c r="AO357" s="1184"/>
      <c r="AP357" s="1184"/>
      <c r="AQ357" s="1184"/>
      <c r="AR357" s="1184"/>
      <c r="AS357" s="1184"/>
      <c r="AT357" s="1184"/>
      <c r="AU357" s="1184"/>
      <c r="AV357" s="1184"/>
      <c r="AW357" s="1184"/>
      <c r="AX357" s="1184"/>
      <c r="AY357" s="1184"/>
      <c r="AZ357" s="1184"/>
      <c r="BA357" s="1184"/>
      <c r="BB357" s="1184"/>
      <c r="BC357" s="1184"/>
      <c r="BD357" s="1184"/>
      <c r="BE357" s="1184"/>
      <c r="BF357" s="1184"/>
      <c r="BG357" s="1184"/>
      <c r="BH357" s="1184"/>
      <c r="BI357" s="1184"/>
      <c r="BJ357" s="1184"/>
      <c r="BK357" s="1184"/>
      <c r="BL357" s="1184"/>
      <c r="BM357" s="1184"/>
      <c r="BN357" s="1184"/>
      <c r="BO357" s="1184"/>
      <c r="BP357" s="1184"/>
      <c r="BQ357" s="1184"/>
      <c r="BR357" s="1184"/>
      <c r="BS357" s="1184"/>
      <c r="BT357" s="1184"/>
      <c r="BU357" s="1184"/>
      <c r="BV357" s="1184"/>
      <c r="BW357" s="1184"/>
      <c r="BX357" s="1184"/>
      <c r="BY357" s="1184"/>
    </row>
    <row r="358" spans="2:77">
      <c r="B358" s="1184"/>
      <c r="C358" s="1184"/>
      <c r="D358" s="1184"/>
      <c r="E358" s="1218"/>
      <c r="F358" s="1184"/>
      <c r="G358" s="1184"/>
      <c r="H358" s="1184"/>
      <c r="I358" s="1184"/>
      <c r="J358" s="1184"/>
      <c r="K358" s="1184"/>
      <c r="L358" s="1184"/>
      <c r="M358" s="1184"/>
      <c r="N358" s="1184"/>
      <c r="O358" s="1184"/>
      <c r="P358" s="1184"/>
      <c r="Q358" s="1184"/>
      <c r="R358" s="1184"/>
      <c r="S358" s="1184"/>
      <c r="T358" s="1184"/>
      <c r="U358" s="1184"/>
      <c r="V358" s="1184"/>
      <c r="W358" s="1184"/>
      <c r="X358" s="1184"/>
      <c r="Y358" s="1184"/>
      <c r="Z358" s="1184"/>
      <c r="AA358" s="1184"/>
      <c r="AB358" s="1184"/>
      <c r="AC358" s="1184"/>
      <c r="AD358" s="1184"/>
      <c r="AE358" s="1184"/>
      <c r="AF358" s="1184"/>
      <c r="AG358" s="1184"/>
      <c r="AH358" s="1191"/>
      <c r="AI358" s="1184"/>
      <c r="AJ358" s="1184"/>
      <c r="AK358" s="1184"/>
      <c r="AL358" s="1184"/>
      <c r="AM358" s="1184"/>
      <c r="AN358" s="1184"/>
      <c r="AO358" s="1184"/>
      <c r="AP358" s="1184"/>
      <c r="AQ358" s="1184"/>
      <c r="AR358" s="1184"/>
      <c r="AS358" s="1184"/>
      <c r="AT358" s="1184"/>
      <c r="AU358" s="1184"/>
      <c r="AV358" s="1184"/>
      <c r="AW358" s="1184"/>
      <c r="AX358" s="1184"/>
      <c r="AY358" s="1184"/>
      <c r="AZ358" s="1184"/>
      <c r="BA358" s="1184"/>
      <c r="BB358" s="1184"/>
      <c r="BC358" s="1184"/>
      <c r="BD358" s="1184"/>
      <c r="BE358" s="1184"/>
      <c r="BF358" s="1184"/>
      <c r="BG358" s="1184"/>
      <c r="BH358" s="1184"/>
      <c r="BI358" s="1184"/>
      <c r="BJ358" s="1184"/>
      <c r="BK358" s="1184"/>
      <c r="BL358" s="1184"/>
      <c r="BM358" s="1184"/>
      <c r="BN358" s="1184"/>
      <c r="BO358" s="1184"/>
      <c r="BP358" s="1184"/>
      <c r="BQ358" s="1184"/>
      <c r="BR358" s="1184"/>
      <c r="BS358" s="1184"/>
      <c r="BT358" s="1184"/>
      <c r="BU358" s="1184"/>
      <c r="BV358" s="1184"/>
      <c r="BW358" s="1184"/>
      <c r="BX358" s="1184"/>
      <c r="BY358" s="1184"/>
    </row>
    <row r="359" spans="2:77">
      <c r="B359" s="1184"/>
      <c r="C359" s="1184"/>
      <c r="D359" s="1184"/>
      <c r="E359" s="1218"/>
      <c r="F359" s="1184"/>
      <c r="G359" s="1184"/>
      <c r="H359" s="1184"/>
      <c r="I359" s="1184"/>
      <c r="J359" s="1184"/>
      <c r="K359" s="1184"/>
      <c r="L359" s="1184"/>
      <c r="M359" s="1184"/>
      <c r="N359" s="1184"/>
      <c r="O359" s="1184"/>
      <c r="P359" s="1184"/>
      <c r="Q359" s="1184"/>
      <c r="R359" s="1184"/>
      <c r="S359" s="1184"/>
      <c r="T359" s="1184"/>
      <c r="U359" s="1184"/>
      <c r="V359" s="1184"/>
      <c r="W359" s="1184"/>
      <c r="X359" s="1184"/>
      <c r="Y359" s="1184"/>
      <c r="Z359" s="1184"/>
      <c r="AA359" s="1184"/>
      <c r="AB359" s="1184"/>
      <c r="AC359" s="1184"/>
      <c r="AD359" s="1184"/>
      <c r="AE359" s="1184"/>
      <c r="AF359" s="1184"/>
      <c r="AG359" s="1184"/>
      <c r="AH359" s="1191"/>
      <c r="AI359" s="1184"/>
      <c r="AJ359" s="1184"/>
      <c r="AK359" s="1184"/>
      <c r="AL359" s="1184"/>
      <c r="AM359" s="1184"/>
      <c r="AN359" s="1184"/>
      <c r="AO359" s="1184"/>
      <c r="AP359" s="1184"/>
      <c r="AQ359" s="1184"/>
      <c r="AR359" s="1184"/>
      <c r="AS359" s="1184"/>
      <c r="AT359" s="1184"/>
      <c r="AU359" s="1184"/>
      <c r="AV359" s="1184"/>
      <c r="AW359" s="1184"/>
      <c r="AX359" s="1184"/>
      <c r="AY359" s="1184"/>
      <c r="AZ359" s="1184"/>
      <c r="BA359" s="1184"/>
      <c r="BB359" s="1184"/>
      <c r="BC359" s="1184"/>
      <c r="BD359" s="1184"/>
      <c r="BE359" s="1184"/>
      <c r="BF359" s="1184"/>
      <c r="BG359" s="1184"/>
      <c r="BH359" s="1184"/>
      <c r="BI359" s="1184"/>
      <c r="BJ359" s="1184"/>
      <c r="BK359" s="1184"/>
      <c r="BL359" s="1184"/>
      <c r="BM359" s="1184"/>
      <c r="BN359" s="1184"/>
      <c r="BO359" s="1184"/>
      <c r="BP359" s="1184"/>
      <c r="BQ359" s="1184"/>
      <c r="BR359" s="1184"/>
      <c r="BS359" s="1184"/>
      <c r="BT359" s="1184"/>
      <c r="BU359" s="1184"/>
      <c r="BV359" s="1184"/>
      <c r="BW359" s="1184"/>
      <c r="BX359" s="1184"/>
      <c r="BY359" s="1184"/>
    </row>
    <row r="360" spans="2:77">
      <c r="B360" s="1184"/>
      <c r="C360" s="1184"/>
      <c r="D360" s="1184"/>
      <c r="E360" s="1218"/>
      <c r="F360" s="1184"/>
      <c r="G360" s="1184"/>
      <c r="H360" s="1184"/>
      <c r="I360" s="1184"/>
      <c r="J360" s="1184"/>
      <c r="K360" s="1184"/>
      <c r="L360" s="1184"/>
      <c r="M360" s="1184"/>
      <c r="N360" s="1184"/>
      <c r="O360" s="1184"/>
      <c r="P360" s="1184"/>
      <c r="Q360" s="1184"/>
      <c r="R360" s="1184"/>
      <c r="S360" s="1184"/>
      <c r="T360" s="1184"/>
      <c r="U360" s="1184"/>
      <c r="V360" s="1184"/>
      <c r="W360" s="1184"/>
      <c r="X360" s="1184"/>
      <c r="Y360" s="1184"/>
      <c r="Z360" s="1184"/>
      <c r="AA360" s="1184"/>
      <c r="AB360" s="1184"/>
      <c r="AC360" s="1184"/>
      <c r="AD360" s="1184"/>
      <c r="AE360" s="1184"/>
      <c r="AF360" s="1184"/>
      <c r="AG360" s="1184"/>
      <c r="AH360" s="1191"/>
      <c r="AI360" s="1184"/>
      <c r="AJ360" s="1184"/>
      <c r="AK360" s="1184"/>
      <c r="AL360" s="1184"/>
      <c r="AM360" s="1184"/>
      <c r="AN360" s="1184"/>
      <c r="AO360" s="1184"/>
      <c r="AP360" s="1184"/>
      <c r="AQ360" s="1184"/>
      <c r="AR360" s="1184"/>
      <c r="AS360" s="1184"/>
      <c r="AT360" s="1184"/>
      <c r="AU360" s="1184"/>
      <c r="AV360" s="1184"/>
      <c r="AW360" s="1184"/>
      <c r="AX360" s="1184"/>
      <c r="AY360" s="1184"/>
      <c r="AZ360" s="1184"/>
      <c r="BA360" s="1184"/>
      <c r="BB360" s="1184"/>
      <c r="BC360" s="1184"/>
      <c r="BD360" s="1184"/>
      <c r="BE360" s="1184"/>
      <c r="BF360" s="1184"/>
      <c r="BG360" s="1184"/>
      <c r="BH360" s="1184"/>
      <c r="BI360" s="1184"/>
      <c r="BJ360" s="1184"/>
      <c r="BK360" s="1184"/>
      <c r="BL360" s="1184"/>
      <c r="BM360" s="1184"/>
      <c r="BN360" s="1184"/>
      <c r="BO360" s="1184"/>
      <c r="BP360" s="1184"/>
      <c r="BQ360" s="1184"/>
      <c r="BR360" s="1184"/>
      <c r="BS360" s="1184"/>
      <c r="BT360" s="1184"/>
      <c r="BU360" s="1184"/>
      <c r="BV360" s="1184"/>
      <c r="BW360" s="1184"/>
      <c r="BX360" s="1184"/>
      <c r="BY360" s="1184"/>
    </row>
    <row r="361" spans="2:77">
      <c r="B361" s="1184"/>
      <c r="C361" s="1184"/>
      <c r="D361" s="1184"/>
      <c r="E361" s="1218"/>
      <c r="F361" s="1184"/>
      <c r="G361" s="1184"/>
      <c r="H361" s="1184"/>
      <c r="I361" s="1184"/>
      <c r="J361" s="1184"/>
      <c r="K361" s="1184"/>
      <c r="L361" s="1184"/>
      <c r="M361" s="1184"/>
      <c r="N361" s="1184"/>
      <c r="O361" s="1184"/>
      <c r="P361" s="1184"/>
      <c r="Q361" s="1184"/>
      <c r="R361" s="1184"/>
      <c r="S361" s="1184"/>
      <c r="T361" s="1184"/>
      <c r="U361" s="1184"/>
      <c r="V361" s="1184"/>
      <c r="W361" s="1184"/>
      <c r="X361" s="1184"/>
      <c r="Y361" s="1184"/>
      <c r="Z361" s="1184"/>
      <c r="AA361" s="1184"/>
      <c r="AB361" s="1184"/>
      <c r="AC361" s="1184"/>
      <c r="AD361" s="1184"/>
      <c r="AE361" s="1184"/>
      <c r="AF361" s="1184"/>
      <c r="AG361" s="1184"/>
      <c r="AH361" s="1191"/>
      <c r="AI361" s="1184"/>
      <c r="AJ361" s="1184"/>
      <c r="AK361" s="1184"/>
      <c r="AL361" s="1184"/>
      <c r="AM361" s="1184"/>
      <c r="AN361" s="1184"/>
      <c r="AO361" s="1184"/>
      <c r="AP361" s="1184"/>
      <c r="AQ361" s="1184"/>
      <c r="AR361" s="1184"/>
      <c r="AS361" s="1184"/>
      <c r="AT361" s="1184"/>
      <c r="AU361" s="1184"/>
      <c r="AV361" s="1184"/>
      <c r="AW361" s="1184"/>
      <c r="AX361" s="1184"/>
      <c r="AY361" s="1184"/>
      <c r="AZ361" s="1184"/>
      <c r="BA361" s="1184"/>
      <c r="BB361" s="1184"/>
      <c r="BC361" s="1184"/>
      <c r="BD361" s="1184"/>
      <c r="BE361" s="1184"/>
      <c r="BF361" s="1184"/>
      <c r="BG361" s="1184"/>
      <c r="BH361" s="1184"/>
      <c r="BI361" s="1184"/>
      <c r="BJ361" s="1184"/>
      <c r="BK361" s="1184"/>
      <c r="BL361" s="1184"/>
      <c r="BM361" s="1184"/>
      <c r="BN361" s="1184"/>
      <c r="BO361" s="1184"/>
      <c r="BP361" s="1184"/>
      <c r="BQ361" s="1184"/>
      <c r="BR361" s="1184"/>
      <c r="BS361" s="1184"/>
      <c r="BT361" s="1184"/>
      <c r="BU361" s="1184"/>
      <c r="BV361" s="1184"/>
      <c r="BW361" s="1184"/>
      <c r="BX361" s="1184"/>
      <c r="BY361" s="1184"/>
    </row>
    <row r="362" spans="2:77">
      <c r="B362" s="1184"/>
      <c r="C362" s="1184"/>
      <c r="D362" s="1184"/>
      <c r="E362" s="1218"/>
      <c r="F362" s="1184"/>
      <c r="G362" s="1184"/>
      <c r="H362" s="1184"/>
      <c r="I362" s="1184"/>
      <c r="J362" s="1184"/>
      <c r="K362" s="1184"/>
      <c r="L362" s="1184"/>
      <c r="M362" s="1184"/>
      <c r="N362" s="1184"/>
      <c r="O362" s="1184"/>
      <c r="P362" s="1184"/>
      <c r="Q362" s="1184"/>
      <c r="R362" s="1184"/>
      <c r="S362" s="1184"/>
      <c r="T362" s="1184"/>
      <c r="U362" s="1184"/>
      <c r="V362" s="1184"/>
      <c r="W362" s="1184"/>
      <c r="X362" s="1184"/>
      <c r="Y362" s="1184"/>
      <c r="Z362" s="1184"/>
      <c r="AA362" s="1184"/>
      <c r="AB362" s="1184"/>
      <c r="AC362" s="1184"/>
      <c r="AD362" s="1184"/>
      <c r="AE362" s="1184"/>
      <c r="AF362" s="1184"/>
      <c r="AG362" s="1184"/>
      <c r="AH362" s="1191"/>
      <c r="AI362" s="1184"/>
      <c r="AJ362" s="1184"/>
      <c r="AK362" s="1184"/>
      <c r="AL362" s="1184"/>
      <c r="AM362" s="1184"/>
      <c r="AN362" s="1184"/>
      <c r="AO362" s="1184"/>
      <c r="AP362" s="1184"/>
      <c r="AQ362" s="1184"/>
      <c r="AR362" s="1184"/>
      <c r="AS362" s="1184"/>
      <c r="AT362" s="1184"/>
      <c r="AU362" s="1184"/>
      <c r="AV362" s="1184"/>
      <c r="AW362" s="1184"/>
      <c r="AX362" s="1184"/>
      <c r="AY362" s="1184"/>
      <c r="AZ362" s="1184"/>
      <c r="BA362" s="1184"/>
      <c r="BB362" s="1184"/>
      <c r="BC362" s="1184"/>
      <c r="BD362" s="1184"/>
      <c r="BE362" s="1184"/>
      <c r="BF362" s="1184"/>
      <c r="BG362" s="1184"/>
      <c r="BH362" s="1184"/>
      <c r="BI362" s="1184"/>
      <c r="BJ362" s="1184"/>
      <c r="BK362" s="1184"/>
      <c r="BL362" s="1184"/>
      <c r="BM362" s="1184"/>
      <c r="BN362" s="1184"/>
      <c r="BO362" s="1184"/>
      <c r="BP362" s="1184"/>
      <c r="BQ362" s="1184"/>
      <c r="BR362" s="1184"/>
      <c r="BS362" s="1184"/>
      <c r="BT362" s="1184"/>
      <c r="BU362" s="1184"/>
      <c r="BV362" s="1184"/>
      <c r="BW362" s="1184"/>
      <c r="BX362" s="1184"/>
      <c r="BY362" s="1184"/>
    </row>
    <row r="363" spans="2:77">
      <c r="B363" s="1184"/>
      <c r="C363" s="1184"/>
      <c r="D363" s="1184"/>
      <c r="E363" s="1218"/>
      <c r="F363" s="1184"/>
      <c r="G363" s="1184"/>
      <c r="H363" s="1184"/>
      <c r="I363" s="1184"/>
      <c r="J363" s="1184"/>
      <c r="K363" s="1184"/>
      <c r="L363" s="1184"/>
      <c r="M363" s="1184"/>
      <c r="N363" s="1184"/>
      <c r="O363" s="1184"/>
      <c r="P363" s="1184"/>
      <c r="Q363" s="1184"/>
      <c r="R363" s="1184"/>
      <c r="S363" s="1184"/>
      <c r="T363" s="1184"/>
      <c r="U363" s="1184"/>
      <c r="V363" s="1184"/>
      <c r="W363" s="1184"/>
      <c r="X363" s="1184"/>
      <c r="Y363" s="1184"/>
      <c r="Z363" s="1184"/>
      <c r="AA363" s="1184"/>
      <c r="AB363" s="1184"/>
      <c r="AC363" s="1184"/>
      <c r="AD363" s="1184"/>
      <c r="AE363" s="1184"/>
      <c r="AF363" s="1184"/>
      <c r="AG363" s="1184"/>
      <c r="AH363" s="1191"/>
      <c r="AI363" s="1184"/>
      <c r="AJ363" s="1184"/>
      <c r="AK363" s="1184"/>
      <c r="AL363" s="1184"/>
      <c r="AM363" s="1184"/>
      <c r="AN363" s="1184"/>
      <c r="AO363" s="1184"/>
      <c r="AP363" s="1184"/>
      <c r="AQ363" s="1184"/>
      <c r="AR363" s="1184"/>
      <c r="AS363" s="1184"/>
      <c r="AT363" s="1184"/>
      <c r="AU363" s="1184"/>
      <c r="AV363" s="1184"/>
      <c r="AW363" s="1184"/>
      <c r="AX363" s="1184"/>
      <c r="AY363" s="1184"/>
      <c r="AZ363" s="1184"/>
      <c r="BA363" s="1184"/>
      <c r="BB363" s="1184"/>
      <c r="BC363" s="1184"/>
      <c r="BD363" s="1184"/>
      <c r="BE363" s="1184"/>
      <c r="BF363" s="1184"/>
      <c r="BG363" s="1184"/>
      <c r="BH363" s="1184"/>
      <c r="BI363" s="1184"/>
      <c r="BJ363" s="1184"/>
      <c r="BK363" s="1184"/>
      <c r="BL363" s="1184"/>
      <c r="BM363" s="1184"/>
      <c r="BN363" s="1184"/>
      <c r="BO363" s="1184"/>
      <c r="BP363" s="1184"/>
      <c r="BQ363" s="1184"/>
      <c r="BR363" s="1184"/>
      <c r="BS363" s="1184"/>
      <c r="BT363" s="1184"/>
      <c r="BU363" s="1184"/>
      <c r="BV363" s="1184"/>
      <c r="BW363" s="1184"/>
      <c r="BX363" s="1184"/>
      <c r="BY363" s="1184"/>
    </row>
    <row r="364" spans="2:77">
      <c r="B364" s="1184"/>
      <c r="C364" s="1184"/>
      <c r="D364" s="1184"/>
      <c r="E364" s="1218"/>
      <c r="F364" s="1184"/>
      <c r="G364" s="1184"/>
      <c r="H364" s="1184"/>
      <c r="I364" s="1184"/>
      <c r="J364" s="1184"/>
      <c r="K364" s="1184"/>
      <c r="L364" s="1184"/>
      <c r="M364" s="1184"/>
      <c r="N364" s="1184"/>
      <c r="O364" s="1184"/>
      <c r="P364" s="1184"/>
      <c r="Q364" s="1184"/>
      <c r="R364" s="1184"/>
      <c r="S364" s="1184"/>
      <c r="T364" s="1184"/>
      <c r="U364" s="1184"/>
      <c r="V364" s="1184"/>
      <c r="W364" s="1184"/>
      <c r="X364" s="1184"/>
      <c r="Y364" s="1184"/>
      <c r="Z364" s="1184"/>
      <c r="AA364" s="1184"/>
      <c r="AB364" s="1184"/>
      <c r="AC364" s="1184"/>
      <c r="AD364" s="1184"/>
      <c r="AE364" s="1184"/>
      <c r="AF364" s="1184"/>
      <c r="AG364" s="1184"/>
      <c r="AH364" s="1191"/>
      <c r="AI364" s="1184"/>
      <c r="AJ364" s="1184"/>
      <c r="AK364" s="1184"/>
      <c r="AL364" s="1184"/>
      <c r="AM364" s="1184"/>
      <c r="AN364" s="1184"/>
      <c r="AO364" s="1184"/>
      <c r="AP364" s="1184"/>
      <c r="AQ364" s="1184"/>
      <c r="AR364" s="1184"/>
      <c r="AS364" s="1184"/>
      <c r="AT364" s="1184"/>
      <c r="AU364" s="1184"/>
      <c r="AV364" s="1184"/>
      <c r="AW364" s="1184"/>
      <c r="AX364" s="1184"/>
      <c r="AY364" s="1184"/>
      <c r="AZ364" s="1184"/>
      <c r="BA364" s="1184"/>
      <c r="BB364" s="1184"/>
      <c r="BC364" s="1184"/>
      <c r="BD364" s="1184"/>
      <c r="BE364" s="1184"/>
      <c r="BF364" s="1184"/>
      <c r="BG364" s="1184"/>
      <c r="BH364" s="1184"/>
      <c r="BI364" s="1184"/>
      <c r="BJ364" s="1184"/>
      <c r="BK364" s="1184"/>
      <c r="BL364" s="1184"/>
      <c r="BM364" s="1184"/>
      <c r="BN364" s="1184"/>
      <c r="BO364" s="1184"/>
      <c r="BP364" s="1184"/>
      <c r="BQ364" s="1184"/>
      <c r="BR364" s="1184"/>
      <c r="BS364" s="1184"/>
      <c r="BT364" s="1184"/>
      <c r="BU364" s="1184"/>
      <c r="BV364" s="1184"/>
      <c r="BW364" s="1184"/>
      <c r="BX364" s="1184"/>
      <c r="BY364" s="1184"/>
    </row>
    <row r="365" spans="2:77">
      <c r="B365" s="1184"/>
      <c r="C365" s="1184"/>
      <c r="D365" s="1184"/>
      <c r="E365" s="1218"/>
      <c r="F365" s="1184"/>
      <c r="G365" s="1184"/>
      <c r="H365" s="1184"/>
      <c r="I365" s="1184"/>
      <c r="J365" s="1184"/>
      <c r="K365" s="1184"/>
      <c r="L365" s="1184"/>
      <c r="M365" s="1184"/>
      <c r="N365" s="1184"/>
      <c r="O365" s="1184"/>
      <c r="P365" s="1184"/>
      <c r="Q365" s="1184"/>
      <c r="R365" s="1184"/>
      <c r="S365" s="1184"/>
      <c r="T365" s="1184"/>
      <c r="U365" s="1184"/>
      <c r="V365" s="1184"/>
      <c r="W365" s="1184"/>
      <c r="X365" s="1184"/>
      <c r="Y365" s="1184"/>
      <c r="Z365" s="1184"/>
      <c r="AA365" s="1184"/>
      <c r="AB365" s="1184"/>
      <c r="AC365" s="1184"/>
      <c r="AD365" s="1184"/>
      <c r="AE365" s="1184"/>
      <c r="AF365" s="1184"/>
      <c r="AG365" s="1184"/>
      <c r="AH365" s="1191"/>
      <c r="AI365" s="1184"/>
      <c r="AJ365" s="1184"/>
      <c r="AK365" s="1184"/>
      <c r="AL365" s="1184"/>
      <c r="AM365" s="1184"/>
      <c r="AN365" s="1184"/>
      <c r="AO365" s="1184"/>
      <c r="AP365" s="1184"/>
      <c r="AQ365" s="1184"/>
      <c r="AR365" s="1184"/>
      <c r="AS365" s="1184"/>
      <c r="AT365" s="1184"/>
      <c r="AU365" s="1184"/>
      <c r="AV365" s="1184"/>
      <c r="AW365" s="1184"/>
      <c r="AX365" s="1184"/>
      <c r="AY365" s="1184"/>
      <c r="AZ365" s="1184"/>
      <c r="BA365" s="1184"/>
      <c r="BB365" s="1184"/>
      <c r="BC365" s="1184"/>
      <c r="BD365" s="1184"/>
      <c r="BE365" s="1184"/>
      <c r="BF365" s="1184"/>
      <c r="BG365" s="1184"/>
      <c r="BH365" s="1184"/>
      <c r="BI365" s="1184"/>
      <c r="BJ365" s="1184"/>
      <c r="BK365" s="1184"/>
      <c r="BL365" s="1184"/>
      <c r="BM365" s="1184"/>
      <c r="BN365" s="1184"/>
      <c r="BO365" s="1184"/>
      <c r="BP365" s="1184"/>
      <c r="BQ365" s="1184"/>
      <c r="BR365" s="1184"/>
      <c r="BS365" s="1184"/>
      <c r="BT365" s="1184"/>
      <c r="BU365" s="1184"/>
      <c r="BV365" s="1184"/>
      <c r="BW365" s="1184"/>
      <c r="BX365" s="1184"/>
      <c r="BY365" s="1184"/>
    </row>
    <row r="366" spans="2:77">
      <c r="B366" s="1184"/>
      <c r="C366" s="1184"/>
      <c r="D366" s="1184"/>
      <c r="E366" s="1218"/>
      <c r="F366" s="1184"/>
      <c r="G366" s="1184"/>
      <c r="H366" s="1184"/>
      <c r="I366" s="1184"/>
      <c r="J366" s="1184"/>
      <c r="K366" s="1184"/>
      <c r="L366" s="1184"/>
      <c r="M366" s="1184"/>
      <c r="N366" s="1184"/>
      <c r="O366" s="1184"/>
      <c r="P366" s="1184"/>
      <c r="Q366" s="1184"/>
      <c r="R366" s="1184"/>
      <c r="S366" s="1184"/>
      <c r="T366" s="1184"/>
      <c r="U366" s="1184"/>
      <c r="V366" s="1184"/>
      <c r="W366" s="1184"/>
      <c r="X366" s="1184"/>
      <c r="Y366" s="1184"/>
      <c r="Z366" s="1184"/>
      <c r="AA366" s="1184"/>
      <c r="AB366" s="1184"/>
      <c r="AC366" s="1184"/>
      <c r="AD366" s="1184"/>
      <c r="AE366" s="1184"/>
      <c r="AF366" s="1184"/>
      <c r="AG366" s="1184"/>
      <c r="AH366" s="1191"/>
      <c r="AI366" s="1184"/>
      <c r="AJ366" s="1184"/>
      <c r="AK366" s="1184"/>
      <c r="AL366" s="1184"/>
      <c r="AM366" s="1184"/>
      <c r="AN366" s="1184"/>
      <c r="AO366" s="1184"/>
      <c r="AP366" s="1184"/>
      <c r="AQ366" s="1184"/>
      <c r="AR366" s="1184"/>
      <c r="AS366" s="1184"/>
      <c r="AT366" s="1184"/>
      <c r="AU366" s="1184"/>
      <c r="AV366" s="1184"/>
      <c r="AW366" s="1184"/>
      <c r="AX366" s="1184"/>
      <c r="AY366" s="1184"/>
      <c r="AZ366" s="1184"/>
      <c r="BA366" s="1184"/>
      <c r="BB366" s="1184"/>
      <c r="BC366" s="1184"/>
      <c r="BD366" s="1184"/>
      <c r="BE366" s="1184"/>
      <c r="BF366" s="1184"/>
      <c r="BG366" s="1184"/>
      <c r="BH366" s="1184"/>
      <c r="BI366" s="1184"/>
      <c r="BJ366" s="1184"/>
      <c r="BK366" s="1184"/>
      <c r="BL366" s="1184"/>
      <c r="BM366" s="1184"/>
      <c r="BN366" s="1184"/>
      <c r="BO366" s="1184"/>
      <c r="BP366" s="1184"/>
      <c r="BQ366" s="1184"/>
      <c r="BR366" s="1184"/>
      <c r="BS366" s="1184"/>
      <c r="BT366" s="1184"/>
      <c r="BU366" s="1184"/>
      <c r="BV366" s="1184"/>
      <c r="BW366" s="1184"/>
      <c r="BX366" s="1184"/>
      <c r="BY366" s="1184"/>
    </row>
    <row r="367" spans="2:77">
      <c r="B367" s="1184"/>
      <c r="C367" s="1184"/>
      <c r="D367" s="1184"/>
      <c r="E367" s="1218"/>
      <c r="F367" s="1184"/>
      <c r="G367" s="1184"/>
      <c r="H367" s="1184"/>
      <c r="I367" s="1184"/>
      <c r="J367" s="1184"/>
      <c r="K367" s="1184"/>
      <c r="L367" s="1184"/>
      <c r="M367" s="1184"/>
      <c r="N367" s="1184"/>
      <c r="O367" s="1184"/>
      <c r="P367" s="1184"/>
      <c r="Q367" s="1184"/>
      <c r="R367" s="1184"/>
      <c r="S367" s="1184"/>
      <c r="T367" s="1184"/>
      <c r="U367" s="1184"/>
      <c r="V367" s="1184"/>
      <c r="W367" s="1184"/>
      <c r="X367" s="1184"/>
      <c r="Y367" s="1184"/>
      <c r="Z367" s="1184"/>
      <c r="AA367" s="1184"/>
      <c r="AB367" s="1184"/>
      <c r="AC367" s="1184"/>
      <c r="AD367" s="1184"/>
      <c r="AE367" s="1184"/>
      <c r="AF367" s="1184"/>
      <c r="AG367" s="1184"/>
      <c r="AH367" s="1191"/>
      <c r="AI367" s="1184"/>
      <c r="AJ367" s="1184"/>
      <c r="AK367" s="1184"/>
      <c r="AL367" s="1184"/>
      <c r="AM367" s="1184"/>
      <c r="AN367" s="1184"/>
      <c r="AO367" s="1184"/>
      <c r="AP367" s="1184"/>
      <c r="AQ367" s="1184"/>
      <c r="AR367" s="1184"/>
      <c r="AS367" s="1184"/>
      <c r="AT367" s="1184"/>
      <c r="AU367" s="1184"/>
      <c r="AV367" s="1184"/>
      <c r="AW367" s="1184"/>
      <c r="AX367" s="1184"/>
      <c r="AY367" s="1184"/>
      <c r="AZ367" s="1184"/>
      <c r="BA367" s="1184"/>
      <c r="BB367" s="1184"/>
      <c r="BC367" s="1184"/>
      <c r="BD367" s="1184"/>
      <c r="BE367" s="1184"/>
      <c r="BF367" s="1184"/>
      <c r="BG367" s="1184"/>
      <c r="BH367" s="1184"/>
      <c r="BI367" s="1184"/>
      <c r="BJ367" s="1184"/>
      <c r="BK367" s="1184"/>
      <c r="BL367" s="1184"/>
      <c r="BM367" s="1184"/>
      <c r="BN367" s="1184"/>
      <c r="BO367" s="1184"/>
      <c r="BP367" s="1184"/>
      <c r="BQ367" s="1184"/>
      <c r="BR367" s="1184"/>
      <c r="BS367" s="1184"/>
      <c r="BT367" s="1184"/>
      <c r="BU367" s="1184"/>
      <c r="BV367" s="1184"/>
      <c r="BW367" s="1184"/>
      <c r="BX367" s="1184"/>
      <c r="BY367" s="1184"/>
    </row>
    <row r="368" spans="2:77">
      <c r="B368" s="1184"/>
      <c r="C368" s="1184"/>
      <c r="D368" s="1184"/>
      <c r="E368" s="1218"/>
      <c r="F368" s="1184"/>
      <c r="G368" s="1184"/>
      <c r="H368" s="1184"/>
      <c r="I368" s="1184"/>
      <c r="J368" s="1184"/>
      <c r="K368" s="1184"/>
      <c r="L368" s="1184"/>
      <c r="M368" s="1184"/>
      <c r="N368" s="1184"/>
      <c r="O368" s="1184"/>
      <c r="P368" s="1184"/>
      <c r="Q368" s="1184"/>
      <c r="R368" s="1184"/>
      <c r="S368" s="1184"/>
      <c r="T368" s="1184"/>
      <c r="U368" s="1184"/>
      <c r="V368" s="1184"/>
      <c r="W368" s="1184"/>
      <c r="X368" s="1184"/>
      <c r="Y368" s="1184"/>
      <c r="Z368" s="1184"/>
      <c r="AA368" s="1184"/>
      <c r="AB368" s="1184"/>
      <c r="AC368" s="1184"/>
      <c r="AD368" s="1184"/>
      <c r="AE368" s="1184"/>
      <c r="AF368" s="1184"/>
      <c r="AG368" s="1184"/>
      <c r="AH368" s="1191"/>
      <c r="AI368" s="1184"/>
      <c r="AJ368" s="1184"/>
      <c r="AK368" s="1184"/>
      <c r="AL368" s="1184"/>
      <c r="AM368" s="1184"/>
      <c r="AN368" s="1184"/>
      <c r="AO368" s="1184"/>
      <c r="AP368" s="1184"/>
      <c r="AQ368" s="1184"/>
      <c r="AR368" s="1184"/>
      <c r="AS368" s="1184"/>
      <c r="AT368" s="1184"/>
      <c r="AU368" s="1184"/>
      <c r="AV368" s="1184"/>
      <c r="AW368" s="1184"/>
      <c r="AX368" s="1184"/>
      <c r="AY368" s="1184"/>
      <c r="AZ368" s="1184"/>
      <c r="BA368" s="1184"/>
      <c r="BB368" s="1184"/>
      <c r="BC368" s="1184"/>
      <c r="BD368" s="1184"/>
      <c r="BE368" s="1184"/>
      <c r="BF368" s="1184"/>
      <c r="BG368" s="1184"/>
      <c r="BH368" s="1184"/>
      <c r="BI368" s="1184"/>
      <c r="BJ368" s="1184"/>
      <c r="BK368" s="1184"/>
      <c r="BL368" s="1184"/>
      <c r="BM368" s="1184"/>
      <c r="BN368" s="1184"/>
      <c r="BO368" s="1184"/>
      <c r="BP368" s="1184"/>
      <c r="BQ368" s="1184"/>
      <c r="BR368" s="1184"/>
      <c r="BS368" s="1184"/>
      <c r="BT368" s="1184"/>
      <c r="BU368" s="1184"/>
      <c r="BV368" s="1184"/>
      <c r="BW368" s="1184"/>
      <c r="BX368" s="1184"/>
      <c r="BY368" s="1184"/>
    </row>
    <row r="369" spans="2:77">
      <c r="B369" s="1184"/>
      <c r="C369" s="1184"/>
      <c r="D369" s="1184"/>
      <c r="E369" s="1218"/>
      <c r="F369" s="1184"/>
      <c r="G369" s="1184"/>
      <c r="H369" s="1184"/>
      <c r="I369" s="1184"/>
      <c r="J369" s="1184"/>
      <c r="K369" s="1184"/>
      <c r="L369" s="1184"/>
      <c r="M369" s="1184"/>
      <c r="N369" s="1184"/>
      <c r="O369" s="1184"/>
      <c r="P369" s="1184"/>
      <c r="Q369" s="1184"/>
      <c r="R369" s="1184"/>
      <c r="S369" s="1184"/>
      <c r="T369" s="1184"/>
      <c r="U369" s="1184"/>
      <c r="V369" s="1184"/>
      <c r="W369" s="1184"/>
      <c r="X369" s="1184"/>
      <c r="Y369" s="1184"/>
      <c r="Z369" s="1184"/>
      <c r="AA369" s="1184"/>
      <c r="AB369" s="1184"/>
      <c r="AC369" s="1184"/>
      <c r="AD369" s="1184"/>
      <c r="AE369" s="1184"/>
      <c r="AF369" s="1184"/>
      <c r="AG369" s="1184"/>
      <c r="AH369" s="1191"/>
      <c r="AI369" s="1184"/>
      <c r="AJ369" s="1184"/>
      <c r="AK369" s="1184"/>
      <c r="AL369" s="1184"/>
      <c r="AM369" s="1184"/>
      <c r="AN369" s="1184"/>
      <c r="AO369" s="1184"/>
      <c r="AP369" s="1184"/>
      <c r="AQ369" s="1184"/>
      <c r="AR369" s="1184"/>
      <c r="AS369" s="1184"/>
      <c r="AT369" s="1184"/>
      <c r="AU369" s="1184"/>
      <c r="AV369" s="1184"/>
      <c r="AW369" s="1184"/>
      <c r="AX369" s="1184"/>
      <c r="AY369" s="1184"/>
      <c r="AZ369" s="1184"/>
      <c r="BA369" s="1184"/>
      <c r="BB369" s="1184"/>
      <c r="BC369" s="1184"/>
      <c r="BD369" s="1184"/>
      <c r="BE369" s="1184"/>
      <c r="BF369" s="1184"/>
      <c r="BG369" s="1184"/>
      <c r="BH369" s="1184"/>
      <c r="BI369" s="1184"/>
      <c r="BJ369" s="1184"/>
      <c r="BK369" s="1184"/>
      <c r="BL369" s="1184"/>
      <c r="BM369" s="1184"/>
      <c r="BN369" s="1184"/>
      <c r="BO369" s="1184"/>
      <c r="BP369" s="1184"/>
      <c r="BQ369" s="1184"/>
      <c r="BR369" s="1184"/>
      <c r="BS369" s="1184"/>
      <c r="BT369" s="1184"/>
      <c r="BU369" s="1184"/>
      <c r="BV369" s="1184"/>
      <c r="BW369" s="1184"/>
      <c r="BX369" s="1184"/>
      <c r="BY369" s="1184"/>
    </row>
    <row r="370" spans="2:77">
      <c r="B370" s="1184"/>
      <c r="C370" s="1184"/>
      <c r="D370" s="1184"/>
      <c r="E370" s="1218"/>
      <c r="F370" s="1184"/>
      <c r="G370" s="1184"/>
      <c r="H370" s="1184"/>
      <c r="I370" s="1184"/>
      <c r="J370" s="1184"/>
      <c r="K370" s="1184"/>
      <c r="L370" s="1184"/>
      <c r="M370" s="1184"/>
      <c r="N370" s="1184"/>
      <c r="O370" s="1184"/>
      <c r="P370" s="1184"/>
      <c r="Q370" s="1184"/>
      <c r="R370" s="1184"/>
      <c r="S370" s="1184"/>
      <c r="T370" s="1184"/>
      <c r="U370" s="1184"/>
      <c r="V370" s="1184"/>
      <c r="W370" s="1184"/>
      <c r="X370" s="1184"/>
      <c r="Y370" s="1184"/>
      <c r="Z370" s="1184"/>
      <c r="AA370" s="1184"/>
      <c r="AB370" s="1184"/>
      <c r="AC370" s="1184"/>
      <c r="AD370" s="1184"/>
      <c r="AE370" s="1184"/>
      <c r="AF370" s="1184"/>
      <c r="AG370" s="1184"/>
      <c r="AH370" s="1191"/>
      <c r="AI370" s="1184"/>
      <c r="AJ370" s="1184"/>
      <c r="AK370" s="1184"/>
      <c r="AL370" s="1184"/>
      <c r="AM370" s="1184"/>
      <c r="AN370" s="1184"/>
      <c r="AO370" s="1184"/>
      <c r="AP370" s="1184"/>
      <c r="AQ370" s="1184"/>
      <c r="AR370" s="1184"/>
      <c r="AS370" s="1184"/>
      <c r="AT370" s="1184"/>
      <c r="AU370" s="1184"/>
      <c r="AV370" s="1184"/>
      <c r="AW370" s="1184"/>
      <c r="AX370" s="1184"/>
      <c r="AY370" s="1184"/>
      <c r="AZ370" s="1184"/>
      <c r="BA370" s="1184"/>
      <c r="BB370" s="1184"/>
      <c r="BC370" s="1184"/>
      <c r="BD370" s="1184"/>
      <c r="BE370" s="1184"/>
      <c r="BF370" s="1184"/>
      <c r="BG370" s="1184"/>
      <c r="BH370" s="1184"/>
      <c r="BI370" s="1184"/>
      <c r="BJ370" s="1184"/>
      <c r="BK370" s="1184"/>
      <c r="BL370" s="1184"/>
      <c r="BM370" s="1184"/>
      <c r="BN370" s="1184"/>
      <c r="BO370" s="1184"/>
      <c r="BP370" s="1184"/>
      <c r="BQ370" s="1184"/>
      <c r="BR370" s="1184"/>
      <c r="BS370" s="1184"/>
      <c r="BT370" s="1184"/>
      <c r="BU370" s="1184"/>
      <c r="BV370" s="1184"/>
      <c r="BW370" s="1184"/>
      <c r="BX370" s="1184"/>
      <c r="BY370" s="1184"/>
    </row>
    <row r="371" spans="2:77">
      <c r="B371" s="1184"/>
      <c r="C371" s="1184"/>
      <c r="D371" s="1184"/>
      <c r="E371" s="1218"/>
      <c r="F371" s="1184"/>
      <c r="G371" s="1184"/>
      <c r="H371" s="1184"/>
      <c r="I371" s="1184"/>
      <c r="J371" s="1184"/>
      <c r="K371" s="1184"/>
      <c r="L371" s="1184"/>
      <c r="M371" s="1184"/>
      <c r="N371" s="1184"/>
      <c r="O371" s="1184"/>
      <c r="P371" s="1184"/>
      <c r="Q371" s="1184"/>
      <c r="R371" s="1184"/>
      <c r="S371" s="1184"/>
      <c r="T371" s="1184"/>
      <c r="U371" s="1184"/>
      <c r="V371" s="1184"/>
      <c r="W371" s="1184"/>
      <c r="X371" s="1184"/>
      <c r="Y371" s="1184"/>
      <c r="Z371" s="1184"/>
      <c r="AA371" s="1184"/>
      <c r="AB371" s="1184"/>
      <c r="AC371" s="1184"/>
      <c r="AD371" s="1184"/>
      <c r="AE371" s="1184"/>
      <c r="AF371" s="1184"/>
      <c r="AG371" s="1184"/>
      <c r="AH371" s="1191"/>
      <c r="AI371" s="1184"/>
      <c r="AJ371" s="1184"/>
      <c r="AK371" s="1184"/>
      <c r="AL371" s="1184"/>
      <c r="AM371" s="1184"/>
      <c r="AN371" s="1184"/>
      <c r="AO371" s="1184"/>
      <c r="AP371" s="1184"/>
      <c r="AQ371" s="1184"/>
      <c r="AR371" s="1184"/>
      <c r="AS371" s="1184"/>
      <c r="AT371" s="1184"/>
      <c r="AU371" s="1184"/>
      <c r="AV371" s="1184"/>
      <c r="AW371" s="1184"/>
      <c r="AX371" s="1184"/>
      <c r="AY371" s="1184"/>
      <c r="AZ371" s="1184"/>
      <c r="BA371" s="1184"/>
      <c r="BB371" s="1184"/>
      <c r="BC371" s="1184"/>
      <c r="BD371" s="1184"/>
      <c r="BE371" s="1184"/>
      <c r="BF371" s="1184"/>
      <c r="BG371" s="1184"/>
      <c r="BH371" s="1184"/>
      <c r="BI371" s="1184"/>
      <c r="BJ371" s="1184"/>
      <c r="BK371" s="1184"/>
      <c r="BL371" s="1184"/>
      <c r="BM371" s="1184"/>
      <c r="BN371" s="1184"/>
      <c r="BO371" s="1184"/>
      <c r="BP371" s="1184"/>
      <c r="BQ371" s="1184"/>
      <c r="BR371" s="1184"/>
      <c r="BS371" s="1184"/>
      <c r="BT371" s="1184"/>
      <c r="BU371" s="1184"/>
      <c r="BV371" s="1184"/>
      <c r="BW371" s="1184"/>
      <c r="BX371" s="1184"/>
      <c r="BY371" s="1184"/>
    </row>
    <row r="372" spans="2:77">
      <c r="B372" s="1184"/>
      <c r="C372" s="1184"/>
      <c r="D372" s="1184"/>
      <c r="E372" s="1218"/>
      <c r="F372" s="1184"/>
      <c r="G372" s="1184"/>
      <c r="H372" s="1184"/>
      <c r="I372" s="1184"/>
      <c r="J372" s="1184"/>
      <c r="K372" s="1184"/>
      <c r="L372" s="1184"/>
      <c r="M372" s="1184"/>
      <c r="N372" s="1184"/>
      <c r="O372" s="1184"/>
      <c r="P372" s="1184"/>
      <c r="Q372" s="1184"/>
      <c r="R372" s="1184"/>
      <c r="S372" s="1184"/>
      <c r="T372" s="1184"/>
      <c r="U372" s="1184"/>
      <c r="V372" s="1184"/>
      <c r="W372" s="1184"/>
      <c r="X372" s="1184"/>
      <c r="Y372" s="1184"/>
      <c r="Z372" s="1184"/>
      <c r="AA372" s="1184"/>
      <c r="AB372" s="1184"/>
      <c r="AC372" s="1184"/>
      <c r="AD372" s="1184"/>
      <c r="AE372" s="1184"/>
      <c r="AF372" s="1184"/>
      <c r="AG372" s="1184"/>
      <c r="AH372" s="1191"/>
      <c r="AI372" s="1184"/>
      <c r="AJ372" s="1184"/>
      <c r="AK372" s="1184"/>
      <c r="AL372" s="1184"/>
      <c r="AM372" s="1184"/>
      <c r="AN372" s="1184"/>
      <c r="AO372" s="1184"/>
      <c r="AP372" s="1184"/>
      <c r="AQ372" s="1184"/>
      <c r="AR372" s="1184"/>
      <c r="AS372" s="1184"/>
      <c r="AT372" s="1184"/>
      <c r="AU372" s="1184"/>
      <c r="AV372" s="1184"/>
      <c r="AW372" s="1184"/>
      <c r="AX372" s="1184"/>
      <c r="AY372" s="1184"/>
      <c r="AZ372" s="1184"/>
      <c r="BA372" s="1184"/>
      <c r="BB372" s="1184"/>
      <c r="BC372" s="1184"/>
      <c r="BD372" s="1184"/>
      <c r="BE372" s="1184"/>
      <c r="BF372" s="1184"/>
      <c r="BG372" s="1184"/>
      <c r="BH372" s="1184"/>
      <c r="BI372" s="1184"/>
      <c r="BJ372" s="1184"/>
      <c r="BK372" s="1184"/>
      <c r="BL372" s="1184"/>
      <c r="BM372" s="1184"/>
      <c r="BN372" s="1184"/>
      <c r="BO372" s="1184"/>
      <c r="BP372" s="1184"/>
      <c r="BQ372" s="1184"/>
      <c r="BR372" s="1184"/>
      <c r="BS372" s="1184"/>
      <c r="BT372" s="1184"/>
      <c r="BU372" s="1184"/>
      <c r="BV372" s="1184"/>
      <c r="BW372" s="1184"/>
      <c r="BX372" s="1184"/>
      <c r="BY372" s="1184"/>
    </row>
    <row r="373" spans="2:77">
      <c r="B373" s="1184"/>
      <c r="C373" s="1184"/>
      <c r="D373" s="1184"/>
      <c r="E373" s="1218"/>
      <c r="F373" s="1184"/>
      <c r="G373" s="1184"/>
      <c r="H373" s="1184"/>
      <c r="I373" s="1184"/>
      <c r="J373" s="1184"/>
      <c r="K373" s="1184"/>
      <c r="L373" s="1184"/>
      <c r="M373" s="1184"/>
      <c r="N373" s="1184"/>
      <c r="O373" s="1184"/>
      <c r="P373" s="1184"/>
      <c r="Q373" s="1184"/>
      <c r="R373" s="1184"/>
      <c r="S373" s="1184"/>
      <c r="T373" s="1184"/>
      <c r="U373" s="1184"/>
      <c r="V373" s="1184"/>
      <c r="W373" s="1184"/>
      <c r="X373" s="1184"/>
      <c r="Y373" s="1184"/>
      <c r="Z373" s="1184"/>
      <c r="AA373" s="1184"/>
      <c r="AB373" s="1184"/>
      <c r="AC373" s="1184"/>
      <c r="AD373" s="1184"/>
      <c r="AE373" s="1184"/>
      <c r="AF373" s="1184"/>
      <c r="AG373" s="1184"/>
      <c r="AH373" s="1191"/>
      <c r="AI373" s="1184"/>
      <c r="AJ373" s="1184"/>
      <c r="AK373" s="1184"/>
      <c r="AL373" s="1184"/>
      <c r="AM373" s="1184"/>
      <c r="AN373" s="1184"/>
      <c r="AO373" s="1184"/>
      <c r="AP373" s="1184"/>
      <c r="AQ373" s="1184"/>
      <c r="AR373" s="1184"/>
      <c r="AS373" s="1184"/>
      <c r="AT373" s="1184"/>
      <c r="AU373" s="1184"/>
      <c r="AV373" s="1184"/>
      <c r="AW373" s="1184"/>
      <c r="AX373" s="1184"/>
      <c r="AY373" s="1184"/>
      <c r="AZ373" s="1184"/>
      <c r="BA373" s="1184"/>
      <c r="BB373" s="1184"/>
      <c r="BC373" s="1184"/>
      <c r="BD373" s="1184"/>
      <c r="BE373" s="1184"/>
      <c r="BF373" s="1184"/>
      <c r="BG373" s="1184"/>
      <c r="BH373" s="1184"/>
      <c r="BI373" s="1184"/>
      <c r="BJ373" s="1184"/>
      <c r="BK373" s="1184"/>
      <c r="BL373" s="1184"/>
      <c r="BM373" s="1184"/>
      <c r="BN373" s="1184"/>
      <c r="BO373" s="1184"/>
      <c r="BP373" s="1184"/>
      <c r="BQ373" s="1184"/>
      <c r="BR373" s="1184"/>
      <c r="BS373" s="1184"/>
      <c r="BT373" s="1184"/>
      <c r="BU373" s="1184"/>
      <c r="BV373" s="1184"/>
      <c r="BW373" s="1184"/>
      <c r="BX373" s="1184"/>
      <c r="BY373" s="1184"/>
    </row>
    <row r="374" spans="2:77">
      <c r="B374" s="1184"/>
      <c r="C374" s="1184"/>
      <c r="D374" s="1184"/>
      <c r="E374" s="1218"/>
      <c r="F374" s="1184"/>
      <c r="G374" s="1184"/>
      <c r="H374" s="1184"/>
      <c r="I374" s="1184"/>
      <c r="J374" s="1184"/>
      <c r="K374" s="1184"/>
      <c r="L374" s="1184"/>
      <c r="M374" s="1184"/>
      <c r="N374" s="1184"/>
      <c r="O374" s="1184"/>
      <c r="P374" s="1184"/>
      <c r="Q374" s="1184"/>
      <c r="R374" s="1184"/>
      <c r="S374" s="1184"/>
      <c r="T374" s="1184"/>
      <c r="U374" s="1184"/>
      <c r="V374" s="1184"/>
      <c r="W374" s="1184"/>
      <c r="X374" s="1184"/>
      <c r="Y374" s="1184"/>
      <c r="Z374" s="1184"/>
      <c r="AA374" s="1184"/>
      <c r="AB374" s="1184"/>
      <c r="AC374" s="1184"/>
      <c r="AD374" s="1184"/>
      <c r="AE374" s="1184"/>
      <c r="AF374" s="1184"/>
      <c r="AG374" s="1184"/>
      <c r="AH374" s="1191"/>
      <c r="AI374" s="1184"/>
      <c r="AJ374" s="1184"/>
      <c r="AK374" s="1184"/>
      <c r="AL374" s="1184"/>
      <c r="AM374" s="1184"/>
      <c r="AN374" s="1184"/>
      <c r="AO374" s="1184"/>
      <c r="AP374" s="1184"/>
      <c r="AQ374" s="1184"/>
      <c r="AR374" s="1184"/>
      <c r="AS374" s="1184"/>
      <c r="AT374" s="1184"/>
      <c r="AU374" s="1184"/>
      <c r="AV374" s="1184"/>
      <c r="AW374" s="1184"/>
      <c r="AX374" s="1184"/>
      <c r="AY374" s="1184"/>
      <c r="AZ374" s="1184"/>
      <c r="BA374" s="1184"/>
      <c r="BB374" s="1184"/>
      <c r="BC374" s="1184"/>
      <c r="BD374" s="1184"/>
      <c r="BE374" s="1184"/>
      <c r="BF374" s="1184"/>
      <c r="BG374" s="1184"/>
      <c r="BH374" s="1184"/>
      <c r="BI374" s="1184"/>
      <c r="BJ374" s="1184"/>
      <c r="BK374" s="1184"/>
      <c r="BL374" s="1184"/>
      <c r="BM374" s="1184"/>
      <c r="BN374" s="1184"/>
      <c r="BO374" s="1184"/>
      <c r="BP374" s="1184"/>
      <c r="BQ374" s="1184"/>
      <c r="BR374" s="1184"/>
      <c r="BS374" s="1184"/>
      <c r="BT374" s="1184"/>
      <c r="BU374" s="1184"/>
      <c r="BV374" s="1184"/>
      <c r="BW374" s="1184"/>
      <c r="BX374" s="1184"/>
      <c r="BY374" s="1184"/>
    </row>
    <row r="375" spans="2:77">
      <c r="B375" s="1184"/>
      <c r="C375" s="1184"/>
      <c r="D375" s="1184"/>
      <c r="E375" s="1218"/>
      <c r="F375" s="1184"/>
      <c r="G375" s="1184"/>
      <c r="H375" s="1184"/>
      <c r="I375" s="1184"/>
      <c r="J375" s="1184"/>
      <c r="K375" s="1184"/>
      <c r="L375" s="1184"/>
      <c r="M375" s="1184"/>
      <c r="N375" s="1184"/>
      <c r="O375" s="1184"/>
      <c r="P375" s="1184"/>
      <c r="Q375" s="1184"/>
      <c r="R375" s="1184"/>
      <c r="S375" s="1184"/>
      <c r="T375" s="1184"/>
      <c r="U375" s="1184"/>
      <c r="V375" s="1184"/>
      <c r="W375" s="1184"/>
      <c r="X375" s="1184"/>
      <c r="Y375" s="1184"/>
      <c r="Z375" s="1184"/>
      <c r="AA375" s="1184"/>
      <c r="AB375" s="1184"/>
      <c r="AC375" s="1184"/>
      <c r="AD375" s="1184"/>
      <c r="AE375" s="1184"/>
      <c r="AF375" s="1184"/>
      <c r="AG375" s="1184"/>
      <c r="AH375" s="1191"/>
      <c r="AI375" s="1184"/>
      <c r="AJ375" s="1184"/>
      <c r="AK375" s="1184"/>
      <c r="AL375" s="1184"/>
      <c r="AM375" s="1184"/>
      <c r="AN375" s="1184"/>
      <c r="AO375" s="1184"/>
      <c r="AP375" s="1184"/>
      <c r="AQ375" s="1184"/>
      <c r="AR375" s="1184"/>
      <c r="AS375" s="1184"/>
      <c r="AT375" s="1184"/>
      <c r="AU375" s="1184"/>
      <c r="AV375" s="1184"/>
      <c r="AW375" s="1184"/>
      <c r="AX375" s="1184"/>
      <c r="AY375" s="1184"/>
      <c r="AZ375" s="1184"/>
      <c r="BA375" s="1184"/>
      <c r="BB375" s="1184"/>
      <c r="BC375" s="1184"/>
      <c r="BD375" s="1184"/>
      <c r="BE375" s="1184"/>
      <c r="BF375" s="1184"/>
      <c r="BG375" s="1184"/>
      <c r="BH375" s="1184"/>
      <c r="BI375" s="1184"/>
      <c r="BJ375" s="1184"/>
      <c r="BK375" s="1184"/>
      <c r="BL375" s="1184"/>
      <c r="BM375" s="1184"/>
      <c r="BN375" s="1184"/>
      <c r="BO375" s="1184"/>
      <c r="BP375" s="1184"/>
      <c r="BQ375" s="1184"/>
      <c r="BR375" s="1184"/>
      <c r="BS375" s="1184"/>
      <c r="BT375" s="1184"/>
      <c r="BU375" s="1184"/>
      <c r="BV375" s="1184"/>
      <c r="BW375" s="1184"/>
      <c r="BX375" s="1184"/>
      <c r="BY375" s="1184"/>
    </row>
    <row r="376" spans="2:77">
      <c r="B376" s="1184"/>
      <c r="C376" s="1184"/>
      <c r="D376" s="1184"/>
      <c r="E376" s="1218"/>
      <c r="F376" s="1184"/>
      <c r="G376" s="1184"/>
      <c r="H376" s="1184"/>
      <c r="I376" s="1184"/>
      <c r="J376" s="1184"/>
      <c r="K376" s="1184"/>
      <c r="L376" s="1184"/>
      <c r="M376" s="1184"/>
      <c r="N376" s="1184"/>
      <c r="O376" s="1184"/>
      <c r="P376" s="1184"/>
      <c r="Q376" s="1184"/>
      <c r="R376" s="1184"/>
      <c r="S376" s="1184"/>
      <c r="T376" s="1184"/>
      <c r="U376" s="1184"/>
      <c r="V376" s="1184"/>
      <c r="W376" s="1184"/>
      <c r="X376" s="1184"/>
      <c r="Y376" s="1184"/>
      <c r="Z376" s="1184"/>
      <c r="AA376" s="1184"/>
      <c r="AB376" s="1184"/>
      <c r="AC376" s="1184"/>
      <c r="AD376" s="1184"/>
      <c r="AE376" s="1184"/>
      <c r="AF376" s="1184"/>
      <c r="AG376" s="1184"/>
      <c r="AH376" s="1191"/>
      <c r="AI376" s="1184"/>
      <c r="AJ376" s="1184"/>
      <c r="AK376" s="1184"/>
      <c r="AL376" s="1184"/>
      <c r="AM376" s="1184"/>
      <c r="AN376" s="1184"/>
      <c r="AO376" s="1184"/>
      <c r="AP376" s="1184"/>
      <c r="AQ376" s="1184"/>
      <c r="AR376" s="1184"/>
      <c r="AS376" s="1184"/>
      <c r="AT376" s="1184"/>
      <c r="AU376" s="1184"/>
      <c r="AV376" s="1184"/>
      <c r="AW376" s="1184"/>
      <c r="AX376" s="1184"/>
      <c r="AY376" s="1184"/>
      <c r="AZ376" s="1184"/>
      <c r="BA376" s="1184"/>
      <c r="BB376" s="1184"/>
      <c r="BC376" s="1184"/>
      <c r="BD376" s="1184"/>
      <c r="BE376" s="1184"/>
      <c r="BF376" s="1184"/>
      <c r="BG376" s="1184"/>
      <c r="BH376" s="1184"/>
      <c r="BI376" s="1184"/>
      <c r="BJ376" s="1184"/>
      <c r="BK376" s="1184"/>
      <c r="BL376" s="1184"/>
      <c r="BM376" s="1184"/>
      <c r="BN376" s="1184"/>
      <c r="BO376" s="1184"/>
      <c r="BP376" s="1184"/>
      <c r="BQ376" s="1184"/>
      <c r="BR376" s="1184"/>
      <c r="BS376" s="1184"/>
      <c r="BT376" s="1184"/>
      <c r="BU376" s="1184"/>
      <c r="BV376" s="1184"/>
      <c r="BW376" s="1184"/>
      <c r="BX376" s="1184"/>
      <c r="BY376" s="1184"/>
    </row>
    <row r="377" spans="2:77">
      <c r="B377" s="1184"/>
      <c r="C377" s="1184"/>
      <c r="D377" s="1184"/>
      <c r="E377" s="1218"/>
      <c r="F377" s="1184"/>
      <c r="G377" s="1184"/>
      <c r="H377" s="1184"/>
      <c r="I377" s="1184"/>
      <c r="J377" s="1184"/>
      <c r="K377" s="1184"/>
      <c r="L377" s="1184"/>
      <c r="M377" s="1184"/>
      <c r="N377" s="1184"/>
      <c r="O377" s="1184"/>
      <c r="P377" s="1184"/>
      <c r="Q377" s="1184"/>
      <c r="R377" s="1184"/>
      <c r="S377" s="1184"/>
      <c r="T377" s="1184"/>
      <c r="U377" s="1184"/>
      <c r="V377" s="1184"/>
      <c r="W377" s="1184"/>
      <c r="X377" s="1184"/>
      <c r="Y377" s="1184"/>
      <c r="Z377" s="1184"/>
      <c r="AA377" s="1184"/>
      <c r="AB377" s="1184"/>
      <c r="AC377" s="1184"/>
      <c r="AD377" s="1184"/>
      <c r="AE377" s="1184"/>
      <c r="AF377" s="1184"/>
      <c r="AG377" s="1184"/>
      <c r="AH377" s="1191"/>
      <c r="AI377" s="1184"/>
      <c r="AJ377" s="1184"/>
      <c r="AK377" s="1184"/>
      <c r="AL377" s="1184"/>
      <c r="AM377" s="1184"/>
      <c r="AN377" s="1184"/>
      <c r="AO377" s="1184"/>
      <c r="AP377" s="1184"/>
      <c r="AQ377" s="1184"/>
      <c r="AR377" s="1184"/>
      <c r="AS377" s="1184"/>
      <c r="AT377" s="1184"/>
      <c r="AU377" s="1184"/>
      <c r="AV377" s="1184"/>
      <c r="AW377" s="1184"/>
      <c r="AX377" s="1184"/>
      <c r="AY377" s="1184"/>
      <c r="AZ377" s="1184"/>
      <c r="BA377" s="1184"/>
      <c r="BB377" s="1184"/>
      <c r="BC377" s="1184"/>
      <c r="BD377" s="1184"/>
      <c r="BE377" s="1184"/>
      <c r="BF377" s="1184"/>
      <c r="BG377" s="1184"/>
      <c r="BH377" s="1184"/>
      <c r="BI377" s="1184"/>
      <c r="BJ377" s="1184"/>
      <c r="BK377" s="1184"/>
      <c r="BL377" s="1184"/>
      <c r="BM377" s="1184"/>
      <c r="BN377" s="1184"/>
      <c r="BO377" s="1184"/>
      <c r="BP377" s="1184"/>
      <c r="BQ377" s="1184"/>
      <c r="BR377" s="1184"/>
      <c r="BS377" s="1184"/>
      <c r="BT377" s="1184"/>
      <c r="BU377" s="1184"/>
      <c r="BV377" s="1184"/>
      <c r="BW377" s="1184"/>
      <c r="BX377" s="1184"/>
      <c r="BY377" s="1184"/>
    </row>
    <row r="378" spans="2:77">
      <c r="B378" s="1184"/>
      <c r="C378" s="1184"/>
      <c r="D378" s="1184"/>
      <c r="E378" s="1218"/>
      <c r="F378" s="1184"/>
      <c r="G378" s="1184"/>
      <c r="H378" s="1184"/>
      <c r="I378" s="1184"/>
      <c r="J378" s="1184"/>
      <c r="K378" s="1184"/>
      <c r="L378" s="1184"/>
      <c r="M378" s="1184"/>
      <c r="N378" s="1184"/>
      <c r="O378" s="1184"/>
      <c r="P378" s="1184"/>
      <c r="Q378" s="1184"/>
      <c r="R378" s="1184"/>
      <c r="S378" s="1184"/>
      <c r="T378" s="1184"/>
      <c r="U378" s="1184"/>
      <c r="V378" s="1184"/>
      <c r="W378" s="1184"/>
      <c r="X378" s="1184"/>
      <c r="Y378" s="1184"/>
      <c r="Z378" s="1184"/>
      <c r="AA378" s="1184"/>
      <c r="AB378" s="1184"/>
      <c r="AC378" s="1184"/>
      <c r="AD378" s="1184"/>
      <c r="AE378" s="1184"/>
      <c r="AF378" s="1184"/>
      <c r="AG378" s="1184"/>
      <c r="AH378" s="1191"/>
      <c r="AI378" s="1184"/>
      <c r="AJ378" s="1184"/>
      <c r="AK378" s="1184"/>
      <c r="AL378" s="1184"/>
      <c r="AM378" s="1184"/>
      <c r="AN378" s="1184"/>
      <c r="AO378" s="1184"/>
      <c r="AP378" s="1184"/>
      <c r="AQ378" s="1184"/>
      <c r="AR378" s="1184"/>
      <c r="AS378" s="1184"/>
      <c r="AT378" s="1184"/>
      <c r="AU378" s="1184"/>
      <c r="AV378" s="1184"/>
      <c r="AW378" s="1184"/>
      <c r="AX378" s="1184"/>
      <c r="AY378" s="1184"/>
      <c r="AZ378" s="1184"/>
      <c r="BA378" s="1184"/>
      <c r="BB378" s="1184"/>
      <c r="BC378" s="1184"/>
      <c r="BD378" s="1184"/>
      <c r="BE378" s="1184"/>
      <c r="BF378" s="1184"/>
      <c r="BG378" s="1184"/>
      <c r="BH378" s="1184"/>
      <c r="BI378" s="1184"/>
      <c r="BJ378" s="1184"/>
      <c r="BK378" s="1184"/>
      <c r="BL378" s="1184"/>
      <c r="BM378" s="1184"/>
      <c r="BN378" s="1184"/>
      <c r="BO378" s="1184"/>
      <c r="BP378" s="1184"/>
      <c r="BQ378" s="1184"/>
      <c r="BR378" s="1184"/>
      <c r="BS378" s="1184"/>
      <c r="BT378" s="1184"/>
      <c r="BU378" s="1184"/>
      <c r="BV378" s="1184"/>
      <c r="BW378" s="1184"/>
      <c r="BX378" s="1184"/>
      <c r="BY378" s="1184"/>
    </row>
    <row r="379" spans="2:77">
      <c r="B379" s="1184"/>
      <c r="C379" s="1184"/>
      <c r="D379" s="1184"/>
      <c r="E379" s="1218"/>
      <c r="F379" s="1184"/>
      <c r="G379" s="1184"/>
      <c r="H379" s="1184"/>
      <c r="I379" s="1184"/>
      <c r="J379" s="1184"/>
      <c r="K379" s="1184"/>
      <c r="L379" s="1184"/>
      <c r="M379" s="1184"/>
      <c r="N379" s="1184"/>
      <c r="O379" s="1184"/>
      <c r="P379" s="1184"/>
      <c r="Q379" s="1184"/>
      <c r="R379" s="1184"/>
      <c r="S379" s="1184"/>
      <c r="T379" s="1184"/>
      <c r="U379" s="1184"/>
      <c r="V379" s="1184"/>
      <c r="W379" s="1184"/>
      <c r="X379" s="1184"/>
      <c r="Y379" s="1184"/>
      <c r="Z379" s="1184"/>
      <c r="AA379" s="1184"/>
      <c r="AB379" s="1184"/>
      <c r="AC379" s="1184"/>
      <c r="AD379" s="1184"/>
      <c r="AE379" s="1184"/>
      <c r="AF379" s="1184"/>
      <c r="AG379" s="1184"/>
      <c r="AH379" s="1191"/>
      <c r="AI379" s="1184"/>
      <c r="AJ379" s="1184"/>
      <c r="AK379" s="1184"/>
      <c r="AL379" s="1184"/>
      <c r="AM379" s="1184"/>
      <c r="AN379" s="1184"/>
      <c r="AO379" s="1184"/>
      <c r="AP379" s="1184"/>
      <c r="AQ379" s="1184"/>
      <c r="AR379" s="1184"/>
      <c r="AS379" s="1184"/>
      <c r="AT379" s="1184"/>
      <c r="AU379" s="1184"/>
      <c r="AV379" s="1184"/>
      <c r="AW379" s="1184"/>
      <c r="AX379" s="1184"/>
      <c r="AY379" s="1184"/>
      <c r="AZ379" s="1184"/>
      <c r="BA379" s="1184"/>
      <c r="BB379" s="1184"/>
      <c r="BC379" s="1184"/>
      <c r="BD379" s="1184"/>
      <c r="BE379" s="1184"/>
      <c r="BF379" s="1184"/>
      <c r="BG379" s="1184"/>
      <c r="BH379" s="1184"/>
      <c r="BI379" s="1184"/>
      <c r="BJ379" s="1184"/>
      <c r="BK379" s="1184"/>
      <c r="BL379" s="1184"/>
      <c r="BM379" s="1184"/>
      <c r="BN379" s="1184"/>
      <c r="BO379" s="1184"/>
      <c r="BP379" s="1184"/>
      <c r="BQ379" s="1184"/>
      <c r="BR379" s="1184"/>
      <c r="BS379" s="1184"/>
      <c r="BT379" s="1184"/>
      <c r="BU379" s="1184"/>
      <c r="BV379" s="1184"/>
      <c r="BW379" s="1184"/>
      <c r="BX379" s="1184"/>
      <c r="BY379" s="1184"/>
    </row>
    <row r="380" spans="2:77">
      <c r="B380" s="1184"/>
      <c r="C380" s="1184"/>
      <c r="D380" s="1184"/>
      <c r="E380" s="1218"/>
      <c r="F380" s="1184"/>
      <c r="G380" s="1184"/>
      <c r="H380" s="1184"/>
      <c r="I380" s="1184"/>
      <c r="J380" s="1184"/>
      <c r="K380" s="1184"/>
      <c r="L380" s="1184"/>
      <c r="M380" s="1184"/>
      <c r="N380" s="1184"/>
      <c r="O380" s="1184"/>
      <c r="P380" s="1184"/>
      <c r="Q380" s="1184"/>
      <c r="R380" s="1184"/>
      <c r="S380" s="1184"/>
      <c r="T380" s="1184"/>
      <c r="U380" s="1184"/>
      <c r="V380" s="1184"/>
      <c r="W380" s="1184"/>
      <c r="X380" s="1184"/>
      <c r="Y380" s="1184"/>
      <c r="Z380" s="1184"/>
      <c r="AA380" s="1184"/>
      <c r="AB380" s="1184"/>
      <c r="AC380" s="1184"/>
      <c r="AD380" s="1184"/>
      <c r="AE380" s="1184"/>
      <c r="AF380" s="1184"/>
      <c r="AG380" s="1184"/>
      <c r="AH380" s="1191"/>
      <c r="AI380" s="1184"/>
      <c r="AJ380" s="1184"/>
      <c r="AK380" s="1184"/>
      <c r="AL380" s="1184"/>
      <c r="AM380" s="1184"/>
      <c r="AN380" s="1184"/>
      <c r="AO380" s="1184"/>
      <c r="AP380" s="1184"/>
      <c r="AQ380" s="1184"/>
      <c r="AR380" s="1184"/>
      <c r="AS380" s="1184"/>
      <c r="AT380" s="1184"/>
      <c r="AU380" s="1184"/>
      <c r="AV380" s="1184"/>
      <c r="AW380" s="1184"/>
      <c r="AX380" s="1184"/>
      <c r="AY380" s="1184"/>
      <c r="AZ380" s="1184"/>
      <c r="BA380" s="1184"/>
      <c r="BB380" s="1184"/>
      <c r="BC380" s="1184"/>
      <c r="BD380" s="1184"/>
      <c r="BE380" s="1184"/>
      <c r="BF380" s="1184"/>
      <c r="BG380" s="1184"/>
      <c r="BH380" s="1184"/>
      <c r="BI380" s="1184"/>
      <c r="BJ380" s="1184"/>
      <c r="BK380" s="1184"/>
      <c r="BL380" s="1184"/>
      <c r="BM380" s="1184"/>
      <c r="BN380" s="1184"/>
      <c r="BO380" s="1184"/>
      <c r="BP380" s="1184"/>
      <c r="BQ380" s="1184"/>
      <c r="BR380" s="1184"/>
      <c r="BS380" s="1184"/>
      <c r="BT380" s="1184"/>
      <c r="BU380" s="1184"/>
      <c r="BV380" s="1184"/>
      <c r="BW380" s="1184"/>
      <c r="BX380" s="1184"/>
      <c r="BY380" s="1184"/>
    </row>
    <row r="381" spans="2:77">
      <c r="B381" s="1184"/>
      <c r="C381" s="1184"/>
      <c r="D381" s="1184"/>
      <c r="E381" s="1218"/>
      <c r="F381" s="1184"/>
      <c r="G381" s="1184"/>
      <c r="H381" s="1184"/>
      <c r="I381" s="1184"/>
      <c r="J381" s="1184"/>
      <c r="K381" s="1184"/>
      <c r="L381" s="1184"/>
      <c r="M381" s="1184"/>
      <c r="N381" s="1184"/>
      <c r="O381" s="1184"/>
      <c r="P381" s="1184"/>
      <c r="Q381" s="1184"/>
      <c r="R381" s="1184"/>
      <c r="S381" s="1184"/>
      <c r="T381" s="1184"/>
      <c r="U381" s="1184"/>
      <c r="V381" s="1184"/>
      <c r="W381" s="1184"/>
      <c r="X381" s="1184"/>
      <c r="Y381" s="1184"/>
      <c r="Z381" s="1184"/>
      <c r="AA381" s="1184"/>
      <c r="AB381" s="1184"/>
      <c r="AC381" s="1184"/>
      <c r="AD381" s="1184"/>
      <c r="AE381" s="1184"/>
      <c r="AF381" s="1184"/>
      <c r="AG381" s="1184"/>
      <c r="AH381" s="1191"/>
      <c r="AI381" s="1184"/>
      <c r="AJ381" s="1184"/>
      <c r="AK381" s="1184"/>
      <c r="AL381" s="1184"/>
      <c r="AM381" s="1184"/>
      <c r="AN381" s="1184"/>
      <c r="AO381" s="1184"/>
      <c r="AP381" s="1184"/>
      <c r="AQ381" s="1184"/>
      <c r="AR381" s="1184"/>
      <c r="AS381" s="1184"/>
      <c r="AT381" s="1184"/>
      <c r="AU381" s="1184"/>
      <c r="AV381" s="1184"/>
      <c r="AW381" s="1184"/>
      <c r="AX381" s="1184"/>
      <c r="AY381" s="1184"/>
      <c r="AZ381" s="1184"/>
      <c r="BA381" s="1184"/>
      <c r="BB381" s="1184"/>
      <c r="BC381" s="1184"/>
      <c r="BD381" s="1184"/>
      <c r="BE381" s="1184"/>
      <c r="BF381" s="1184"/>
      <c r="BG381" s="1184"/>
      <c r="BH381" s="1184"/>
      <c r="BI381" s="1184"/>
      <c r="BJ381" s="1184"/>
      <c r="BK381" s="1184"/>
      <c r="BL381" s="1184"/>
      <c r="BM381" s="1184"/>
      <c r="BN381" s="1184"/>
      <c r="BO381" s="1184"/>
      <c r="BP381" s="1184"/>
      <c r="BQ381" s="1184"/>
      <c r="BR381" s="1184"/>
      <c r="BS381" s="1184"/>
      <c r="BT381" s="1184"/>
      <c r="BU381" s="1184"/>
      <c r="BV381" s="1184"/>
      <c r="BW381" s="1184"/>
      <c r="BX381" s="1184"/>
      <c r="BY381" s="1184"/>
    </row>
    <row r="382" spans="2:77">
      <c r="B382" s="1184"/>
      <c r="C382" s="1184"/>
      <c r="D382" s="1184"/>
      <c r="E382" s="1218"/>
      <c r="F382" s="1184"/>
      <c r="G382" s="1184"/>
      <c r="H382" s="1184"/>
      <c r="I382" s="1184"/>
      <c r="J382" s="1184"/>
      <c r="K382" s="1184"/>
      <c r="L382" s="1184"/>
      <c r="M382" s="1184"/>
      <c r="N382" s="1184"/>
      <c r="O382" s="1184"/>
      <c r="P382" s="1184"/>
      <c r="Q382" s="1184"/>
      <c r="R382" s="1184"/>
      <c r="S382" s="1184"/>
      <c r="T382" s="1184"/>
      <c r="U382" s="1184"/>
      <c r="V382" s="1184"/>
      <c r="W382" s="1184"/>
      <c r="X382" s="1184"/>
      <c r="Y382" s="1184"/>
      <c r="Z382" s="1184"/>
      <c r="AA382" s="1184"/>
      <c r="AB382" s="1184"/>
      <c r="AC382" s="1184"/>
      <c r="AD382" s="1184"/>
      <c r="AE382" s="1184"/>
      <c r="AF382" s="1184"/>
      <c r="AG382" s="1184"/>
      <c r="AH382" s="1191"/>
      <c r="AI382" s="1184"/>
      <c r="AJ382" s="1184"/>
      <c r="AK382" s="1184"/>
      <c r="AL382" s="1184"/>
      <c r="AM382" s="1184"/>
      <c r="AN382" s="1184"/>
      <c r="AO382" s="1184"/>
      <c r="AP382" s="1184"/>
      <c r="AQ382" s="1184"/>
      <c r="AR382" s="1184"/>
      <c r="AS382" s="1184"/>
      <c r="AT382" s="1184"/>
      <c r="AU382" s="1184"/>
      <c r="AV382" s="1184"/>
      <c r="AW382" s="1184"/>
      <c r="AX382" s="1184"/>
      <c r="AY382" s="1184"/>
      <c r="AZ382" s="1184"/>
      <c r="BA382" s="1184"/>
      <c r="BB382" s="1184"/>
      <c r="BC382" s="1184"/>
      <c r="BD382" s="1184"/>
      <c r="BE382" s="1184"/>
      <c r="BF382" s="1184"/>
      <c r="BG382" s="1184"/>
      <c r="BH382" s="1184"/>
      <c r="BI382" s="1184"/>
      <c r="BJ382" s="1184"/>
      <c r="BK382" s="1184"/>
      <c r="BL382" s="1184"/>
      <c r="BM382" s="1184"/>
      <c r="BN382" s="1184"/>
      <c r="BO382" s="1184"/>
      <c r="BP382" s="1184"/>
      <c r="BQ382" s="1184"/>
      <c r="BR382" s="1184"/>
      <c r="BS382" s="1184"/>
      <c r="BT382" s="1184"/>
      <c r="BU382" s="1184"/>
      <c r="BV382" s="1184"/>
      <c r="BW382" s="1184"/>
      <c r="BX382" s="1184"/>
      <c r="BY382" s="1184"/>
    </row>
    <row r="383" spans="2:77">
      <c r="B383" s="1184"/>
      <c r="C383" s="1184"/>
      <c r="D383" s="1184"/>
      <c r="E383" s="1218"/>
      <c r="F383" s="1184"/>
      <c r="G383" s="1184"/>
      <c r="H383" s="1184"/>
      <c r="I383" s="1184"/>
      <c r="J383" s="1184"/>
      <c r="K383" s="1184"/>
      <c r="L383" s="1184"/>
      <c r="M383" s="1184"/>
      <c r="N383" s="1184"/>
      <c r="O383" s="1184"/>
      <c r="P383" s="1184"/>
      <c r="Q383" s="1184"/>
      <c r="R383" s="1184"/>
      <c r="S383" s="1184"/>
      <c r="T383" s="1184"/>
      <c r="U383" s="1184"/>
      <c r="V383" s="1184"/>
      <c r="W383" s="1184"/>
      <c r="X383" s="1184"/>
      <c r="Y383" s="1184"/>
      <c r="Z383" s="1184"/>
      <c r="AA383" s="1184"/>
      <c r="AB383" s="1184"/>
      <c r="AC383" s="1184"/>
      <c r="AD383" s="1184"/>
      <c r="AE383" s="1184"/>
      <c r="AF383" s="1184"/>
      <c r="AG383" s="1184"/>
      <c r="AH383" s="1191"/>
      <c r="AI383" s="1184"/>
      <c r="AJ383" s="1184"/>
      <c r="AK383" s="1184"/>
      <c r="AL383" s="1184"/>
      <c r="AM383" s="1184"/>
      <c r="AN383" s="1184"/>
      <c r="AO383" s="1184"/>
      <c r="AP383" s="1184"/>
      <c r="AQ383" s="1184"/>
      <c r="AR383" s="1184"/>
      <c r="AS383" s="1184"/>
      <c r="AT383" s="1184"/>
      <c r="AU383" s="1184"/>
      <c r="AV383" s="1184"/>
      <c r="AW383" s="1184"/>
      <c r="AX383" s="1184"/>
      <c r="AY383" s="1184"/>
      <c r="AZ383" s="1184"/>
      <c r="BA383" s="1184"/>
      <c r="BB383" s="1184"/>
      <c r="BC383" s="1184"/>
      <c r="BD383" s="1184"/>
      <c r="BE383" s="1184"/>
      <c r="BF383" s="1184"/>
      <c r="BG383" s="1184"/>
      <c r="BH383" s="1184"/>
      <c r="BI383" s="1184"/>
      <c r="BJ383" s="1184"/>
      <c r="BK383" s="1184"/>
      <c r="BL383" s="1184"/>
      <c r="BM383" s="1184"/>
      <c r="BN383" s="1184"/>
      <c r="BO383" s="1184"/>
      <c r="BP383" s="1184"/>
      <c r="BQ383" s="1184"/>
      <c r="BR383" s="1184"/>
      <c r="BS383" s="1184"/>
      <c r="BT383" s="1184"/>
      <c r="BU383" s="1184"/>
      <c r="BV383" s="1184"/>
      <c r="BW383" s="1184"/>
      <c r="BX383" s="1184"/>
      <c r="BY383" s="1184"/>
    </row>
    <row r="384" spans="2:77">
      <c r="B384" s="1184"/>
      <c r="C384" s="1184"/>
      <c r="D384" s="1184"/>
      <c r="E384" s="1218"/>
      <c r="F384" s="1184"/>
      <c r="G384" s="1184"/>
      <c r="H384" s="1184"/>
      <c r="I384" s="1184"/>
      <c r="J384" s="1184"/>
      <c r="K384" s="1184"/>
      <c r="L384" s="1184"/>
      <c r="M384" s="1184"/>
      <c r="N384" s="1184"/>
      <c r="O384" s="1184"/>
      <c r="P384" s="1184"/>
      <c r="Q384" s="1184"/>
      <c r="R384" s="1184"/>
      <c r="S384" s="1184"/>
      <c r="T384" s="1184"/>
      <c r="U384" s="1184"/>
      <c r="V384" s="1184"/>
      <c r="W384" s="1184"/>
      <c r="X384" s="1184"/>
      <c r="Y384" s="1184"/>
      <c r="Z384" s="1184"/>
      <c r="AA384" s="1184"/>
      <c r="AB384" s="1184"/>
      <c r="AC384" s="1184"/>
      <c r="AD384" s="1184"/>
      <c r="AE384" s="1184"/>
      <c r="AF384" s="1184"/>
      <c r="AG384" s="1184"/>
      <c r="AH384" s="1191"/>
      <c r="AI384" s="1184"/>
      <c r="AJ384" s="1184"/>
      <c r="AK384" s="1184"/>
      <c r="AL384" s="1184"/>
      <c r="AM384" s="1184"/>
      <c r="AN384" s="1184"/>
      <c r="AO384" s="1184"/>
      <c r="AP384" s="1184"/>
      <c r="AQ384" s="1184"/>
      <c r="AR384" s="1184"/>
      <c r="AS384" s="1184"/>
      <c r="AT384" s="1184"/>
      <c r="AU384" s="1184"/>
      <c r="AV384" s="1184"/>
      <c r="AW384" s="1184"/>
      <c r="AX384" s="1184"/>
      <c r="AY384" s="1184"/>
      <c r="AZ384" s="1184"/>
      <c r="BA384" s="1184"/>
      <c r="BB384" s="1184"/>
      <c r="BC384" s="1184"/>
      <c r="BD384" s="1184"/>
      <c r="BE384" s="1184"/>
      <c r="BF384" s="1184"/>
      <c r="BG384" s="1184"/>
      <c r="BH384" s="1184"/>
      <c r="BI384" s="1184"/>
      <c r="BJ384" s="1184"/>
      <c r="BK384" s="1184"/>
      <c r="BL384" s="1184"/>
      <c r="BM384" s="1184"/>
      <c r="BN384" s="1184"/>
      <c r="BO384" s="1184"/>
      <c r="BP384" s="1184"/>
      <c r="BQ384" s="1184"/>
      <c r="BR384" s="1184"/>
      <c r="BS384" s="1184"/>
      <c r="BT384" s="1184"/>
      <c r="BU384" s="1184"/>
      <c r="BV384" s="1184"/>
      <c r="BW384" s="1184"/>
      <c r="BX384" s="1184"/>
      <c r="BY384" s="1184"/>
    </row>
    <row r="385" spans="2:77">
      <c r="B385" s="1184"/>
      <c r="C385" s="1184"/>
      <c r="D385" s="1184"/>
      <c r="E385" s="1218"/>
      <c r="F385" s="1184"/>
      <c r="G385" s="1184"/>
      <c r="H385" s="1184"/>
      <c r="I385" s="1184"/>
      <c r="J385" s="1184"/>
      <c r="K385" s="1184"/>
      <c r="L385" s="1184"/>
      <c r="M385" s="1184"/>
      <c r="N385" s="1184"/>
      <c r="O385" s="1184"/>
      <c r="P385" s="1184"/>
      <c r="Q385" s="1184"/>
      <c r="R385" s="1184"/>
      <c r="S385" s="1184"/>
      <c r="T385" s="1184"/>
      <c r="U385" s="1184"/>
      <c r="V385" s="1184"/>
      <c r="W385" s="1184"/>
      <c r="X385" s="1184"/>
      <c r="Y385" s="1184"/>
      <c r="Z385" s="1184"/>
      <c r="AA385" s="1184"/>
      <c r="AB385" s="1184"/>
      <c r="AC385" s="1184"/>
      <c r="AD385" s="1184"/>
      <c r="AE385" s="1184"/>
      <c r="AF385" s="1184"/>
      <c r="AG385" s="1184"/>
      <c r="AH385" s="1191"/>
      <c r="AI385" s="1184"/>
      <c r="AJ385" s="1184"/>
      <c r="AK385" s="1184"/>
      <c r="AL385" s="1184"/>
      <c r="AM385" s="1184"/>
      <c r="AN385" s="1184"/>
      <c r="AO385" s="1184"/>
      <c r="AP385" s="1184"/>
      <c r="AQ385" s="1184"/>
      <c r="AR385" s="1184"/>
      <c r="AS385" s="1184"/>
      <c r="AT385" s="1184"/>
      <c r="AU385" s="1184"/>
      <c r="AV385" s="1184"/>
      <c r="AW385" s="1184"/>
      <c r="AX385" s="1184"/>
      <c r="AY385" s="1184"/>
      <c r="AZ385" s="1184"/>
      <c r="BA385" s="1184"/>
      <c r="BB385" s="1184"/>
      <c r="BC385" s="1184"/>
      <c r="BD385" s="1184"/>
      <c r="BE385" s="1184"/>
      <c r="BF385" s="1184"/>
      <c r="BG385" s="1184"/>
      <c r="BH385" s="1184"/>
      <c r="BI385" s="1184"/>
      <c r="BJ385" s="1184"/>
      <c r="BK385" s="1184"/>
      <c r="BL385" s="1184"/>
      <c r="BM385" s="1184"/>
      <c r="BN385" s="1184"/>
      <c r="BO385" s="1184"/>
      <c r="BP385" s="1184"/>
      <c r="BQ385" s="1184"/>
      <c r="BR385" s="1184"/>
      <c r="BS385" s="1184"/>
      <c r="BT385" s="1184"/>
      <c r="BU385" s="1184"/>
      <c r="BV385" s="1184"/>
      <c r="BW385" s="1184"/>
      <c r="BX385" s="1184"/>
      <c r="BY385" s="1184"/>
    </row>
    <row r="386" spans="2:77">
      <c r="B386" s="1184"/>
      <c r="C386" s="1184"/>
      <c r="D386" s="1184"/>
      <c r="E386" s="1218"/>
      <c r="F386" s="1184"/>
      <c r="G386" s="1184"/>
      <c r="H386" s="1184"/>
      <c r="I386" s="1184"/>
      <c r="J386" s="1184"/>
      <c r="K386" s="1184"/>
      <c r="L386" s="1184"/>
      <c r="M386" s="1184"/>
      <c r="N386" s="1184"/>
      <c r="O386" s="1184"/>
      <c r="P386" s="1184"/>
      <c r="Q386" s="1184"/>
      <c r="R386" s="1184"/>
      <c r="S386" s="1184"/>
      <c r="T386" s="1184"/>
      <c r="U386" s="1184"/>
      <c r="V386" s="1184"/>
      <c r="W386" s="1184"/>
      <c r="X386" s="1184"/>
      <c r="Y386" s="1184"/>
      <c r="Z386" s="1184"/>
      <c r="AA386" s="1184"/>
      <c r="AB386" s="1184"/>
      <c r="AC386" s="1184"/>
      <c r="AD386" s="1184"/>
      <c r="AE386" s="1184"/>
      <c r="AF386" s="1184"/>
      <c r="AG386" s="1184"/>
      <c r="AH386" s="1191"/>
      <c r="AI386" s="1184"/>
      <c r="AJ386" s="1184"/>
      <c r="AK386" s="1184"/>
      <c r="AL386" s="1184"/>
      <c r="AM386" s="1184"/>
      <c r="AN386" s="1184"/>
      <c r="AO386" s="1184"/>
      <c r="AP386" s="1184"/>
      <c r="AQ386" s="1184"/>
      <c r="AR386" s="1184"/>
      <c r="AS386" s="1184"/>
      <c r="AT386" s="1184"/>
      <c r="AU386" s="1184"/>
      <c r="AV386" s="1184"/>
      <c r="AW386" s="1184"/>
      <c r="AX386" s="1184"/>
      <c r="AY386" s="1184"/>
      <c r="AZ386" s="1184"/>
      <c r="BA386" s="1184"/>
      <c r="BB386" s="1184"/>
      <c r="BC386" s="1184"/>
      <c r="BD386" s="1184"/>
      <c r="BE386" s="1184"/>
      <c r="BF386" s="1184"/>
      <c r="BG386" s="1184"/>
      <c r="BH386" s="1184"/>
      <c r="BI386" s="1184"/>
      <c r="BJ386" s="1184"/>
      <c r="BK386" s="1184"/>
      <c r="BL386" s="1184"/>
      <c r="BM386" s="1184"/>
      <c r="BN386" s="1184"/>
      <c r="BO386" s="1184"/>
      <c r="BP386" s="1184"/>
      <c r="BQ386" s="1184"/>
      <c r="BR386" s="1184"/>
      <c r="BS386" s="1184"/>
      <c r="BT386" s="1184"/>
      <c r="BU386" s="1184"/>
      <c r="BV386" s="1184"/>
      <c r="BW386" s="1184"/>
      <c r="BX386" s="1184"/>
      <c r="BY386" s="1184"/>
    </row>
    <row r="387" spans="2:77">
      <c r="B387" s="1184"/>
      <c r="C387" s="1184"/>
      <c r="D387" s="1184"/>
      <c r="E387" s="1218"/>
      <c r="F387" s="1184"/>
      <c r="G387" s="1184"/>
      <c r="H387" s="1184"/>
      <c r="I387" s="1184"/>
      <c r="J387" s="1184"/>
      <c r="K387" s="1184"/>
      <c r="L387" s="1184"/>
      <c r="M387" s="1184"/>
      <c r="N387" s="1184"/>
      <c r="O387" s="1184"/>
      <c r="P387" s="1184"/>
      <c r="Q387" s="1184"/>
      <c r="R387" s="1184"/>
      <c r="S387" s="1184"/>
      <c r="T387" s="1184"/>
      <c r="U387" s="1184"/>
      <c r="V387" s="1184"/>
      <c r="W387" s="1184"/>
      <c r="X387" s="1184"/>
      <c r="Y387" s="1184"/>
      <c r="Z387" s="1184"/>
      <c r="AA387" s="1184"/>
      <c r="AB387" s="1184"/>
      <c r="AC387" s="1184"/>
      <c r="AD387" s="1184"/>
      <c r="AE387" s="1184"/>
      <c r="AF387" s="1184"/>
      <c r="AG387" s="1184"/>
      <c r="AH387" s="1191"/>
      <c r="AI387" s="1184"/>
      <c r="AJ387" s="1184"/>
      <c r="AK387" s="1184"/>
      <c r="AL387" s="1184"/>
      <c r="AM387" s="1184"/>
      <c r="AN387" s="1184"/>
      <c r="AO387" s="1184"/>
      <c r="AP387" s="1184"/>
      <c r="AQ387" s="1184"/>
      <c r="AR387" s="1184"/>
      <c r="AS387" s="1184"/>
      <c r="AT387" s="1184"/>
      <c r="AU387" s="1184"/>
      <c r="AV387" s="1184"/>
      <c r="AW387" s="1184"/>
      <c r="AX387" s="1184"/>
      <c r="AY387" s="1184"/>
      <c r="AZ387" s="1184"/>
      <c r="BA387" s="1184"/>
      <c r="BB387" s="1184"/>
      <c r="BC387" s="1184"/>
      <c r="BD387" s="1184"/>
      <c r="BE387" s="1184"/>
      <c r="BF387" s="1184"/>
      <c r="BG387" s="1184"/>
      <c r="BH387" s="1184"/>
      <c r="BI387" s="1184"/>
      <c r="BJ387" s="1184"/>
      <c r="BK387" s="1184"/>
      <c r="BL387" s="1184"/>
      <c r="BM387" s="1184"/>
      <c r="BN387" s="1184"/>
      <c r="BO387" s="1184"/>
      <c r="BP387" s="1184"/>
      <c r="BQ387" s="1184"/>
      <c r="BR387" s="1184"/>
      <c r="BS387" s="1184"/>
      <c r="BT387" s="1184"/>
      <c r="BU387" s="1184"/>
      <c r="BV387" s="1184"/>
      <c r="BW387" s="1184"/>
      <c r="BX387" s="1184"/>
      <c r="BY387" s="1184"/>
    </row>
    <row r="388" spans="2:77">
      <c r="B388" s="1184"/>
      <c r="C388" s="1184"/>
      <c r="D388" s="1184"/>
      <c r="E388" s="1218"/>
      <c r="F388" s="1184"/>
      <c r="G388" s="1184"/>
      <c r="H388" s="1184"/>
      <c r="I388" s="1184"/>
      <c r="J388" s="1184"/>
      <c r="K388" s="1184"/>
      <c r="L388" s="1184"/>
      <c r="M388" s="1184"/>
      <c r="N388" s="1184"/>
      <c r="O388" s="1184"/>
      <c r="P388" s="1184"/>
      <c r="Q388" s="1184"/>
      <c r="R388" s="1184"/>
      <c r="S388" s="1184"/>
      <c r="T388" s="1184"/>
      <c r="U388" s="1184"/>
      <c r="V388" s="1184"/>
      <c r="W388" s="1184"/>
      <c r="X388" s="1184"/>
      <c r="Y388" s="1184"/>
      <c r="Z388" s="1184"/>
      <c r="AA388" s="1184"/>
      <c r="AB388" s="1184"/>
      <c r="AC388" s="1184"/>
      <c r="AD388" s="1184"/>
      <c r="AE388" s="1184"/>
      <c r="AF388" s="1184"/>
      <c r="AG388" s="1184"/>
      <c r="AH388" s="1191"/>
      <c r="AI388" s="1184"/>
      <c r="AJ388" s="1184"/>
      <c r="AK388" s="1184"/>
      <c r="AL388" s="1184"/>
      <c r="AM388" s="1184"/>
      <c r="AN388" s="1184"/>
      <c r="AO388" s="1184"/>
      <c r="AP388" s="1184"/>
      <c r="AQ388" s="1184"/>
      <c r="AR388" s="1184"/>
      <c r="AS388" s="1184"/>
      <c r="AT388" s="1184"/>
      <c r="AU388" s="1184"/>
      <c r="AV388" s="1184"/>
      <c r="AW388" s="1184"/>
      <c r="AX388" s="1184"/>
      <c r="AY388" s="1184"/>
      <c r="AZ388" s="1184"/>
      <c r="BA388" s="1184"/>
      <c r="BB388" s="1184"/>
      <c r="BC388" s="1184"/>
      <c r="BD388" s="1184"/>
      <c r="BE388" s="1184"/>
      <c r="BF388" s="1184"/>
      <c r="BG388" s="1184"/>
      <c r="BH388" s="1184"/>
      <c r="BI388" s="1184"/>
      <c r="BJ388" s="1184"/>
      <c r="BK388" s="1184"/>
      <c r="BL388" s="1184"/>
      <c r="BM388" s="1184"/>
      <c r="BN388" s="1184"/>
      <c r="BO388" s="1184"/>
      <c r="BP388" s="1184"/>
      <c r="BQ388" s="1184"/>
      <c r="BR388" s="1184"/>
      <c r="BS388" s="1184"/>
      <c r="BT388" s="1184"/>
      <c r="BU388" s="1184"/>
      <c r="BV388" s="1184"/>
      <c r="BW388" s="1184"/>
      <c r="BX388" s="1184"/>
      <c r="BY388" s="1184"/>
    </row>
    <row r="389" spans="2:77">
      <c r="B389" s="1184"/>
      <c r="C389" s="1184"/>
      <c r="D389" s="1184"/>
      <c r="E389" s="1218"/>
      <c r="F389" s="1184"/>
      <c r="G389" s="1184"/>
      <c r="H389" s="1184"/>
      <c r="I389" s="1184"/>
      <c r="J389" s="1184"/>
      <c r="K389" s="1184"/>
      <c r="L389" s="1184"/>
      <c r="M389" s="1184"/>
      <c r="N389" s="1184"/>
      <c r="O389" s="1184"/>
      <c r="P389" s="1184"/>
      <c r="Q389" s="1184"/>
      <c r="R389" s="1184"/>
      <c r="S389" s="1184"/>
      <c r="T389" s="1184"/>
      <c r="U389" s="1184"/>
      <c r="V389" s="1184"/>
      <c r="W389" s="1184"/>
      <c r="X389" s="1184"/>
      <c r="Y389" s="1184"/>
      <c r="Z389" s="1184"/>
      <c r="AA389" s="1184"/>
      <c r="AB389" s="1184"/>
      <c r="AC389" s="1184"/>
      <c r="AD389" s="1184"/>
      <c r="AE389" s="1184"/>
      <c r="AF389" s="1184"/>
      <c r="AG389" s="1184"/>
      <c r="AH389" s="1191"/>
      <c r="AI389" s="1184"/>
      <c r="AJ389" s="1184"/>
      <c r="AK389" s="1184"/>
      <c r="AL389" s="1184"/>
      <c r="AM389" s="1184"/>
      <c r="AN389" s="1184"/>
      <c r="AO389" s="1184"/>
      <c r="AP389" s="1184"/>
      <c r="AQ389" s="1184"/>
      <c r="AR389" s="1184"/>
      <c r="AS389" s="1184"/>
      <c r="AT389" s="1184"/>
      <c r="AU389" s="1184"/>
      <c r="AV389" s="1184"/>
      <c r="AW389" s="1184"/>
      <c r="AX389" s="1184"/>
      <c r="AY389" s="1184"/>
      <c r="AZ389" s="1184"/>
      <c r="BA389" s="1184"/>
      <c r="BB389" s="1184"/>
      <c r="BC389" s="1184"/>
      <c r="BD389" s="1184"/>
      <c r="BE389" s="1184"/>
      <c r="BF389" s="1184"/>
      <c r="BG389" s="1184"/>
      <c r="BH389" s="1184"/>
      <c r="BI389" s="1184"/>
      <c r="BJ389" s="1184"/>
      <c r="BK389" s="1184"/>
      <c r="BL389" s="1184"/>
      <c r="BM389" s="1184"/>
      <c r="BN389" s="1184"/>
      <c r="BO389" s="1184"/>
      <c r="BP389" s="1184"/>
      <c r="BQ389" s="1184"/>
      <c r="BR389" s="1184"/>
      <c r="BS389" s="1184"/>
      <c r="BT389" s="1184"/>
      <c r="BU389" s="1184"/>
      <c r="BV389" s="1184"/>
      <c r="BW389" s="1184"/>
      <c r="BX389" s="1184"/>
      <c r="BY389" s="1184"/>
    </row>
    <row r="390" spans="2:77">
      <c r="B390" s="1184"/>
      <c r="C390" s="1184"/>
      <c r="D390" s="1184"/>
      <c r="E390" s="1218"/>
      <c r="F390" s="1184"/>
      <c r="G390" s="1184"/>
      <c r="H390" s="1184"/>
      <c r="I390" s="1184"/>
      <c r="J390" s="1184"/>
      <c r="K390" s="1184"/>
      <c r="L390" s="1184"/>
      <c r="M390" s="1184"/>
      <c r="N390" s="1184"/>
      <c r="O390" s="1184"/>
      <c r="P390" s="1184"/>
      <c r="Q390" s="1184"/>
      <c r="R390" s="1184"/>
      <c r="S390" s="1184"/>
      <c r="T390" s="1184"/>
      <c r="U390" s="1184"/>
      <c r="V390" s="1184"/>
      <c r="W390" s="1184"/>
      <c r="X390" s="1184"/>
      <c r="Y390" s="1184"/>
      <c r="Z390" s="1184"/>
      <c r="AA390" s="1184"/>
      <c r="AB390" s="1184"/>
      <c r="AC390" s="1184"/>
      <c r="AD390" s="1184"/>
      <c r="AE390" s="1184"/>
      <c r="AF390" s="1184"/>
      <c r="AG390" s="1184"/>
      <c r="AH390" s="1191"/>
      <c r="AI390" s="1184"/>
      <c r="AJ390" s="1184"/>
      <c r="AK390" s="1184"/>
      <c r="AL390" s="1184"/>
      <c r="AM390" s="1184"/>
      <c r="AN390" s="1184"/>
      <c r="AO390" s="1184"/>
      <c r="AP390" s="1184"/>
      <c r="AQ390" s="1184"/>
      <c r="AR390" s="1184"/>
      <c r="AS390" s="1184"/>
      <c r="AT390" s="1184"/>
      <c r="AU390" s="1184"/>
      <c r="AV390" s="1184"/>
      <c r="AW390" s="1184"/>
      <c r="AX390" s="1184"/>
      <c r="AY390" s="1184"/>
      <c r="AZ390" s="1184"/>
      <c r="BA390" s="1184"/>
      <c r="BB390" s="1184"/>
      <c r="BC390" s="1184"/>
      <c r="BD390" s="1184"/>
      <c r="BE390" s="1184"/>
      <c r="BF390" s="1184"/>
      <c r="BG390" s="1184"/>
      <c r="BH390" s="1184"/>
      <c r="BI390" s="1184"/>
      <c r="BJ390" s="1184"/>
      <c r="BK390" s="1184"/>
      <c r="BL390" s="1184"/>
      <c r="BM390" s="1184"/>
      <c r="BN390" s="1184"/>
      <c r="BO390" s="1184"/>
      <c r="BP390" s="1184"/>
      <c r="BQ390" s="1184"/>
      <c r="BR390" s="1184"/>
      <c r="BS390" s="1184"/>
      <c r="BT390" s="1184"/>
      <c r="BU390" s="1184"/>
      <c r="BV390" s="1184"/>
      <c r="BW390" s="1184"/>
      <c r="BX390" s="1184"/>
      <c r="BY390" s="1184"/>
    </row>
    <row r="391" spans="2:77">
      <c r="B391" s="1184"/>
      <c r="C391" s="1184"/>
      <c r="D391" s="1184"/>
      <c r="E391" s="1218"/>
      <c r="F391" s="1184"/>
      <c r="G391" s="1184"/>
      <c r="H391" s="1184"/>
      <c r="I391" s="1184"/>
      <c r="J391" s="1184"/>
      <c r="K391" s="1184"/>
      <c r="L391" s="1184"/>
      <c r="M391" s="1184"/>
      <c r="N391" s="1184"/>
      <c r="O391" s="1184"/>
      <c r="P391" s="1184"/>
      <c r="Q391" s="1184"/>
      <c r="R391" s="1184"/>
      <c r="S391" s="1184"/>
      <c r="T391" s="1184"/>
      <c r="U391" s="1184"/>
      <c r="V391" s="1184"/>
      <c r="W391" s="1184"/>
      <c r="X391" s="1184"/>
      <c r="Y391" s="1184"/>
      <c r="Z391" s="1184"/>
      <c r="AA391" s="1184"/>
      <c r="AB391" s="1184"/>
      <c r="AC391" s="1184"/>
      <c r="AD391" s="1184"/>
      <c r="AE391" s="1184"/>
      <c r="AF391" s="1184"/>
      <c r="AG391" s="1184"/>
      <c r="AH391" s="1191"/>
      <c r="AI391" s="1184"/>
      <c r="AJ391" s="1184"/>
      <c r="AK391" s="1184"/>
      <c r="AL391" s="1184"/>
      <c r="AM391" s="1184"/>
      <c r="AN391" s="1184"/>
      <c r="AO391" s="1184"/>
      <c r="AP391" s="1184"/>
      <c r="AQ391" s="1184"/>
      <c r="AR391" s="1184"/>
      <c r="AS391" s="1184"/>
      <c r="AT391" s="1184"/>
      <c r="AU391" s="1184"/>
      <c r="AV391" s="1184"/>
      <c r="AW391" s="1184"/>
      <c r="AX391" s="1184"/>
      <c r="AY391" s="1184"/>
      <c r="AZ391" s="1184"/>
      <c r="BA391" s="1184"/>
      <c r="BB391" s="1184"/>
      <c r="BC391" s="1184"/>
      <c r="BD391" s="1184"/>
      <c r="BE391" s="1184"/>
      <c r="BF391" s="1184"/>
      <c r="BG391" s="1184"/>
      <c r="BH391" s="1184"/>
      <c r="BI391" s="1184"/>
      <c r="BJ391" s="1184"/>
      <c r="BK391" s="1184"/>
      <c r="BL391" s="1184"/>
      <c r="BM391" s="1184"/>
      <c r="BN391" s="1184"/>
      <c r="BO391" s="1184"/>
      <c r="BP391" s="1184"/>
      <c r="BQ391" s="1184"/>
      <c r="BR391" s="1184"/>
      <c r="BS391" s="1184"/>
      <c r="BT391" s="1184"/>
      <c r="BU391" s="1184"/>
      <c r="BV391" s="1184"/>
      <c r="BW391" s="1184"/>
      <c r="BX391" s="1184"/>
      <c r="BY391" s="1184"/>
    </row>
    <row r="392" spans="2:77">
      <c r="B392" s="1184"/>
      <c r="C392" s="1184"/>
      <c r="D392" s="1184"/>
      <c r="E392" s="1218"/>
      <c r="F392" s="1184"/>
      <c r="G392" s="1184"/>
      <c r="H392" s="1184"/>
      <c r="I392" s="1184"/>
      <c r="J392" s="1184"/>
      <c r="K392" s="1184"/>
      <c r="L392" s="1184"/>
      <c r="M392" s="1184"/>
      <c r="N392" s="1184"/>
      <c r="O392" s="1184"/>
      <c r="P392" s="1184"/>
      <c r="Q392" s="1184"/>
      <c r="R392" s="1184"/>
      <c r="S392" s="1184"/>
      <c r="T392" s="1184"/>
      <c r="U392" s="1184"/>
      <c r="V392" s="1184"/>
      <c r="W392" s="1184"/>
      <c r="X392" s="1184"/>
      <c r="Y392" s="1184"/>
      <c r="Z392" s="1184"/>
      <c r="AA392" s="1184"/>
      <c r="AB392" s="1184"/>
      <c r="AC392" s="1184"/>
      <c r="AD392" s="1184"/>
      <c r="AE392" s="1184"/>
      <c r="AF392" s="1184"/>
      <c r="AG392" s="1184"/>
      <c r="AH392" s="1191"/>
      <c r="AI392" s="1184"/>
      <c r="AJ392" s="1184"/>
      <c r="AK392" s="1184"/>
      <c r="AL392" s="1184"/>
      <c r="AM392" s="1184"/>
      <c r="AN392" s="1184"/>
      <c r="AO392" s="1184"/>
      <c r="AP392" s="1184"/>
      <c r="AQ392" s="1184"/>
      <c r="AR392" s="1184"/>
      <c r="AS392" s="1184"/>
      <c r="AT392" s="1184"/>
      <c r="AU392" s="1184"/>
      <c r="AV392" s="1184"/>
      <c r="AW392" s="1184"/>
      <c r="AX392" s="1184"/>
      <c r="AY392" s="1184"/>
      <c r="AZ392" s="1184"/>
      <c r="BA392" s="1184"/>
      <c r="BB392" s="1184"/>
      <c r="BC392" s="1184"/>
      <c r="BD392" s="1184"/>
      <c r="BE392" s="1184"/>
      <c r="BF392" s="1184"/>
      <c r="BG392" s="1184"/>
      <c r="BH392" s="1184"/>
      <c r="BI392" s="1184"/>
      <c r="BJ392" s="1184"/>
      <c r="BK392" s="1184"/>
      <c r="BL392" s="1184"/>
      <c r="BM392" s="1184"/>
      <c r="BN392" s="1184"/>
      <c r="BO392" s="1184"/>
      <c r="BP392" s="1184"/>
      <c r="BQ392" s="1184"/>
      <c r="BR392" s="1184"/>
      <c r="BS392" s="1184"/>
      <c r="BT392" s="1184"/>
      <c r="BU392" s="1184"/>
      <c r="BV392" s="1184"/>
      <c r="BW392" s="1184"/>
      <c r="BX392" s="1184"/>
      <c r="BY392" s="1184"/>
    </row>
    <row r="393" spans="2:77">
      <c r="B393" s="1184"/>
      <c r="C393" s="1184"/>
      <c r="D393" s="1184"/>
      <c r="E393" s="1218"/>
      <c r="F393" s="1184"/>
      <c r="G393" s="1184"/>
      <c r="H393" s="1184"/>
      <c r="I393" s="1184"/>
      <c r="J393" s="1184"/>
      <c r="K393" s="1184"/>
      <c r="L393" s="1184"/>
      <c r="M393" s="1184"/>
      <c r="N393" s="1184"/>
      <c r="O393" s="1184"/>
      <c r="P393" s="1184"/>
      <c r="Q393" s="1184"/>
      <c r="R393" s="1184"/>
      <c r="S393" s="1184"/>
      <c r="T393" s="1184"/>
      <c r="U393" s="1184"/>
      <c r="V393" s="1184"/>
      <c r="W393" s="1184"/>
      <c r="X393" s="1184"/>
      <c r="Y393" s="1184"/>
      <c r="Z393" s="1184"/>
      <c r="AA393" s="1184"/>
      <c r="AB393" s="1184"/>
      <c r="AC393" s="1184"/>
      <c r="AD393" s="1184"/>
      <c r="AE393" s="1184"/>
      <c r="AF393" s="1184"/>
      <c r="AG393" s="1184"/>
      <c r="AH393" s="1191"/>
      <c r="AI393" s="1184"/>
      <c r="AJ393" s="1184"/>
      <c r="AK393" s="1184"/>
      <c r="AL393" s="1184"/>
      <c r="AM393" s="1184"/>
      <c r="AN393" s="1184"/>
      <c r="AO393" s="1184"/>
      <c r="AP393" s="1184"/>
      <c r="AQ393" s="1184"/>
      <c r="AR393" s="1184"/>
      <c r="AS393" s="1184"/>
      <c r="AT393" s="1184"/>
      <c r="AU393" s="1184"/>
      <c r="AV393" s="1184"/>
      <c r="AW393" s="1184"/>
      <c r="AX393" s="1184"/>
      <c r="AY393" s="1184"/>
      <c r="AZ393" s="1184"/>
      <c r="BA393" s="1184"/>
      <c r="BB393" s="1184"/>
      <c r="BC393" s="1184"/>
      <c r="BD393" s="1184"/>
      <c r="BE393" s="1184"/>
      <c r="BF393" s="1184"/>
      <c r="BG393" s="1184"/>
      <c r="BH393" s="1184"/>
      <c r="BI393" s="1184"/>
      <c r="BJ393" s="1184"/>
      <c r="BK393" s="1184"/>
      <c r="BL393" s="1184"/>
      <c r="BM393" s="1184"/>
      <c r="BN393" s="1184"/>
      <c r="BO393" s="1184"/>
      <c r="BP393" s="1184"/>
      <c r="BQ393" s="1184"/>
      <c r="BR393" s="1184"/>
      <c r="BS393" s="1184"/>
      <c r="BT393" s="1184"/>
      <c r="BU393" s="1184"/>
      <c r="BV393" s="1184"/>
      <c r="BW393" s="1184"/>
      <c r="BX393" s="1184"/>
      <c r="BY393" s="1184"/>
    </row>
    <row r="394" spans="2:77">
      <c r="B394" s="1184"/>
      <c r="C394" s="1184"/>
      <c r="D394" s="1184"/>
      <c r="E394" s="1218"/>
      <c r="F394" s="1184"/>
      <c r="G394" s="1184"/>
      <c r="H394" s="1184"/>
      <c r="I394" s="1184"/>
      <c r="J394" s="1184"/>
      <c r="K394" s="1184"/>
      <c r="L394" s="1184"/>
      <c r="M394" s="1184"/>
      <c r="N394" s="1184"/>
      <c r="O394" s="1184"/>
      <c r="P394" s="1184"/>
      <c r="Q394" s="1184"/>
      <c r="R394" s="1184"/>
      <c r="S394" s="1184"/>
      <c r="T394" s="1184"/>
      <c r="U394" s="1184"/>
      <c r="V394" s="1184"/>
      <c r="W394" s="1184"/>
      <c r="X394" s="1184"/>
      <c r="Y394" s="1184"/>
      <c r="Z394" s="1184"/>
      <c r="AA394" s="1184"/>
      <c r="AB394" s="1184"/>
      <c r="AC394" s="1184"/>
      <c r="AD394" s="1184"/>
      <c r="AE394" s="1184"/>
      <c r="AF394" s="1184"/>
      <c r="AG394" s="1184"/>
      <c r="AH394" s="1191"/>
      <c r="AI394" s="1184"/>
      <c r="AJ394" s="1184"/>
      <c r="AK394" s="1184"/>
      <c r="AL394" s="1184"/>
      <c r="AM394" s="1184"/>
      <c r="AN394" s="1184"/>
      <c r="AO394" s="1184"/>
      <c r="AP394" s="1184"/>
      <c r="AQ394" s="1184"/>
      <c r="AR394" s="1184"/>
      <c r="AS394" s="1184"/>
      <c r="AT394" s="1184"/>
      <c r="AU394" s="1184"/>
      <c r="AV394" s="1184"/>
      <c r="AW394" s="1184"/>
      <c r="AX394" s="1184"/>
      <c r="AY394" s="1184"/>
      <c r="AZ394" s="1184"/>
      <c r="BA394" s="1184"/>
      <c r="BB394" s="1184"/>
      <c r="BC394" s="1184"/>
      <c r="BD394" s="1184"/>
      <c r="BE394" s="1184"/>
      <c r="BF394" s="1184"/>
      <c r="BG394" s="1184"/>
      <c r="BH394" s="1184"/>
      <c r="BI394" s="1184"/>
      <c r="BJ394" s="1184"/>
      <c r="BK394" s="1184"/>
      <c r="BL394" s="1184"/>
      <c r="BM394" s="1184"/>
      <c r="BN394" s="1184"/>
      <c r="BO394" s="1184"/>
      <c r="BP394" s="1184"/>
      <c r="BQ394" s="1184"/>
      <c r="BR394" s="1184"/>
      <c r="BS394" s="1184"/>
      <c r="BT394" s="1184"/>
      <c r="BU394" s="1184"/>
      <c r="BV394" s="1184"/>
      <c r="BW394" s="1184"/>
      <c r="BX394" s="1184"/>
      <c r="BY394" s="1184"/>
    </row>
    <row r="395" spans="2:77">
      <c r="B395" s="1184"/>
      <c r="C395" s="1184"/>
      <c r="D395" s="1184"/>
      <c r="E395" s="1218"/>
      <c r="F395" s="1184"/>
      <c r="G395" s="1184"/>
      <c r="H395" s="1184"/>
      <c r="I395" s="1184"/>
      <c r="J395" s="1184"/>
      <c r="K395" s="1184"/>
      <c r="L395" s="1184"/>
      <c r="M395" s="1184"/>
      <c r="N395" s="1184"/>
      <c r="O395" s="1184"/>
      <c r="P395" s="1184"/>
      <c r="Q395" s="1184"/>
      <c r="R395" s="1184"/>
      <c r="S395" s="1184"/>
      <c r="T395" s="1184"/>
      <c r="U395" s="1184"/>
      <c r="V395" s="1184"/>
      <c r="W395" s="1184"/>
      <c r="X395" s="1184"/>
      <c r="Y395" s="1184"/>
      <c r="Z395" s="1184"/>
      <c r="AA395" s="1184"/>
      <c r="AB395" s="1184"/>
      <c r="AC395" s="1184"/>
      <c r="AD395" s="1184"/>
      <c r="AE395" s="1184"/>
      <c r="AF395" s="1184"/>
      <c r="AG395" s="1184"/>
      <c r="AH395" s="1191"/>
      <c r="AI395" s="1184"/>
      <c r="AJ395" s="1184"/>
      <c r="AK395" s="1184"/>
      <c r="AL395" s="1184"/>
      <c r="AM395" s="1184"/>
      <c r="AN395" s="1184"/>
      <c r="AO395" s="1184"/>
      <c r="AP395" s="1184"/>
      <c r="AQ395" s="1184"/>
      <c r="AR395" s="1184"/>
      <c r="AS395" s="1184"/>
      <c r="AT395" s="1184"/>
      <c r="AU395" s="1184"/>
      <c r="AV395" s="1184"/>
      <c r="AW395" s="1184"/>
      <c r="AX395" s="1184"/>
      <c r="AY395" s="1184"/>
      <c r="AZ395" s="1184"/>
      <c r="BA395" s="1184"/>
      <c r="BB395" s="1184"/>
      <c r="BC395" s="1184"/>
      <c r="BD395" s="1184"/>
      <c r="BE395" s="1184"/>
      <c r="BF395" s="1184"/>
      <c r="BG395" s="1184"/>
      <c r="BH395" s="1184"/>
      <c r="BI395" s="1184"/>
      <c r="BJ395" s="1184"/>
      <c r="BK395" s="1184"/>
      <c r="BL395" s="1184"/>
      <c r="BM395" s="1184"/>
      <c r="BN395" s="1184"/>
      <c r="BO395" s="1184"/>
      <c r="BP395" s="1184"/>
      <c r="BQ395" s="1184"/>
      <c r="BR395" s="1184"/>
      <c r="BS395" s="1184"/>
      <c r="BT395" s="1184"/>
      <c r="BU395" s="1184"/>
      <c r="BV395" s="1184"/>
      <c r="BW395" s="1184"/>
      <c r="BX395" s="1184"/>
      <c r="BY395" s="1184"/>
    </row>
    <row r="396" spans="2:77">
      <c r="B396" s="1184"/>
      <c r="C396" s="1184"/>
      <c r="D396" s="1184"/>
      <c r="E396" s="1218"/>
      <c r="F396" s="1184"/>
      <c r="G396" s="1184"/>
      <c r="H396" s="1184"/>
      <c r="I396" s="1184"/>
      <c r="J396" s="1184"/>
      <c r="K396" s="1184"/>
      <c r="L396" s="1184"/>
      <c r="M396" s="1184"/>
      <c r="N396" s="1184"/>
      <c r="O396" s="1184"/>
      <c r="P396" s="1184"/>
      <c r="Q396" s="1184"/>
      <c r="R396" s="1184"/>
      <c r="S396" s="1184"/>
      <c r="T396" s="1184"/>
      <c r="U396" s="1184"/>
      <c r="V396" s="1184"/>
      <c r="W396" s="1184"/>
      <c r="X396" s="1184"/>
      <c r="Y396" s="1184"/>
      <c r="Z396" s="1184"/>
      <c r="AA396" s="1184"/>
      <c r="AB396" s="1184"/>
      <c r="AC396" s="1184"/>
      <c r="AD396" s="1184"/>
      <c r="AE396" s="1184"/>
      <c r="AF396" s="1184"/>
      <c r="AG396" s="1184"/>
      <c r="AH396" s="1191"/>
      <c r="AI396" s="1184"/>
      <c r="AJ396" s="1184"/>
      <c r="AK396" s="1184"/>
      <c r="AL396" s="1184"/>
      <c r="AM396" s="1184"/>
      <c r="AN396" s="1184"/>
      <c r="AO396" s="1184"/>
      <c r="AP396" s="1184"/>
      <c r="AQ396" s="1184"/>
      <c r="AR396" s="1184"/>
      <c r="AS396" s="1184"/>
      <c r="AT396" s="1184"/>
      <c r="AU396" s="1184"/>
      <c r="AV396" s="1184"/>
      <c r="AW396" s="1184"/>
      <c r="AX396" s="1184"/>
      <c r="AY396" s="1184"/>
      <c r="AZ396" s="1184"/>
      <c r="BA396" s="1184"/>
      <c r="BB396" s="1184"/>
      <c r="BC396" s="1184"/>
      <c r="BD396" s="1184"/>
      <c r="BE396" s="1184"/>
      <c r="BF396" s="1184"/>
      <c r="BG396" s="1184"/>
      <c r="BH396" s="1184"/>
      <c r="BI396" s="1184"/>
      <c r="BJ396" s="1184"/>
      <c r="BK396" s="1184"/>
      <c r="BL396" s="1184"/>
      <c r="BM396" s="1184"/>
      <c r="BN396" s="1184"/>
      <c r="BO396" s="1184"/>
      <c r="BP396" s="1184"/>
      <c r="BQ396" s="1184"/>
      <c r="BR396" s="1184"/>
      <c r="BS396" s="1184"/>
      <c r="BT396" s="1184"/>
      <c r="BU396" s="1184"/>
      <c r="BV396" s="1184"/>
      <c r="BW396" s="1184"/>
      <c r="BX396" s="1184"/>
      <c r="BY396" s="1184"/>
    </row>
    <row r="397" spans="2:77">
      <c r="B397" s="1184"/>
      <c r="C397" s="1184"/>
      <c r="D397" s="1184"/>
      <c r="E397" s="1218"/>
      <c r="F397" s="1184"/>
      <c r="G397" s="1184"/>
      <c r="H397" s="1184"/>
      <c r="I397" s="1184"/>
      <c r="J397" s="1184"/>
      <c r="K397" s="1184"/>
      <c r="L397" s="1184"/>
      <c r="M397" s="1184"/>
      <c r="N397" s="1184"/>
      <c r="O397" s="1184"/>
      <c r="P397" s="1184"/>
      <c r="Q397" s="1184"/>
      <c r="R397" s="1184"/>
      <c r="S397" s="1184"/>
      <c r="T397" s="1184"/>
      <c r="U397" s="1184"/>
      <c r="V397" s="1184"/>
      <c r="W397" s="1184"/>
      <c r="X397" s="1184"/>
      <c r="Y397" s="1184"/>
      <c r="Z397" s="1184"/>
      <c r="AA397" s="1184"/>
      <c r="AB397" s="1184"/>
      <c r="AC397" s="1184"/>
      <c r="AD397" s="1184"/>
      <c r="AE397" s="1184"/>
      <c r="AF397" s="1184"/>
      <c r="AG397" s="1184"/>
      <c r="AH397" s="1191"/>
      <c r="AI397" s="1184"/>
      <c r="AJ397" s="1184"/>
      <c r="AK397" s="1184"/>
      <c r="AL397" s="1184"/>
      <c r="AM397" s="1184"/>
      <c r="AN397" s="1184"/>
      <c r="AO397" s="1184"/>
      <c r="AP397" s="1184"/>
      <c r="AQ397" s="1184"/>
      <c r="AR397" s="1184"/>
      <c r="AS397" s="1184"/>
      <c r="AT397" s="1184"/>
      <c r="AU397" s="1184"/>
      <c r="AV397" s="1184"/>
      <c r="AW397" s="1184"/>
      <c r="AX397" s="1184"/>
      <c r="AY397" s="1184"/>
      <c r="AZ397" s="1184"/>
      <c r="BA397" s="1184"/>
      <c r="BB397" s="1184"/>
      <c r="BC397" s="1184"/>
      <c r="BD397" s="1184"/>
      <c r="BE397" s="1184"/>
      <c r="BF397" s="1184"/>
      <c r="BG397" s="1184"/>
      <c r="BH397" s="1184"/>
      <c r="BI397" s="1184"/>
      <c r="BJ397" s="1184"/>
      <c r="BK397" s="1184"/>
      <c r="BL397" s="1184"/>
      <c r="BM397" s="1184"/>
      <c r="BN397" s="1184"/>
      <c r="BO397" s="1184"/>
      <c r="BP397" s="1184"/>
      <c r="BQ397" s="1184"/>
      <c r="BR397" s="1184"/>
      <c r="BS397" s="1184"/>
      <c r="BT397" s="1184"/>
      <c r="BU397" s="1184"/>
      <c r="BV397" s="1184"/>
      <c r="BW397" s="1184"/>
      <c r="BX397" s="1184"/>
      <c r="BY397" s="1184"/>
    </row>
    <row r="398" spans="2:77">
      <c r="B398" s="1184"/>
      <c r="C398" s="1184"/>
      <c r="D398" s="1184"/>
      <c r="E398" s="1218"/>
      <c r="F398" s="1184"/>
      <c r="G398" s="1184"/>
      <c r="H398" s="1184"/>
      <c r="I398" s="1184"/>
      <c r="J398" s="1184"/>
      <c r="K398" s="1184"/>
      <c r="L398" s="1184"/>
      <c r="M398" s="1184"/>
      <c r="N398" s="1184"/>
      <c r="O398" s="1184"/>
      <c r="P398" s="1184"/>
      <c r="Q398" s="1184"/>
      <c r="R398" s="1184"/>
      <c r="S398" s="1184"/>
      <c r="T398" s="1184"/>
      <c r="U398" s="1184"/>
      <c r="V398" s="1184"/>
      <c r="W398" s="1184"/>
      <c r="X398" s="1184"/>
      <c r="Y398" s="1184"/>
      <c r="Z398" s="1184"/>
      <c r="AA398" s="1184"/>
      <c r="AB398" s="1184"/>
      <c r="AC398" s="1184"/>
      <c r="AD398" s="1184"/>
      <c r="AE398" s="1184"/>
      <c r="AF398" s="1184"/>
      <c r="AG398" s="1184"/>
      <c r="AH398" s="1191"/>
      <c r="AI398" s="1184"/>
      <c r="AJ398" s="1184"/>
      <c r="AK398" s="1184"/>
      <c r="AL398" s="1184"/>
      <c r="AM398" s="1184"/>
      <c r="AN398" s="1184"/>
      <c r="AO398" s="1184"/>
      <c r="AP398" s="1184"/>
      <c r="AQ398" s="1184"/>
      <c r="AR398" s="1184"/>
      <c r="AS398" s="1184"/>
      <c r="AT398" s="1184"/>
      <c r="AU398" s="1184"/>
      <c r="AV398" s="1184"/>
      <c r="AW398" s="1184"/>
      <c r="AX398" s="1184"/>
      <c r="AY398" s="1184"/>
      <c r="AZ398" s="1184"/>
      <c r="BA398" s="1184"/>
      <c r="BB398" s="1184"/>
      <c r="BC398" s="1184"/>
      <c r="BD398" s="1184"/>
      <c r="BE398" s="1184"/>
      <c r="BF398" s="1184"/>
      <c r="BG398" s="1184"/>
      <c r="BH398" s="1184"/>
      <c r="BI398" s="1184"/>
      <c r="BJ398" s="1184"/>
      <c r="BK398" s="1184"/>
      <c r="BL398" s="1184"/>
      <c r="BM398" s="1184"/>
      <c r="BN398" s="1184"/>
      <c r="BO398" s="1184"/>
      <c r="BP398" s="1184"/>
      <c r="BQ398" s="1184"/>
      <c r="BR398" s="1184"/>
      <c r="BS398" s="1184"/>
      <c r="BT398" s="1184"/>
      <c r="BU398" s="1184"/>
      <c r="BV398" s="1184"/>
      <c r="BW398" s="1184"/>
      <c r="BX398" s="1184"/>
      <c r="BY398" s="1184"/>
    </row>
    <row r="399" spans="2:77">
      <c r="B399" s="1184"/>
      <c r="C399" s="1184"/>
      <c r="D399" s="1184"/>
      <c r="E399" s="1218"/>
      <c r="F399" s="1184"/>
      <c r="G399" s="1184"/>
      <c r="H399" s="1184"/>
      <c r="I399" s="1184"/>
      <c r="J399" s="1184"/>
      <c r="K399" s="1184"/>
      <c r="L399" s="1184"/>
      <c r="M399" s="1184"/>
      <c r="N399" s="1184"/>
      <c r="O399" s="1184"/>
      <c r="P399" s="1184"/>
      <c r="Q399" s="1184"/>
      <c r="R399" s="1184"/>
      <c r="S399" s="1184"/>
      <c r="T399" s="1184"/>
      <c r="U399" s="1184"/>
      <c r="V399" s="1184"/>
      <c r="W399" s="1184"/>
      <c r="X399" s="1184"/>
      <c r="Y399" s="1184"/>
      <c r="Z399" s="1184"/>
      <c r="AA399" s="1184"/>
      <c r="AB399" s="1184"/>
      <c r="AC399" s="1184"/>
      <c r="AD399" s="1184"/>
      <c r="AE399" s="1184"/>
      <c r="AF399" s="1184"/>
      <c r="AG399" s="1184"/>
      <c r="AH399" s="1191"/>
      <c r="AI399" s="1184"/>
      <c r="AJ399" s="1184"/>
      <c r="AK399" s="1184"/>
      <c r="AL399" s="1184"/>
      <c r="AM399" s="1184"/>
      <c r="AN399" s="1184"/>
      <c r="AO399" s="1184"/>
      <c r="AP399" s="1184"/>
      <c r="AQ399" s="1184"/>
      <c r="AR399" s="1184"/>
      <c r="AS399" s="1184"/>
      <c r="AT399" s="1184"/>
      <c r="AU399" s="1184"/>
      <c r="AV399" s="1184"/>
      <c r="AW399" s="1184"/>
      <c r="AX399" s="1184"/>
      <c r="AY399" s="1184"/>
      <c r="AZ399" s="1184"/>
      <c r="BA399" s="1184"/>
      <c r="BB399" s="1184"/>
      <c r="BC399" s="1184"/>
      <c r="BD399" s="1184"/>
      <c r="BE399" s="1184"/>
      <c r="BF399" s="1184"/>
      <c r="BG399" s="1184"/>
      <c r="BH399" s="1184"/>
      <c r="BI399" s="1184"/>
      <c r="BJ399" s="1184"/>
      <c r="BK399" s="1184"/>
      <c r="BL399" s="1184"/>
      <c r="BM399" s="1184"/>
      <c r="BN399" s="1184"/>
      <c r="BO399" s="1184"/>
      <c r="BP399" s="1184"/>
      <c r="BQ399" s="1184"/>
      <c r="BR399" s="1184"/>
      <c r="BS399" s="1184"/>
      <c r="BT399" s="1184"/>
      <c r="BU399" s="1184"/>
      <c r="BV399" s="1184"/>
      <c r="BW399" s="1184"/>
      <c r="BX399" s="1184"/>
      <c r="BY399" s="1184"/>
    </row>
    <row r="400" spans="2:77">
      <c r="B400" s="1184"/>
      <c r="C400" s="1184"/>
      <c r="D400" s="1184"/>
      <c r="E400" s="1218"/>
      <c r="F400" s="1184"/>
      <c r="G400" s="1184"/>
      <c r="H400" s="1184"/>
      <c r="I400" s="1184"/>
      <c r="J400" s="1184"/>
      <c r="K400" s="1184"/>
      <c r="L400" s="1184"/>
      <c r="M400" s="1184"/>
      <c r="N400" s="1184"/>
      <c r="O400" s="1184"/>
      <c r="P400" s="1184"/>
      <c r="Q400" s="1184"/>
      <c r="R400" s="1184"/>
      <c r="S400" s="1184"/>
      <c r="T400" s="1184"/>
      <c r="U400" s="1184"/>
      <c r="V400" s="1184"/>
      <c r="W400" s="1184"/>
      <c r="X400" s="1184"/>
      <c r="Y400" s="1184"/>
      <c r="Z400" s="1184"/>
      <c r="AA400" s="1184"/>
      <c r="AB400" s="1184"/>
      <c r="AC400" s="1184"/>
      <c r="AD400" s="1184"/>
      <c r="AE400" s="1184"/>
      <c r="AF400" s="1184"/>
      <c r="AG400" s="1184"/>
      <c r="AH400" s="1191"/>
      <c r="AI400" s="1184"/>
      <c r="AJ400" s="1184"/>
      <c r="AK400" s="1184"/>
      <c r="AL400" s="1184"/>
      <c r="AM400" s="1184"/>
      <c r="AN400" s="1184"/>
      <c r="AO400" s="1184"/>
      <c r="AP400" s="1184"/>
      <c r="AQ400" s="1184"/>
      <c r="AR400" s="1184"/>
      <c r="AS400" s="1184"/>
      <c r="AT400" s="1184"/>
      <c r="AU400" s="1184"/>
      <c r="AV400" s="1184"/>
      <c r="AW400" s="1184"/>
      <c r="AX400" s="1184"/>
      <c r="AY400" s="1184"/>
      <c r="AZ400" s="1184"/>
      <c r="BA400" s="1184"/>
      <c r="BB400" s="1184"/>
      <c r="BC400" s="1184"/>
      <c r="BD400" s="1184"/>
      <c r="BE400" s="1184"/>
      <c r="BF400" s="1184"/>
      <c r="BG400" s="1184"/>
      <c r="BH400" s="1184"/>
      <c r="BI400" s="1184"/>
      <c r="BJ400" s="1184"/>
      <c r="BK400" s="1184"/>
      <c r="BL400" s="1184"/>
      <c r="BM400" s="1184"/>
      <c r="BN400" s="1184"/>
      <c r="BO400" s="1184"/>
      <c r="BP400" s="1184"/>
      <c r="BQ400" s="1184"/>
      <c r="BR400" s="1184"/>
      <c r="BS400" s="1184"/>
      <c r="BT400" s="1184"/>
      <c r="BU400" s="1184"/>
      <c r="BV400" s="1184"/>
      <c r="BW400" s="1184"/>
      <c r="BX400" s="1184"/>
      <c r="BY400" s="1184"/>
    </row>
    <row r="401" spans="2:77">
      <c r="B401" s="1184"/>
      <c r="C401" s="1184"/>
      <c r="D401" s="1184"/>
      <c r="E401" s="1218"/>
      <c r="F401" s="1184"/>
      <c r="G401" s="1184"/>
      <c r="H401" s="1184"/>
      <c r="I401" s="1184"/>
      <c r="J401" s="1184"/>
      <c r="K401" s="1184"/>
      <c r="L401" s="1184"/>
      <c r="M401" s="1184"/>
      <c r="N401" s="1184"/>
      <c r="O401" s="1184"/>
      <c r="P401" s="1184"/>
      <c r="Q401" s="1184"/>
      <c r="R401" s="1184"/>
      <c r="S401" s="1184"/>
      <c r="T401" s="1184"/>
      <c r="U401" s="1184"/>
      <c r="V401" s="1184"/>
      <c r="W401" s="1184"/>
      <c r="X401" s="1184"/>
      <c r="Y401" s="1184"/>
      <c r="Z401" s="1184"/>
      <c r="AA401" s="1184"/>
      <c r="AB401" s="1184"/>
      <c r="AC401" s="1184"/>
      <c r="AD401" s="1184"/>
      <c r="AE401" s="1184"/>
      <c r="AF401" s="1184"/>
      <c r="AG401" s="1184"/>
      <c r="AH401" s="1191"/>
      <c r="AI401" s="1184"/>
      <c r="AJ401" s="1184"/>
      <c r="AK401" s="1184"/>
      <c r="AL401" s="1184"/>
      <c r="AM401" s="1184"/>
      <c r="AN401" s="1184"/>
      <c r="AO401" s="1184"/>
      <c r="AP401" s="1184"/>
      <c r="AQ401" s="1184"/>
      <c r="AR401" s="1184"/>
      <c r="AS401" s="1184"/>
      <c r="AT401" s="1184"/>
      <c r="AU401" s="1184"/>
      <c r="AV401" s="1184"/>
      <c r="AW401" s="1184"/>
      <c r="AX401" s="1184"/>
      <c r="AY401" s="1184"/>
      <c r="AZ401" s="1184"/>
      <c r="BA401" s="1184"/>
      <c r="BB401" s="1184"/>
      <c r="BC401" s="1184"/>
      <c r="BD401" s="1184"/>
      <c r="BE401" s="1184"/>
      <c r="BF401" s="1184"/>
      <c r="BG401" s="1184"/>
      <c r="BH401" s="1184"/>
      <c r="BI401" s="1184"/>
      <c r="BJ401" s="1184"/>
      <c r="BK401" s="1184"/>
      <c r="BL401" s="1184"/>
      <c r="BM401" s="1184"/>
      <c r="BN401" s="1184"/>
      <c r="BO401" s="1184"/>
      <c r="BP401" s="1184"/>
      <c r="BQ401" s="1184"/>
      <c r="BR401" s="1184"/>
      <c r="BS401" s="1184"/>
      <c r="BT401" s="1184"/>
      <c r="BU401" s="1184"/>
      <c r="BV401" s="1184"/>
      <c r="BW401" s="1184"/>
      <c r="BX401" s="1184"/>
      <c r="BY401" s="1184"/>
    </row>
    <row r="402" spans="2:77">
      <c r="B402" s="1184"/>
      <c r="C402" s="1184"/>
      <c r="D402" s="1184"/>
      <c r="E402" s="1218"/>
      <c r="F402" s="1184"/>
      <c r="G402" s="1184"/>
      <c r="H402" s="1184"/>
      <c r="I402" s="1184"/>
      <c r="J402" s="1184"/>
      <c r="K402" s="1184"/>
      <c r="L402" s="1184"/>
      <c r="M402" s="1184"/>
      <c r="N402" s="1184"/>
      <c r="O402" s="1184"/>
      <c r="P402" s="1184"/>
      <c r="Q402" s="1184"/>
      <c r="R402" s="1184"/>
      <c r="S402" s="1184"/>
      <c r="T402" s="1184"/>
      <c r="U402" s="1184"/>
      <c r="V402" s="1184"/>
      <c r="W402" s="1184"/>
      <c r="X402" s="1184"/>
      <c r="Y402" s="1184"/>
      <c r="Z402" s="1184"/>
      <c r="AA402" s="1184"/>
      <c r="AB402" s="1184"/>
      <c r="AC402" s="1184"/>
      <c r="AD402" s="1184"/>
      <c r="AE402" s="1184"/>
      <c r="AF402" s="1184"/>
      <c r="AG402" s="1184"/>
      <c r="AH402" s="1191"/>
      <c r="AI402" s="1184"/>
      <c r="AJ402" s="1184"/>
      <c r="AK402" s="1184"/>
      <c r="AL402" s="1184"/>
      <c r="AM402" s="1184"/>
      <c r="AN402" s="1184"/>
      <c r="AO402" s="1184"/>
      <c r="AP402" s="1184"/>
      <c r="AQ402" s="1184"/>
      <c r="AR402" s="1184"/>
      <c r="AS402" s="1184"/>
      <c r="AT402" s="1184"/>
      <c r="AU402" s="1184"/>
      <c r="AV402" s="1184"/>
      <c r="AW402" s="1184"/>
      <c r="AX402" s="1184"/>
      <c r="AY402" s="1184"/>
      <c r="AZ402" s="1184"/>
      <c r="BA402" s="1184"/>
      <c r="BB402" s="1184"/>
      <c r="BC402" s="1184"/>
      <c r="BD402" s="1184"/>
      <c r="BE402" s="1184"/>
      <c r="BF402" s="1184"/>
      <c r="BG402" s="1184"/>
      <c r="BH402" s="1184"/>
      <c r="BI402" s="1184"/>
      <c r="BJ402" s="1184"/>
      <c r="BK402" s="1184"/>
      <c r="BL402" s="1184"/>
      <c r="BM402" s="1184"/>
      <c r="BN402" s="1184"/>
      <c r="BO402" s="1184"/>
      <c r="BP402" s="1184"/>
      <c r="BQ402" s="1184"/>
      <c r="BR402" s="1184"/>
      <c r="BS402" s="1184"/>
      <c r="BT402" s="1184"/>
      <c r="BU402" s="1184"/>
      <c r="BV402" s="1184"/>
      <c r="BW402" s="1184"/>
      <c r="BX402" s="1184"/>
      <c r="BY402" s="1184"/>
    </row>
    <row r="403" spans="2:77">
      <c r="B403" s="1184"/>
      <c r="C403" s="1184"/>
      <c r="D403" s="1184"/>
      <c r="E403" s="1218"/>
      <c r="F403" s="1184"/>
      <c r="G403" s="1184"/>
      <c r="H403" s="1184"/>
      <c r="I403" s="1184"/>
      <c r="J403" s="1184"/>
      <c r="K403" s="1184"/>
      <c r="L403" s="1184"/>
      <c r="M403" s="1184"/>
      <c r="N403" s="1184"/>
      <c r="O403" s="1184"/>
      <c r="P403" s="1184"/>
      <c r="Q403" s="1184"/>
      <c r="R403" s="1184"/>
      <c r="S403" s="1184"/>
      <c r="T403" s="1184"/>
      <c r="U403" s="1184"/>
      <c r="V403" s="1184"/>
      <c r="W403" s="1184"/>
      <c r="X403" s="1184"/>
      <c r="Y403" s="1184"/>
      <c r="Z403" s="1184"/>
      <c r="AA403" s="1184"/>
      <c r="AB403" s="1184"/>
      <c r="AC403" s="1184"/>
      <c r="AD403" s="1184"/>
      <c r="AE403" s="1184"/>
      <c r="AF403" s="1184"/>
      <c r="AG403" s="1184"/>
      <c r="AH403" s="1191"/>
      <c r="AI403" s="1184"/>
      <c r="AJ403" s="1184"/>
      <c r="AK403" s="1184"/>
      <c r="AL403" s="1184"/>
      <c r="AM403" s="1184"/>
      <c r="AN403" s="1184"/>
      <c r="AO403" s="1184"/>
      <c r="AP403" s="1184"/>
      <c r="AQ403" s="1184"/>
      <c r="AR403" s="1184"/>
      <c r="AS403" s="1184"/>
      <c r="AT403" s="1184"/>
      <c r="AU403" s="1184"/>
      <c r="AV403" s="1184"/>
      <c r="AW403" s="1184"/>
      <c r="AX403" s="1184"/>
      <c r="AY403" s="1184"/>
      <c r="AZ403" s="1184"/>
      <c r="BA403" s="1184"/>
      <c r="BB403" s="1184"/>
      <c r="BC403" s="1184"/>
      <c r="BD403" s="1184"/>
      <c r="BE403" s="1184"/>
      <c r="BF403" s="1184"/>
      <c r="BG403" s="1184"/>
      <c r="BH403" s="1184"/>
      <c r="BI403" s="1184"/>
      <c r="BJ403" s="1184"/>
      <c r="BK403" s="1184"/>
      <c r="BL403" s="1184"/>
      <c r="BM403" s="1184"/>
      <c r="BN403" s="1184"/>
      <c r="BO403" s="1184"/>
      <c r="BP403" s="1184"/>
      <c r="BQ403" s="1184"/>
      <c r="BR403" s="1184"/>
      <c r="BS403" s="1184"/>
      <c r="BT403" s="1184"/>
      <c r="BU403" s="1184"/>
      <c r="BV403" s="1184"/>
      <c r="BW403" s="1184"/>
      <c r="BX403" s="1184"/>
      <c r="BY403" s="1184"/>
    </row>
    <row r="404" spans="2:77">
      <c r="B404" s="1184"/>
      <c r="C404" s="1184"/>
      <c r="D404" s="1184"/>
      <c r="E404" s="1218"/>
      <c r="F404" s="1184"/>
      <c r="G404" s="1184"/>
      <c r="H404" s="1184"/>
      <c r="I404" s="1184"/>
      <c r="J404" s="1184"/>
      <c r="K404" s="1184"/>
      <c r="L404" s="1184"/>
      <c r="M404" s="1184"/>
      <c r="N404" s="1184"/>
      <c r="O404" s="1184"/>
      <c r="P404" s="1184"/>
      <c r="Q404" s="1184"/>
      <c r="R404" s="1184"/>
      <c r="S404" s="1184"/>
      <c r="T404" s="1184"/>
      <c r="U404" s="1184"/>
      <c r="V404" s="1184"/>
      <c r="W404" s="1184"/>
      <c r="X404" s="1184"/>
      <c r="Y404" s="1184"/>
      <c r="Z404" s="1184"/>
      <c r="AA404" s="1184"/>
      <c r="AB404" s="1184"/>
      <c r="AC404" s="1184"/>
      <c r="AD404" s="1184"/>
      <c r="AE404" s="1184"/>
      <c r="AF404" s="1184"/>
      <c r="AG404" s="1184"/>
      <c r="AH404" s="1191"/>
      <c r="AI404" s="1184"/>
      <c r="AJ404" s="1184"/>
      <c r="AK404" s="1184"/>
      <c r="AL404" s="1184"/>
      <c r="AM404" s="1184"/>
      <c r="AN404" s="1184"/>
      <c r="AO404" s="1184"/>
      <c r="AP404" s="1184"/>
      <c r="AQ404" s="1184"/>
      <c r="AR404" s="1184"/>
      <c r="AS404" s="1184"/>
      <c r="AT404" s="1184"/>
      <c r="AU404" s="1184"/>
      <c r="AV404" s="1184"/>
      <c r="AW404" s="1184"/>
      <c r="AX404" s="1184"/>
      <c r="AY404" s="1184"/>
      <c r="AZ404" s="1184"/>
      <c r="BA404" s="1184"/>
      <c r="BB404" s="1184"/>
      <c r="BC404" s="1184"/>
      <c r="BD404" s="1184"/>
      <c r="BE404" s="1184"/>
      <c r="BF404" s="1184"/>
      <c r="BG404" s="1184"/>
      <c r="BH404" s="1184"/>
      <c r="BI404" s="1184"/>
      <c r="BJ404" s="1184"/>
      <c r="BK404" s="1184"/>
      <c r="BL404" s="1184"/>
      <c r="BM404" s="1184"/>
      <c r="BN404" s="1184"/>
      <c r="BO404" s="1184"/>
      <c r="BP404" s="1184"/>
      <c r="BQ404" s="1184"/>
      <c r="BR404" s="1184"/>
      <c r="BS404" s="1184"/>
      <c r="BT404" s="1184"/>
      <c r="BU404" s="1184"/>
      <c r="BV404" s="1184"/>
      <c r="BW404" s="1184"/>
      <c r="BX404" s="1184"/>
      <c r="BY404" s="1184"/>
    </row>
    <row r="405" spans="2:77">
      <c r="B405" s="1184"/>
      <c r="C405" s="1184"/>
      <c r="D405" s="1184"/>
      <c r="E405" s="1218"/>
      <c r="F405" s="1184"/>
      <c r="G405" s="1184"/>
      <c r="H405" s="1184"/>
      <c r="I405" s="1184"/>
      <c r="J405" s="1184"/>
      <c r="K405" s="1184"/>
      <c r="L405" s="1184"/>
      <c r="M405" s="1184"/>
      <c r="N405" s="1184"/>
      <c r="O405" s="1184"/>
      <c r="P405" s="1184"/>
      <c r="Q405" s="1184"/>
      <c r="R405" s="1184"/>
      <c r="S405" s="1184"/>
      <c r="T405" s="1184"/>
      <c r="U405" s="1184"/>
      <c r="V405" s="1184"/>
      <c r="W405" s="1184"/>
      <c r="X405" s="1184"/>
      <c r="Y405" s="1184"/>
      <c r="Z405" s="1184"/>
      <c r="AA405" s="1184"/>
      <c r="AB405" s="1184"/>
      <c r="AC405" s="1184"/>
      <c r="AD405" s="1184"/>
      <c r="AE405" s="1184"/>
      <c r="AF405" s="1184"/>
      <c r="AG405" s="1184"/>
      <c r="AH405" s="1191"/>
      <c r="AI405" s="1184"/>
      <c r="AJ405" s="1184"/>
      <c r="AK405" s="1184"/>
      <c r="AL405" s="1184"/>
      <c r="AM405" s="1184"/>
      <c r="AN405" s="1184"/>
      <c r="AO405" s="1184"/>
      <c r="AP405" s="1184"/>
      <c r="AQ405" s="1184"/>
      <c r="AR405" s="1184"/>
      <c r="AS405" s="1184"/>
      <c r="AT405" s="1184"/>
      <c r="AU405" s="1184"/>
      <c r="AV405" s="1184"/>
      <c r="AW405" s="1184"/>
      <c r="AX405" s="1184"/>
      <c r="AY405" s="1184"/>
      <c r="AZ405" s="1184"/>
      <c r="BA405" s="1184"/>
      <c r="BB405" s="1184"/>
      <c r="BC405" s="1184"/>
      <c r="BD405" s="1184"/>
      <c r="BE405" s="1184"/>
      <c r="BF405" s="1184"/>
      <c r="BG405" s="1184"/>
      <c r="BH405" s="1184"/>
      <c r="BI405" s="1184"/>
      <c r="BJ405" s="1184"/>
      <c r="BK405" s="1184"/>
      <c r="BL405" s="1184"/>
      <c r="BM405" s="1184"/>
      <c r="BN405" s="1184"/>
      <c r="BO405" s="1184"/>
      <c r="BP405" s="1184"/>
      <c r="BQ405" s="1184"/>
      <c r="BR405" s="1184"/>
      <c r="BS405" s="1184"/>
      <c r="BT405" s="1184"/>
      <c r="BU405" s="1184"/>
      <c r="BV405" s="1184"/>
      <c r="BW405" s="1184"/>
      <c r="BX405" s="1184"/>
      <c r="BY405" s="1184"/>
    </row>
    <row r="406" spans="2:77">
      <c r="B406" s="1184"/>
      <c r="C406" s="1184"/>
      <c r="D406" s="1184"/>
      <c r="E406" s="1218"/>
      <c r="F406" s="1184"/>
      <c r="G406" s="1184"/>
      <c r="H406" s="1184"/>
      <c r="I406" s="1184"/>
      <c r="J406" s="1184"/>
      <c r="K406" s="1184"/>
      <c r="L406" s="1184"/>
      <c r="M406" s="1184"/>
      <c r="N406" s="1184"/>
      <c r="O406" s="1184"/>
      <c r="P406" s="1184"/>
      <c r="Q406" s="1184"/>
      <c r="R406" s="1184"/>
      <c r="S406" s="1184"/>
      <c r="T406" s="1184"/>
      <c r="U406" s="1184"/>
      <c r="V406" s="1184"/>
      <c r="W406" s="1184"/>
      <c r="X406" s="1184"/>
      <c r="Y406" s="1184"/>
      <c r="Z406" s="1184"/>
      <c r="AA406" s="1184"/>
      <c r="AB406" s="1184"/>
      <c r="AC406" s="1184"/>
      <c r="AD406" s="1184"/>
      <c r="AE406" s="1184"/>
      <c r="AF406" s="1184"/>
      <c r="AG406" s="1184"/>
      <c r="AH406" s="1191"/>
      <c r="AI406" s="1184"/>
      <c r="AJ406" s="1184"/>
      <c r="AK406" s="1184"/>
      <c r="AL406" s="1184"/>
      <c r="AM406" s="1184"/>
      <c r="AN406" s="1184"/>
      <c r="AO406" s="1184"/>
      <c r="AP406" s="1184"/>
      <c r="AQ406" s="1184"/>
      <c r="AR406" s="1184"/>
      <c r="AS406" s="1184"/>
      <c r="AT406" s="1184"/>
      <c r="AU406" s="1184"/>
      <c r="AV406" s="1184"/>
      <c r="AW406" s="1184"/>
      <c r="AX406" s="1184"/>
      <c r="AY406" s="1184"/>
      <c r="AZ406" s="1184"/>
      <c r="BA406" s="1184"/>
      <c r="BB406" s="1184"/>
      <c r="BC406" s="1184"/>
      <c r="BD406" s="1184"/>
      <c r="BE406" s="1184"/>
      <c r="BF406" s="1184"/>
      <c r="BG406" s="1184"/>
      <c r="BH406" s="1184"/>
      <c r="BI406" s="1184"/>
      <c r="BJ406" s="1184"/>
      <c r="BK406" s="1184"/>
      <c r="BL406" s="1184"/>
      <c r="BM406" s="1184"/>
      <c r="BN406" s="1184"/>
      <c r="BO406" s="1184"/>
      <c r="BP406" s="1184"/>
      <c r="BQ406" s="1184"/>
      <c r="BR406" s="1184"/>
      <c r="BS406" s="1184"/>
      <c r="BT406" s="1184"/>
      <c r="BU406" s="1184"/>
      <c r="BV406" s="1184"/>
      <c r="BW406" s="1184"/>
      <c r="BX406" s="1184"/>
      <c r="BY406" s="1184"/>
    </row>
    <row r="407" spans="2:77">
      <c r="B407" s="1184"/>
      <c r="C407" s="1184"/>
      <c r="D407" s="1184"/>
      <c r="E407" s="1218"/>
      <c r="F407" s="1184"/>
      <c r="G407" s="1184"/>
      <c r="H407" s="1184"/>
      <c r="I407" s="1184"/>
      <c r="J407" s="1184"/>
      <c r="K407" s="1184"/>
      <c r="L407" s="1184"/>
      <c r="M407" s="1184"/>
      <c r="N407" s="1184"/>
      <c r="O407" s="1184"/>
      <c r="P407" s="1184"/>
      <c r="Q407" s="1184"/>
      <c r="R407" s="1184"/>
      <c r="S407" s="1184"/>
      <c r="T407" s="1184"/>
      <c r="U407" s="1184"/>
      <c r="V407" s="1184"/>
      <c r="W407" s="1184"/>
      <c r="X407" s="1184"/>
      <c r="Y407" s="1184"/>
      <c r="Z407" s="1184"/>
      <c r="AA407" s="1184"/>
      <c r="AB407" s="1184"/>
      <c r="AC407" s="1184"/>
      <c r="AD407" s="1184"/>
      <c r="AE407" s="1184"/>
      <c r="AF407" s="1184"/>
      <c r="AG407" s="1184"/>
      <c r="AH407" s="1191"/>
      <c r="AI407" s="1184"/>
      <c r="AJ407" s="1184"/>
      <c r="AK407" s="1184"/>
      <c r="AL407" s="1184"/>
      <c r="AM407" s="1184"/>
      <c r="AN407" s="1184"/>
      <c r="AO407" s="1184"/>
      <c r="AP407" s="1184"/>
      <c r="AQ407" s="1184"/>
      <c r="AR407" s="1184"/>
      <c r="AS407" s="1184"/>
      <c r="AT407" s="1184"/>
      <c r="AU407" s="1184"/>
      <c r="AV407" s="1184"/>
      <c r="AW407" s="1184"/>
      <c r="AX407" s="1184"/>
      <c r="AY407" s="1184"/>
      <c r="AZ407" s="1184"/>
      <c r="BA407" s="1184"/>
      <c r="BB407" s="1184"/>
      <c r="BC407" s="1184"/>
      <c r="BD407" s="1184"/>
      <c r="BE407" s="1184"/>
      <c r="BF407" s="1184"/>
      <c r="BG407" s="1184"/>
      <c r="BH407" s="1184"/>
      <c r="BI407" s="1184"/>
      <c r="BJ407" s="1184"/>
      <c r="BK407" s="1184"/>
      <c r="BL407" s="1184"/>
      <c r="BM407" s="1184"/>
      <c r="BN407" s="1184"/>
      <c r="BO407" s="1184"/>
      <c r="BP407" s="1184"/>
      <c r="BQ407" s="1184"/>
      <c r="BR407" s="1184"/>
      <c r="BS407" s="1184"/>
      <c r="BT407" s="1184"/>
      <c r="BU407" s="1184"/>
      <c r="BV407" s="1184"/>
      <c r="BW407" s="1184"/>
      <c r="BX407" s="1184"/>
      <c r="BY407" s="1184"/>
    </row>
    <row r="408" spans="2:77">
      <c r="B408" s="1184"/>
      <c r="C408" s="1184"/>
      <c r="D408" s="1184"/>
      <c r="E408" s="1218"/>
      <c r="F408" s="1184"/>
      <c r="G408" s="1184"/>
      <c r="H408" s="1184"/>
      <c r="I408" s="1184"/>
      <c r="J408" s="1184"/>
      <c r="K408" s="1184"/>
      <c r="L408" s="1184"/>
      <c r="M408" s="1184"/>
      <c r="N408" s="1184"/>
      <c r="O408" s="1184"/>
      <c r="P408" s="1184"/>
      <c r="Q408" s="1184"/>
      <c r="R408" s="1184"/>
      <c r="S408" s="1184"/>
      <c r="T408" s="1184"/>
      <c r="U408" s="1184"/>
      <c r="V408" s="1184"/>
      <c r="W408" s="1184"/>
      <c r="X408" s="1184"/>
      <c r="Y408" s="1184"/>
      <c r="Z408" s="1184"/>
      <c r="AA408" s="1184"/>
      <c r="AB408" s="1184"/>
      <c r="AC408" s="1184"/>
      <c r="AD408" s="1184"/>
      <c r="AE408" s="1184"/>
      <c r="AF408" s="1184"/>
      <c r="AG408" s="1184"/>
      <c r="AH408" s="1191"/>
      <c r="AI408" s="1184"/>
      <c r="AJ408" s="1184"/>
      <c r="AK408" s="1184"/>
      <c r="AL408" s="1184"/>
      <c r="AM408" s="1184"/>
      <c r="AN408" s="1184"/>
      <c r="AO408" s="1184"/>
      <c r="AP408" s="1184"/>
      <c r="AQ408" s="1184"/>
      <c r="AR408" s="1184"/>
      <c r="AS408" s="1184"/>
      <c r="AT408" s="1184"/>
      <c r="AU408" s="1184"/>
      <c r="AV408" s="1184"/>
      <c r="AW408" s="1184"/>
      <c r="AX408" s="1184"/>
      <c r="AY408" s="1184"/>
      <c r="AZ408" s="1184"/>
      <c r="BA408" s="1184"/>
      <c r="BB408" s="1184"/>
      <c r="BC408" s="1184"/>
      <c r="BD408" s="1184"/>
      <c r="BE408" s="1184"/>
      <c r="BF408" s="1184"/>
      <c r="BG408" s="1184"/>
      <c r="BH408" s="1184"/>
      <c r="BI408" s="1184"/>
      <c r="BJ408" s="1184"/>
      <c r="BK408" s="1184"/>
      <c r="BL408" s="1184"/>
      <c r="BM408" s="1184"/>
      <c r="BN408" s="1184"/>
      <c r="BO408" s="1184"/>
      <c r="BP408" s="1184"/>
      <c r="BQ408" s="1184"/>
      <c r="BR408" s="1184"/>
      <c r="BS408" s="1184"/>
      <c r="BT408" s="1184"/>
      <c r="BU408" s="1184"/>
      <c r="BV408" s="1184"/>
      <c r="BW408" s="1184"/>
      <c r="BX408" s="1184"/>
      <c r="BY408" s="1184"/>
    </row>
    <row r="409" spans="2:77">
      <c r="B409" s="1184"/>
      <c r="C409" s="1184"/>
      <c r="D409" s="1184"/>
      <c r="E409" s="1218"/>
      <c r="F409" s="1184"/>
      <c r="G409" s="1184"/>
      <c r="H409" s="1184"/>
      <c r="I409" s="1184"/>
      <c r="J409" s="1184"/>
      <c r="K409" s="1184"/>
      <c r="L409" s="1184"/>
      <c r="M409" s="1184"/>
      <c r="N409" s="1184"/>
      <c r="O409" s="1184"/>
      <c r="P409" s="1184"/>
      <c r="Q409" s="1184"/>
      <c r="R409" s="1184"/>
      <c r="S409" s="1184"/>
      <c r="T409" s="1184"/>
      <c r="U409" s="1184"/>
      <c r="V409" s="1184"/>
      <c r="W409" s="1184"/>
      <c r="X409" s="1184"/>
      <c r="Y409" s="1184"/>
      <c r="Z409" s="1184"/>
      <c r="AA409" s="1184"/>
      <c r="AB409" s="1184"/>
      <c r="AC409" s="1184"/>
      <c r="AD409" s="1184"/>
      <c r="AE409" s="1184"/>
      <c r="AF409" s="1184"/>
      <c r="AG409" s="1184"/>
      <c r="AH409" s="1191"/>
      <c r="AI409" s="1184"/>
      <c r="AJ409" s="1184"/>
      <c r="AK409" s="1184"/>
      <c r="AL409" s="1184"/>
      <c r="AM409" s="1184"/>
      <c r="AN409" s="1184"/>
      <c r="AO409" s="1184"/>
      <c r="AP409" s="1184"/>
      <c r="AQ409" s="1184"/>
      <c r="AR409" s="1184"/>
      <c r="AS409" s="1184"/>
      <c r="AT409" s="1184"/>
      <c r="AU409" s="1184"/>
      <c r="AV409" s="1184"/>
      <c r="AW409" s="1184"/>
      <c r="AX409" s="1184"/>
      <c r="AY409" s="1184"/>
      <c r="AZ409" s="1184"/>
      <c r="BA409" s="1184"/>
      <c r="BB409" s="1184"/>
      <c r="BC409" s="1184"/>
      <c r="BD409" s="1184"/>
      <c r="BE409" s="1184"/>
      <c r="BF409" s="1184"/>
      <c r="BG409" s="1184"/>
      <c r="BH409" s="1184"/>
      <c r="BI409" s="1184"/>
      <c r="BJ409" s="1184"/>
      <c r="BK409" s="1184"/>
      <c r="BL409" s="1184"/>
      <c r="BM409" s="1184"/>
      <c r="BN409" s="1184"/>
      <c r="BO409" s="1184"/>
      <c r="BP409" s="1184"/>
      <c r="BQ409" s="1184"/>
      <c r="BR409" s="1184"/>
      <c r="BS409" s="1184"/>
      <c r="BT409" s="1184"/>
      <c r="BU409" s="1184"/>
      <c r="BV409" s="1184"/>
      <c r="BW409" s="1184"/>
      <c r="BX409" s="1184"/>
      <c r="BY409" s="1184"/>
    </row>
    <row r="410" spans="2:77">
      <c r="B410" s="1184"/>
      <c r="C410" s="1184"/>
      <c r="D410" s="1184"/>
      <c r="E410" s="1218"/>
      <c r="F410" s="1184"/>
      <c r="G410" s="1184"/>
      <c r="H410" s="1184"/>
      <c r="I410" s="1184"/>
      <c r="J410" s="1184"/>
      <c r="K410" s="1184"/>
      <c r="L410" s="1184"/>
      <c r="M410" s="1184"/>
      <c r="N410" s="1184"/>
      <c r="O410" s="1184"/>
      <c r="P410" s="1184"/>
      <c r="Q410" s="1184"/>
      <c r="R410" s="1184"/>
      <c r="S410" s="1184"/>
      <c r="T410" s="1184"/>
      <c r="U410" s="1184"/>
      <c r="V410" s="1184"/>
      <c r="W410" s="1184"/>
      <c r="X410" s="1184"/>
      <c r="Y410" s="1184"/>
      <c r="Z410" s="1184"/>
      <c r="AA410" s="1184"/>
      <c r="AB410" s="1184"/>
      <c r="AC410" s="1184"/>
      <c r="AD410" s="1184"/>
      <c r="AE410" s="1184"/>
      <c r="AF410" s="1184"/>
      <c r="AG410" s="1184"/>
      <c r="AH410" s="1191"/>
      <c r="AI410" s="1184"/>
      <c r="AJ410" s="1184"/>
      <c r="AK410" s="1184"/>
      <c r="AL410" s="1184"/>
      <c r="AM410" s="1184"/>
      <c r="AN410" s="1184"/>
      <c r="AO410" s="1184"/>
      <c r="AP410" s="1184"/>
      <c r="AQ410" s="1184"/>
      <c r="AR410" s="1184"/>
      <c r="AS410" s="1184"/>
      <c r="AT410" s="1184"/>
      <c r="AU410" s="1184"/>
      <c r="AV410" s="1184"/>
      <c r="AW410" s="1184"/>
      <c r="AX410" s="1184"/>
      <c r="AY410" s="1184"/>
      <c r="AZ410" s="1184"/>
      <c r="BA410" s="1184"/>
      <c r="BB410" s="1184"/>
      <c r="BC410" s="1184"/>
      <c r="BD410" s="1184"/>
      <c r="BE410" s="1184"/>
      <c r="BF410" s="1184"/>
      <c r="BG410" s="1184"/>
      <c r="BH410" s="1184"/>
      <c r="BI410" s="1184"/>
      <c r="BJ410" s="1184"/>
      <c r="BK410" s="1184"/>
      <c r="BL410" s="1184"/>
      <c r="BM410" s="1184"/>
      <c r="BN410" s="1184"/>
      <c r="BO410" s="1184"/>
      <c r="BP410" s="1184"/>
      <c r="BQ410" s="1184"/>
      <c r="BR410" s="1184"/>
      <c r="BS410" s="1184"/>
      <c r="BT410" s="1184"/>
      <c r="BU410" s="1184"/>
      <c r="BV410" s="1184"/>
      <c r="BW410" s="1184"/>
      <c r="BX410" s="1184"/>
      <c r="BY410" s="1184"/>
    </row>
    <row r="411" spans="2:77">
      <c r="B411" s="1184"/>
      <c r="C411" s="1184"/>
      <c r="D411" s="1184"/>
      <c r="E411" s="1218"/>
      <c r="F411" s="1184"/>
      <c r="G411" s="1184"/>
      <c r="H411" s="1184"/>
      <c r="I411" s="1184"/>
      <c r="J411" s="1184"/>
      <c r="K411" s="1184"/>
      <c r="L411" s="1184"/>
      <c r="M411" s="1184"/>
      <c r="N411" s="1184"/>
      <c r="O411" s="1184"/>
      <c r="P411" s="1184"/>
      <c r="Q411" s="1184"/>
      <c r="R411" s="1184"/>
      <c r="S411" s="1184"/>
      <c r="T411" s="1184"/>
      <c r="U411" s="1184"/>
      <c r="V411" s="1184"/>
      <c r="W411" s="1184"/>
      <c r="X411" s="1184"/>
      <c r="Y411" s="1184"/>
      <c r="Z411" s="1184"/>
      <c r="AA411" s="1184"/>
      <c r="AB411" s="1184"/>
      <c r="AC411" s="1184"/>
      <c r="AD411" s="1184"/>
      <c r="AE411" s="1184"/>
      <c r="AF411" s="1184"/>
      <c r="AG411" s="1184"/>
      <c r="AH411" s="1191"/>
      <c r="AI411" s="1184"/>
      <c r="AJ411" s="1184"/>
      <c r="AK411" s="1184"/>
      <c r="AL411" s="1184"/>
      <c r="AM411" s="1184"/>
      <c r="AN411" s="1184"/>
      <c r="AO411" s="1184"/>
      <c r="AP411" s="1184"/>
      <c r="AQ411" s="1184"/>
      <c r="AR411" s="1184"/>
      <c r="AS411" s="1184"/>
      <c r="AT411" s="1184"/>
      <c r="AU411" s="1184"/>
      <c r="AV411" s="1184"/>
      <c r="AW411" s="1184"/>
      <c r="AX411" s="1184"/>
      <c r="AY411" s="1184"/>
      <c r="AZ411" s="1184"/>
      <c r="BA411" s="1184"/>
      <c r="BB411" s="1184"/>
      <c r="BC411" s="1184"/>
      <c r="BD411" s="1184"/>
      <c r="BE411" s="1184"/>
      <c r="BF411" s="1184"/>
      <c r="BG411" s="1184"/>
      <c r="BH411" s="1184"/>
      <c r="BI411" s="1184"/>
      <c r="BJ411" s="1184"/>
      <c r="BK411" s="1184"/>
      <c r="BL411" s="1184"/>
      <c r="BM411" s="1184"/>
      <c r="BN411" s="1184"/>
      <c r="BO411" s="1184"/>
      <c r="BP411" s="1184"/>
      <c r="BQ411" s="1184"/>
      <c r="BR411" s="1184"/>
      <c r="BS411" s="1184"/>
      <c r="BT411" s="1184"/>
      <c r="BU411" s="1184"/>
      <c r="BV411" s="1184"/>
      <c r="BW411" s="1184"/>
      <c r="BX411" s="1184"/>
      <c r="BY411" s="1184"/>
    </row>
    <row r="412" spans="2:77">
      <c r="B412" s="1184"/>
      <c r="C412" s="1184"/>
      <c r="D412" s="1184"/>
      <c r="E412" s="1218"/>
      <c r="F412" s="1184"/>
      <c r="G412" s="1184"/>
      <c r="H412" s="1184"/>
      <c r="I412" s="1184"/>
      <c r="J412" s="1184"/>
      <c r="K412" s="1184"/>
      <c r="L412" s="1184"/>
      <c r="M412" s="1184"/>
      <c r="N412" s="1184"/>
      <c r="O412" s="1184"/>
      <c r="P412" s="1184"/>
      <c r="Q412" s="1184"/>
      <c r="R412" s="1184"/>
      <c r="S412" s="1184"/>
      <c r="T412" s="1184"/>
      <c r="U412" s="1184"/>
      <c r="V412" s="1184"/>
      <c r="W412" s="1184"/>
      <c r="X412" s="1184"/>
      <c r="Y412" s="1184"/>
      <c r="Z412" s="1184"/>
      <c r="AA412" s="1184"/>
      <c r="AB412" s="1184"/>
      <c r="AC412" s="1184"/>
      <c r="AD412" s="1184"/>
      <c r="AE412" s="1184"/>
      <c r="AF412" s="1184"/>
      <c r="AG412" s="1184"/>
      <c r="AH412" s="1191"/>
      <c r="AI412" s="1184"/>
      <c r="AJ412" s="1184"/>
      <c r="AK412" s="1184"/>
      <c r="AL412" s="1184"/>
      <c r="AM412" s="1184"/>
      <c r="AN412" s="1184"/>
      <c r="AO412" s="1184"/>
      <c r="AP412" s="1184"/>
      <c r="AQ412" s="1184"/>
      <c r="AR412" s="1184"/>
      <c r="AS412" s="1184"/>
      <c r="AT412" s="1184"/>
      <c r="AU412" s="1184"/>
      <c r="AV412" s="1184"/>
      <c r="AW412" s="1184"/>
      <c r="AX412" s="1184"/>
      <c r="AY412" s="1184"/>
      <c r="AZ412" s="1184"/>
      <c r="BA412" s="1184"/>
      <c r="BB412" s="1184"/>
      <c r="BC412" s="1184"/>
      <c r="BD412" s="1184"/>
      <c r="BE412" s="1184"/>
      <c r="BF412" s="1184"/>
      <c r="BG412" s="1184"/>
      <c r="BH412" s="1184"/>
      <c r="BI412" s="1184"/>
      <c r="BJ412" s="1184"/>
      <c r="BK412" s="1184"/>
      <c r="BL412" s="1184"/>
      <c r="BM412" s="1184"/>
      <c r="BN412" s="1184"/>
      <c r="BO412" s="1184"/>
      <c r="BP412" s="1184"/>
      <c r="BQ412" s="1184"/>
      <c r="BR412" s="1184"/>
      <c r="BS412" s="1184"/>
      <c r="BT412" s="1184"/>
      <c r="BU412" s="1184"/>
      <c r="BV412" s="1184"/>
      <c r="BW412" s="1184"/>
      <c r="BX412" s="1184"/>
      <c r="BY412" s="1184"/>
    </row>
    <row r="413" spans="2:77">
      <c r="B413" s="1184"/>
      <c r="C413" s="1184"/>
      <c r="D413" s="1184"/>
      <c r="E413" s="1218"/>
      <c r="F413" s="1184"/>
      <c r="G413" s="1184"/>
      <c r="H413" s="1184"/>
      <c r="I413" s="1184"/>
      <c r="J413" s="1184"/>
      <c r="K413" s="1184"/>
      <c r="L413" s="1184"/>
      <c r="M413" s="1184"/>
      <c r="N413" s="1184"/>
      <c r="O413" s="1184"/>
      <c r="P413" s="1184"/>
      <c r="Q413" s="1184"/>
      <c r="R413" s="1184"/>
      <c r="S413" s="1184"/>
      <c r="T413" s="1184"/>
      <c r="U413" s="1184"/>
      <c r="V413" s="1184"/>
      <c r="W413" s="1184"/>
      <c r="X413" s="1184"/>
      <c r="Y413" s="1184"/>
      <c r="Z413" s="1184"/>
      <c r="AA413" s="1184"/>
      <c r="AB413" s="1184"/>
      <c r="AC413" s="1184"/>
      <c r="AD413" s="1184"/>
      <c r="AE413" s="1184"/>
      <c r="AF413" s="1184"/>
      <c r="AG413" s="1184"/>
      <c r="AH413" s="1191"/>
      <c r="AI413" s="1184"/>
      <c r="AJ413" s="1184"/>
      <c r="AK413" s="1184"/>
      <c r="AL413" s="1184"/>
      <c r="AM413" s="1184"/>
      <c r="AN413" s="1184"/>
      <c r="AO413" s="1184"/>
      <c r="AP413" s="1184"/>
      <c r="AQ413" s="1184"/>
      <c r="AR413" s="1184"/>
      <c r="AS413" s="1184"/>
      <c r="AT413" s="1184"/>
      <c r="AU413" s="1184"/>
      <c r="AV413" s="1184"/>
      <c r="AW413" s="1184"/>
      <c r="AX413" s="1184"/>
      <c r="AY413" s="1184"/>
      <c r="AZ413" s="1184"/>
      <c r="BA413" s="1184"/>
      <c r="BB413" s="1184"/>
      <c r="BC413" s="1184"/>
      <c r="BD413" s="1184"/>
      <c r="BE413" s="1184"/>
      <c r="BF413" s="1184"/>
      <c r="BG413" s="1184"/>
      <c r="BH413" s="1184"/>
      <c r="BI413" s="1184"/>
      <c r="BJ413" s="1184"/>
      <c r="BK413" s="1184"/>
      <c r="BL413" s="1184"/>
      <c r="BM413" s="1184"/>
      <c r="BN413" s="1184"/>
      <c r="BO413" s="1184"/>
      <c r="BP413" s="1184"/>
      <c r="BQ413" s="1184"/>
      <c r="BR413" s="1184"/>
      <c r="BS413" s="1184"/>
      <c r="BT413" s="1184"/>
      <c r="BU413" s="1184"/>
      <c r="BV413" s="1184"/>
      <c r="BW413" s="1184"/>
      <c r="BX413" s="1184"/>
      <c r="BY413" s="1184"/>
    </row>
    <row r="414" spans="2:77">
      <c r="B414" s="1184"/>
      <c r="C414" s="1184"/>
      <c r="D414" s="1184"/>
      <c r="E414" s="1218"/>
      <c r="F414" s="1184"/>
      <c r="G414" s="1184"/>
      <c r="H414" s="1184"/>
      <c r="I414" s="1184"/>
      <c r="J414" s="1184"/>
      <c r="K414" s="1184"/>
      <c r="L414" s="1184"/>
      <c r="M414" s="1184"/>
      <c r="N414" s="1184"/>
      <c r="O414" s="1184"/>
      <c r="P414" s="1184"/>
      <c r="Q414" s="1184"/>
      <c r="R414" s="1184"/>
      <c r="S414" s="1184"/>
      <c r="T414" s="1184"/>
      <c r="U414" s="1184"/>
      <c r="V414" s="1184"/>
      <c r="W414" s="1184"/>
      <c r="X414" s="1184"/>
      <c r="Y414" s="1184"/>
      <c r="Z414" s="1184"/>
      <c r="AA414" s="1184"/>
      <c r="AB414" s="1184"/>
      <c r="AC414" s="1184"/>
      <c r="AD414" s="1184"/>
      <c r="AE414" s="1184"/>
      <c r="AF414" s="1184"/>
      <c r="AG414" s="1184"/>
      <c r="AH414" s="1191"/>
      <c r="AI414" s="1184"/>
      <c r="AJ414" s="1184"/>
      <c r="AK414" s="1184"/>
      <c r="AL414" s="1184"/>
      <c r="AM414" s="1184"/>
      <c r="AN414" s="1184"/>
      <c r="AO414" s="1184"/>
      <c r="AP414" s="1184"/>
      <c r="AQ414" s="1184"/>
      <c r="AR414" s="1184"/>
      <c r="AS414" s="1184"/>
      <c r="AT414" s="1184"/>
      <c r="AU414" s="1184"/>
      <c r="AV414" s="1184"/>
      <c r="AW414" s="1184"/>
      <c r="AX414" s="1184"/>
      <c r="AY414" s="1184"/>
      <c r="AZ414" s="1184"/>
      <c r="BA414" s="1184"/>
      <c r="BB414" s="1184"/>
      <c r="BC414" s="1184"/>
      <c r="BD414" s="1184"/>
      <c r="BE414" s="1184"/>
      <c r="BF414" s="1184"/>
      <c r="BG414" s="1184"/>
      <c r="BH414" s="1184"/>
      <c r="BI414" s="1184"/>
      <c r="BJ414" s="1184"/>
      <c r="BK414" s="1184"/>
      <c r="BL414" s="1184"/>
      <c r="BM414" s="1184"/>
      <c r="BN414" s="1184"/>
      <c r="BO414" s="1184"/>
      <c r="BP414" s="1184"/>
      <c r="BQ414" s="1184"/>
      <c r="BR414" s="1184"/>
      <c r="BS414" s="1184"/>
      <c r="BT414" s="1184"/>
      <c r="BU414" s="1184"/>
      <c r="BV414" s="1184"/>
      <c r="BW414" s="1184"/>
      <c r="BX414" s="1184"/>
      <c r="BY414" s="1184"/>
    </row>
    <row r="415" spans="2:77">
      <c r="B415" s="1184"/>
      <c r="C415" s="1184"/>
      <c r="D415" s="1184"/>
      <c r="E415" s="1218"/>
      <c r="F415" s="1184"/>
      <c r="G415" s="1184"/>
      <c r="H415" s="1184"/>
      <c r="I415" s="1184"/>
      <c r="J415" s="1184"/>
      <c r="K415" s="1184"/>
      <c r="L415" s="1184"/>
      <c r="M415" s="1184"/>
      <c r="N415" s="1184"/>
      <c r="O415" s="1184"/>
      <c r="P415" s="1184"/>
      <c r="Q415" s="1184"/>
      <c r="R415" s="1184"/>
      <c r="S415" s="1184"/>
      <c r="T415" s="1184"/>
      <c r="U415" s="1184"/>
      <c r="V415" s="1184"/>
      <c r="W415" s="1184"/>
      <c r="X415" s="1184"/>
      <c r="Y415" s="1184"/>
      <c r="Z415" s="1184"/>
      <c r="AA415" s="1184"/>
      <c r="AB415" s="1184"/>
      <c r="AC415" s="1184"/>
      <c r="AD415" s="1184"/>
      <c r="AE415" s="1184"/>
      <c r="AF415" s="1184"/>
      <c r="AG415" s="1184"/>
      <c r="AH415" s="1191"/>
      <c r="AI415" s="1184"/>
      <c r="AJ415" s="1184"/>
      <c r="AK415" s="1184"/>
      <c r="AL415" s="1184"/>
      <c r="AM415" s="1184"/>
      <c r="AN415" s="1184"/>
      <c r="AO415" s="1184"/>
      <c r="AP415" s="1184"/>
      <c r="AQ415" s="1184"/>
      <c r="AR415" s="1184"/>
      <c r="AS415" s="1184"/>
      <c r="AT415" s="1184"/>
      <c r="AU415" s="1184"/>
      <c r="AV415" s="1184"/>
      <c r="AW415" s="1184"/>
      <c r="AX415" s="1184"/>
      <c r="AY415" s="1184"/>
      <c r="AZ415" s="1184"/>
      <c r="BA415" s="1184"/>
      <c r="BB415" s="1184"/>
      <c r="BC415" s="1184"/>
      <c r="BD415" s="1184"/>
      <c r="BE415" s="1184"/>
      <c r="BF415" s="1184"/>
      <c r="BG415" s="1184"/>
      <c r="BH415" s="1184"/>
      <c r="BI415" s="1184"/>
      <c r="BJ415" s="1184"/>
      <c r="BK415" s="1184"/>
      <c r="BL415" s="1184"/>
      <c r="BM415" s="1184"/>
      <c r="BN415" s="1184"/>
      <c r="BO415" s="1184"/>
      <c r="BP415" s="1184"/>
      <c r="BQ415" s="1184"/>
      <c r="BR415" s="1184"/>
      <c r="BS415" s="1184"/>
      <c r="BT415" s="1184"/>
      <c r="BU415" s="1184"/>
      <c r="BV415" s="1184"/>
      <c r="BW415" s="1184"/>
      <c r="BX415" s="1184"/>
      <c r="BY415" s="1184"/>
    </row>
    <row r="416" spans="2:77">
      <c r="B416" s="1184"/>
      <c r="C416" s="1184"/>
      <c r="D416" s="1184"/>
      <c r="E416" s="1218"/>
      <c r="F416" s="1184"/>
      <c r="G416" s="1184"/>
      <c r="H416" s="1184"/>
      <c r="I416" s="1184"/>
      <c r="J416" s="1184"/>
      <c r="K416" s="1184"/>
      <c r="L416" s="1184"/>
      <c r="M416" s="1184"/>
      <c r="N416" s="1184"/>
      <c r="O416" s="1184"/>
      <c r="P416" s="1184"/>
      <c r="Q416" s="1184"/>
      <c r="R416" s="1184"/>
      <c r="S416" s="1184"/>
      <c r="T416" s="1184"/>
      <c r="U416" s="1184"/>
      <c r="V416" s="1184"/>
      <c r="W416" s="1184"/>
      <c r="X416" s="1184"/>
      <c r="Y416" s="1184"/>
      <c r="Z416" s="1184"/>
      <c r="AA416" s="1184"/>
      <c r="AB416" s="1184"/>
      <c r="AC416" s="1184"/>
      <c r="AD416" s="1184"/>
      <c r="AE416" s="1184"/>
      <c r="AF416" s="1184"/>
      <c r="AG416" s="1184"/>
      <c r="AH416" s="1191"/>
      <c r="AI416" s="1184"/>
      <c r="AJ416" s="1184"/>
      <c r="AK416" s="1184"/>
      <c r="AL416" s="1184"/>
      <c r="AM416" s="1184"/>
      <c r="AN416" s="1184"/>
      <c r="AO416" s="1184"/>
      <c r="AP416" s="1184"/>
      <c r="AQ416" s="1184"/>
      <c r="AR416" s="1184"/>
      <c r="AS416" s="1184"/>
      <c r="AT416" s="1184"/>
      <c r="AU416" s="1184"/>
      <c r="AV416" s="1184"/>
      <c r="AW416" s="1184"/>
      <c r="AX416" s="1184"/>
      <c r="AY416" s="1184"/>
      <c r="AZ416" s="1184"/>
      <c r="BA416" s="1184"/>
      <c r="BB416" s="1184"/>
      <c r="BC416" s="1184"/>
      <c r="BD416" s="1184"/>
      <c r="BE416" s="1184"/>
      <c r="BF416" s="1184"/>
      <c r="BG416" s="1184"/>
      <c r="BH416" s="1184"/>
      <c r="BI416" s="1184"/>
      <c r="BJ416" s="1184"/>
      <c r="BK416" s="1184"/>
      <c r="BL416" s="1184"/>
      <c r="BM416" s="1184"/>
      <c r="BN416" s="1184"/>
      <c r="BO416" s="1184"/>
      <c r="BP416" s="1184"/>
      <c r="BQ416" s="1184"/>
      <c r="BR416" s="1184"/>
      <c r="BS416" s="1184"/>
      <c r="BT416" s="1184"/>
      <c r="BU416" s="1184"/>
      <c r="BV416" s="1184"/>
      <c r="BW416" s="1184"/>
      <c r="BX416" s="1184"/>
      <c r="BY416" s="1184"/>
    </row>
    <row r="417" spans="2:77">
      <c r="B417" s="1184"/>
      <c r="C417" s="1184"/>
      <c r="D417" s="1184"/>
      <c r="E417" s="1218"/>
      <c r="F417" s="1184"/>
      <c r="G417" s="1184"/>
      <c r="H417" s="1184"/>
      <c r="I417" s="1184"/>
      <c r="J417" s="1184"/>
      <c r="K417" s="1184"/>
      <c r="L417" s="1184"/>
      <c r="M417" s="1184"/>
      <c r="N417" s="1184"/>
      <c r="O417" s="1184"/>
      <c r="P417" s="1184"/>
      <c r="Q417" s="1184"/>
      <c r="R417" s="1184"/>
      <c r="S417" s="1184"/>
      <c r="T417" s="1184"/>
      <c r="U417" s="1184"/>
      <c r="V417" s="1184"/>
      <c r="W417" s="1184"/>
      <c r="X417" s="1184"/>
      <c r="Y417" s="1184"/>
      <c r="Z417" s="1184"/>
      <c r="AA417" s="1184"/>
      <c r="AB417" s="1184"/>
      <c r="AC417" s="1184"/>
      <c r="AD417" s="1184"/>
      <c r="AE417" s="1184"/>
      <c r="AF417" s="1184"/>
      <c r="AG417" s="1184"/>
      <c r="AH417" s="1191"/>
      <c r="AI417" s="1184"/>
      <c r="AJ417" s="1184"/>
      <c r="AK417" s="1184"/>
      <c r="AL417" s="1184"/>
      <c r="AM417" s="1184"/>
      <c r="AN417" s="1184"/>
      <c r="AO417" s="1184"/>
      <c r="AP417" s="1184"/>
      <c r="AQ417" s="1184"/>
      <c r="AR417" s="1184"/>
      <c r="AS417" s="1184"/>
      <c r="AT417" s="1184"/>
      <c r="AU417" s="1184"/>
      <c r="AV417" s="1184"/>
      <c r="AW417" s="1184"/>
      <c r="AX417" s="1184"/>
      <c r="AY417" s="1184"/>
      <c r="AZ417" s="1184"/>
      <c r="BA417" s="1184"/>
      <c r="BB417" s="1184"/>
      <c r="BC417" s="1184"/>
      <c r="BD417" s="1184"/>
      <c r="BE417" s="1184"/>
      <c r="BF417" s="1184"/>
      <c r="BG417" s="1184"/>
      <c r="BH417" s="1184"/>
      <c r="BI417" s="1184"/>
      <c r="BJ417" s="1184"/>
      <c r="BK417" s="1184"/>
      <c r="BL417" s="1184"/>
      <c r="BM417" s="1184"/>
      <c r="BN417" s="1184"/>
      <c r="BO417" s="1184"/>
      <c r="BP417" s="1184"/>
      <c r="BQ417" s="1184"/>
      <c r="BR417" s="1184"/>
      <c r="BS417" s="1184"/>
      <c r="BT417" s="1184"/>
      <c r="BU417" s="1184"/>
      <c r="BV417" s="1184"/>
      <c r="BW417" s="1184"/>
      <c r="BX417" s="1184"/>
      <c r="BY417" s="1184"/>
    </row>
    <row r="418" spans="2:77">
      <c r="B418" s="1184"/>
      <c r="C418" s="1184"/>
      <c r="D418" s="1184"/>
      <c r="E418" s="1218"/>
      <c r="F418" s="1184"/>
      <c r="G418" s="1184"/>
      <c r="H418" s="1184"/>
      <c r="I418" s="1184"/>
      <c r="J418" s="1184"/>
      <c r="K418" s="1184"/>
      <c r="L418" s="1184"/>
      <c r="M418" s="1184"/>
      <c r="N418" s="1184"/>
      <c r="O418" s="1184"/>
      <c r="P418" s="1184"/>
      <c r="Q418" s="1184"/>
      <c r="R418" s="1184"/>
      <c r="S418" s="1184"/>
      <c r="T418" s="1184"/>
      <c r="U418" s="1184"/>
      <c r="V418" s="1184"/>
      <c r="W418" s="1184"/>
      <c r="X418" s="1184"/>
      <c r="Y418" s="1184"/>
      <c r="Z418" s="1184"/>
      <c r="AA418" s="1184"/>
      <c r="AB418" s="1184"/>
      <c r="AC418" s="1184"/>
      <c r="AD418" s="1184"/>
      <c r="AE418" s="1184"/>
      <c r="AF418" s="1184"/>
      <c r="AG418" s="1184"/>
      <c r="AH418" s="1191"/>
      <c r="AI418" s="1184"/>
      <c r="AJ418" s="1184"/>
      <c r="AK418" s="1184"/>
      <c r="AL418" s="1184"/>
      <c r="AM418" s="1184"/>
      <c r="AN418" s="1184"/>
      <c r="AO418" s="1184"/>
      <c r="AP418" s="1184"/>
      <c r="AQ418" s="1184"/>
      <c r="AR418" s="1184"/>
      <c r="AS418" s="1184"/>
      <c r="AT418" s="1184"/>
      <c r="AU418" s="1184"/>
      <c r="AV418" s="1184"/>
      <c r="AW418" s="1184"/>
      <c r="AX418" s="1184"/>
      <c r="AY418" s="1184"/>
      <c r="AZ418" s="1184"/>
      <c r="BA418" s="1184"/>
      <c r="BB418" s="1184"/>
      <c r="BC418" s="1184"/>
      <c r="BD418" s="1184"/>
      <c r="BE418" s="1184"/>
      <c r="BF418" s="1184"/>
      <c r="BG418" s="1184"/>
      <c r="BH418" s="1184"/>
      <c r="BI418" s="1184"/>
      <c r="BJ418" s="1184"/>
      <c r="BK418" s="1184"/>
      <c r="BL418" s="1184"/>
      <c r="BM418" s="1184"/>
      <c r="BN418" s="1184"/>
      <c r="BO418" s="1184"/>
      <c r="BP418" s="1184"/>
      <c r="BQ418" s="1184"/>
      <c r="BR418" s="1184"/>
      <c r="BS418" s="1184"/>
      <c r="BT418" s="1184"/>
      <c r="BU418" s="1184"/>
      <c r="BV418" s="1184"/>
      <c r="BW418" s="1184"/>
      <c r="BX418" s="1184"/>
      <c r="BY418" s="1184"/>
    </row>
    <row r="419" spans="2:77">
      <c r="B419" s="1184"/>
      <c r="C419" s="1184"/>
      <c r="D419" s="1184"/>
      <c r="E419" s="1218"/>
      <c r="F419" s="1184"/>
      <c r="G419" s="1184"/>
      <c r="H419" s="1184"/>
      <c r="I419" s="1184"/>
      <c r="J419" s="1184"/>
      <c r="K419" s="1184"/>
      <c r="L419" s="1184"/>
      <c r="M419" s="1184"/>
      <c r="N419" s="1184"/>
      <c r="O419" s="1184"/>
      <c r="P419" s="1184"/>
      <c r="Q419" s="1184"/>
      <c r="R419" s="1184"/>
      <c r="S419" s="1184"/>
      <c r="T419" s="1184"/>
      <c r="U419" s="1184"/>
      <c r="V419" s="1184"/>
      <c r="W419" s="1184"/>
      <c r="X419" s="1184"/>
      <c r="Y419" s="1184"/>
      <c r="Z419" s="1184"/>
      <c r="AA419" s="1184"/>
      <c r="AB419" s="1184"/>
      <c r="AC419" s="1184"/>
      <c r="AD419" s="1184"/>
      <c r="AE419" s="1184"/>
      <c r="AF419" s="1184"/>
      <c r="AG419" s="1184"/>
      <c r="AH419" s="1191"/>
      <c r="AI419" s="1184"/>
      <c r="AJ419" s="1184"/>
      <c r="AK419" s="1184"/>
      <c r="AL419" s="1184"/>
      <c r="AM419" s="1184"/>
      <c r="AN419" s="1184"/>
      <c r="AO419" s="1184"/>
      <c r="AP419" s="1184"/>
      <c r="AQ419" s="1184"/>
      <c r="AR419" s="1184"/>
      <c r="AS419" s="1184"/>
      <c r="AT419" s="1184"/>
      <c r="AU419" s="1184"/>
      <c r="AV419" s="1184"/>
      <c r="AW419" s="1184"/>
      <c r="AX419" s="1184"/>
      <c r="AY419" s="1184"/>
      <c r="AZ419" s="1184"/>
      <c r="BA419" s="1184"/>
      <c r="BB419" s="1184"/>
      <c r="BC419" s="1184"/>
      <c r="BD419" s="1184"/>
      <c r="BE419" s="1184"/>
      <c r="BF419" s="1184"/>
      <c r="BG419" s="1184"/>
      <c r="BH419" s="1184"/>
      <c r="BI419" s="1184"/>
      <c r="BJ419" s="1184"/>
      <c r="BK419" s="1184"/>
      <c r="BL419" s="1184"/>
      <c r="BM419" s="1184"/>
      <c r="BN419" s="1184"/>
      <c r="BO419" s="1184"/>
      <c r="BP419" s="1184"/>
      <c r="BQ419" s="1184"/>
      <c r="BR419" s="1184"/>
      <c r="BS419" s="1184"/>
      <c r="BT419" s="1184"/>
      <c r="BU419" s="1184"/>
      <c r="BV419" s="1184"/>
      <c r="BW419" s="1184"/>
      <c r="BX419" s="1184"/>
      <c r="BY419" s="1184"/>
    </row>
    <row r="420" spans="2:77">
      <c r="B420" s="1184"/>
      <c r="C420" s="1184"/>
      <c r="D420" s="1184"/>
      <c r="E420" s="1218"/>
      <c r="F420" s="1184"/>
      <c r="G420" s="1184"/>
      <c r="H420" s="1184"/>
      <c r="I420" s="1184"/>
      <c r="J420" s="1184"/>
      <c r="K420" s="1184"/>
      <c r="L420" s="1184"/>
      <c r="M420" s="1184"/>
      <c r="N420" s="1184"/>
      <c r="O420" s="1184"/>
      <c r="P420" s="1184"/>
      <c r="Q420" s="1184"/>
      <c r="R420" s="1184"/>
      <c r="S420" s="1184"/>
      <c r="T420" s="1184"/>
      <c r="U420" s="1184"/>
      <c r="V420" s="1184"/>
      <c r="W420" s="1184"/>
      <c r="X420" s="1184"/>
      <c r="Y420" s="1184"/>
      <c r="Z420" s="1184"/>
      <c r="AA420" s="1184"/>
      <c r="AB420" s="1184"/>
      <c r="AC420" s="1184"/>
      <c r="AD420" s="1184"/>
      <c r="AE420" s="1184"/>
      <c r="AF420" s="1184"/>
      <c r="AG420" s="1184"/>
      <c r="AH420" s="1191"/>
      <c r="AI420" s="1184"/>
      <c r="AJ420" s="1184"/>
      <c r="AK420" s="1184"/>
      <c r="AL420" s="1184"/>
      <c r="AM420" s="1184"/>
      <c r="AN420" s="1184"/>
      <c r="AO420" s="1184"/>
      <c r="AP420" s="1184"/>
      <c r="AQ420" s="1184"/>
      <c r="AR420" s="1184"/>
      <c r="AS420" s="1184"/>
      <c r="AT420" s="1184"/>
      <c r="AU420" s="1184"/>
      <c r="AV420" s="1184"/>
      <c r="AW420" s="1184"/>
      <c r="AX420" s="1184"/>
      <c r="AY420" s="1184"/>
      <c r="AZ420" s="1184"/>
      <c r="BA420" s="1184"/>
      <c r="BB420" s="1184"/>
      <c r="BC420" s="1184"/>
      <c r="BD420" s="1184"/>
      <c r="BE420" s="1184"/>
      <c r="BF420" s="1184"/>
      <c r="BG420" s="1184"/>
      <c r="BH420" s="1184"/>
      <c r="BI420" s="1184"/>
      <c r="BJ420" s="1184"/>
      <c r="BK420" s="1184"/>
      <c r="BL420" s="1184"/>
      <c r="BM420" s="1184"/>
      <c r="BN420" s="1184"/>
      <c r="BO420" s="1184"/>
      <c r="BP420" s="1184"/>
      <c r="BQ420" s="1184"/>
      <c r="BR420" s="1184"/>
      <c r="BS420" s="1184"/>
      <c r="BT420" s="1184"/>
      <c r="BU420" s="1184"/>
      <c r="BV420" s="1184"/>
      <c r="BW420" s="1184"/>
      <c r="BX420" s="1184"/>
      <c r="BY420" s="1184"/>
    </row>
    <row r="421" spans="2:77">
      <c r="B421" s="1184"/>
      <c r="C421" s="1184"/>
      <c r="D421" s="1184"/>
      <c r="E421" s="1218"/>
      <c r="F421" s="1184"/>
      <c r="G421" s="1184"/>
      <c r="H421" s="1184"/>
      <c r="I421" s="1184"/>
      <c r="J421" s="1184"/>
      <c r="K421" s="1184"/>
      <c r="L421" s="1184"/>
      <c r="M421" s="1184"/>
      <c r="N421" s="1184"/>
      <c r="O421" s="1184"/>
      <c r="P421" s="1184"/>
      <c r="Q421" s="1184"/>
      <c r="R421" s="1184"/>
      <c r="S421" s="1184"/>
      <c r="T421" s="1184"/>
      <c r="U421" s="1184"/>
      <c r="V421" s="1184"/>
      <c r="W421" s="1184"/>
      <c r="X421" s="1184"/>
      <c r="Y421" s="1184"/>
      <c r="Z421" s="1184"/>
      <c r="AA421" s="1184"/>
      <c r="AB421" s="1184"/>
      <c r="AC421" s="1184"/>
      <c r="AD421" s="1184"/>
      <c r="AE421" s="1184"/>
      <c r="AF421" s="1184"/>
      <c r="AG421" s="1184"/>
      <c r="AH421" s="1191"/>
      <c r="AI421" s="1184"/>
      <c r="AJ421" s="1184"/>
      <c r="AK421" s="1184"/>
      <c r="AL421" s="1184"/>
      <c r="AM421" s="1184"/>
      <c r="AN421" s="1184"/>
      <c r="AO421" s="1184"/>
      <c r="AP421" s="1184"/>
      <c r="AQ421" s="1184"/>
      <c r="AR421" s="1184"/>
      <c r="AS421" s="1184"/>
      <c r="AT421" s="1184"/>
      <c r="AU421" s="1184"/>
      <c r="AV421" s="1184"/>
      <c r="AW421" s="1184"/>
      <c r="AX421" s="1184"/>
      <c r="AY421" s="1184"/>
      <c r="AZ421" s="1184"/>
      <c r="BA421" s="1184"/>
      <c r="BB421" s="1184"/>
      <c r="BC421" s="1184"/>
      <c r="BD421" s="1184"/>
      <c r="BE421" s="1184"/>
      <c r="BF421" s="1184"/>
      <c r="BG421" s="1184"/>
      <c r="BH421" s="1184"/>
      <c r="BI421" s="1184"/>
      <c r="BJ421" s="1184"/>
      <c r="BK421" s="1184"/>
      <c r="BL421" s="1184"/>
      <c r="BM421" s="1184"/>
      <c r="BN421" s="1184"/>
      <c r="BO421" s="1184"/>
      <c r="BP421" s="1184"/>
      <c r="BQ421" s="1184"/>
      <c r="BR421" s="1184"/>
      <c r="BS421" s="1184"/>
      <c r="BT421" s="1184"/>
      <c r="BU421" s="1184"/>
      <c r="BV421" s="1184"/>
      <c r="BW421" s="1184"/>
      <c r="BX421" s="1184"/>
      <c r="BY421" s="1184"/>
    </row>
    <row r="422" spans="2:77">
      <c r="B422" s="1184"/>
      <c r="C422" s="1184"/>
      <c r="D422" s="1184"/>
      <c r="E422" s="1218"/>
      <c r="F422" s="1184"/>
      <c r="G422" s="1184"/>
      <c r="H422" s="1184"/>
      <c r="I422" s="1184"/>
      <c r="J422" s="1184"/>
      <c r="K422" s="1184"/>
      <c r="L422" s="1184"/>
      <c r="M422" s="1184"/>
      <c r="N422" s="1184"/>
      <c r="O422" s="1184"/>
      <c r="P422" s="1184"/>
      <c r="Q422" s="1184"/>
      <c r="R422" s="1184"/>
      <c r="S422" s="1184"/>
      <c r="T422" s="1184"/>
      <c r="U422" s="1184"/>
      <c r="V422" s="1184"/>
      <c r="W422" s="1184"/>
      <c r="X422" s="1184"/>
      <c r="Y422" s="1184"/>
      <c r="Z422" s="1184"/>
      <c r="AA422" s="1184"/>
      <c r="AB422" s="1184"/>
      <c r="AC422" s="1184"/>
      <c r="AD422" s="1184"/>
      <c r="AE422" s="1184"/>
      <c r="AF422" s="1184"/>
      <c r="AG422" s="1184"/>
      <c r="AH422" s="1191"/>
      <c r="AI422" s="1184"/>
      <c r="AJ422" s="1184"/>
      <c r="AK422" s="1184"/>
      <c r="AL422" s="1184"/>
      <c r="AM422" s="1184"/>
      <c r="AN422" s="1184"/>
      <c r="AO422" s="1184"/>
      <c r="AP422" s="1184"/>
      <c r="AQ422" s="1184"/>
      <c r="AR422" s="1184"/>
      <c r="AS422" s="1184"/>
      <c r="AT422" s="1184"/>
      <c r="AU422" s="1184"/>
      <c r="AV422" s="1184"/>
      <c r="AW422" s="1184"/>
      <c r="AX422" s="1184"/>
      <c r="AY422" s="1184"/>
      <c r="AZ422" s="1184"/>
      <c r="BA422" s="1184"/>
      <c r="BB422" s="1184"/>
      <c r="BC422" s="1184"/>
      <c r="BD422" s="1184"/>
      <c r="BE422" s="1184"/>
      <c r="BF422" s="1184"/>
      <c r="BG422" s="1184"/>
      <c r="BH422" s="1184"/>
      <c r="BI422" s="1184"/>
      <c r="BJ422" s="1184"/>
      <c r="BK422" s="1184"/>
      <c r="BL422" s="1184"/>
      <c r="BM422" s="1184"/>
      <c r="BN422" s="1184"/>
      <c r="BO422" s="1184"/>
      <c r="BP422" s="1184"/>
      <c r="BQ422" s="1184"/>
      <c r="BR422" s="1184"/>
      <c r="BS422" s="1184"/>
      <c r="BT422" s="1184"/>
      <c r="BU422" s="1184"/>
      <c r="BV422" s="1184"/>
      <c r="BW422" s="1184"/>
      <c r="BX422" s="1184"/>
      <c r="BY422" s="1184"/>
    </row>
    <row r="423" spans="2:77">
      <c r="B423" s="1184"/>
      <c r="C423" s="1184"/>
      <c r="D423" s="1184"/>
      <c r="E423" s="1218"/>
      <c r="F423" s="1184"/>
      <c r="G423" s="1184"/>
      <c r="H423" s="1184"/>
      <c r="I423" s="1184"/>
      <c r="J423" s="1184"/>
      <c r="K423" s="1184"/>
      <c r="L423" s="1184"/>
      <c r="M423" s="1184"/>
      <c r="N423" s="1184"/>
      <c r="O423" s="1184"/>
      <c r="P423" s="1184"/>
      <c r="Q423" s="1184"/>
      <c r="R423" s="1184"/>
      <c r="S423" s="1184"/>
      <c r="T423" s="1184"/>
      <c r="U423" s="1184"/>
      <c r="V423" s="1184"/>
      <c r="W423" s="1184"/>
      <c r="X423" s="1184"/>
      <c r="Y423" s="1184"/>
      <c r="Z423" s="1184"/>
      <c r="AA423" s="1184"/>
      <c r="AB423" s="1184"/>
      <c r="AC423" s="1184"/>
      <c r="AD423" s="1184"/>
      <c r="AE423" s="1184"/>
      <c r="AF423" s="1184"/>
      <c r="AG423" s="1184"/>
      <c r="AH423" s="1191"/>
      <c r="AI423" s="1184"/>
      <c r="AJ423" s="1184"/>
      <c r="AK423" s="1184"/>
      <c r="AL423" s="1184"/>
      <c r="AM423" s="1184"/>
      <c r="AN423" s="1184"/>
      <c r="AO423" s="1184"/>
      <c r="AP423" s="1184"/>
      <c r="AQ423" s="1184"/>
      <c r="AR423" s="1184"/>
      <c r="AS423" s="1184"/>
      <c r="AT423" s="1184"/>
      <c r="AU423" s="1184"/>
      <c r="AV423" s="1184"/>
      <c r="AW423" s="1184"/>
      <c r="AX423" s="1184"/>
      <c r="AY423" s="1184"/>
      <c r="AZ423" s="1184"/>
      <c r="BA423" s="1184"/>
      <c r="BB423" s="1184"/>
      <c r="BC423" s="1184"/>
      <c r="BD423" s="1184"/>
      <c r="BE423" s="1184"/>
      <c r="BF423" s="1184"/>
      <c r="BG423" s="1184"/>
      <c r="BH423" s="1184"/>
      <c r="BI423" s="1184"/>
      <c r="BJ423" s="1184"/>
      <c r="BK423" s="1184"/>
      <c r="BL423" s="1184"/>
      <c r="BM423" s="1184"/>
      <c r="BN423" s="1184"/>
      <c r="BO423" s="1184"/>
      <c r="BP423" s="1184"/>
      <c r="BQ423" s="1184"/>
      <c r="BR423" s="1184"/>
      <c r="BS423" s="1184"/>
      <c r="BT423" s="1184"/>
      <c r="BU423" s="1184"/>
      <c r="BV423" s="1184"/>
      <c r="BW423" s="1184"/>
      <c r="BX423" s="1184"/>
      <c r="BY423" s="1184"/>
    </row>
    <row r="424" spans="2:77">
      <c r="B424" s="1184"/>
      <c r="C424" s="1184"/>
      <c r="D424" s="1184"/>
      <c r="E424" s="1218"/>
      <c r="F424" s="1184"/>
      <c r="G424" s="1184"/>
      <c r="H424" s="1184"/>
      <c r="I424" s="1184"/>
      <c r="J424" s="1184"/>
      <c r="K424" s="1184"/>
      <c r="L424" s="1184"/>
      <c r="M424" s="1184"/>
      <c r="N424" s="1184"/>
      <c r="O424" s="1184"/>
      <c r="P424" s="1184"/>
      <c r="Q424" s="1184"/>
      <c r="R424" s="1184"/>
      <c r="S424" s="1184"/>
      <c r="T424" s="1184"/>
      <c r="U424" s="1184"/>
      <c r="V424" s="1184"/>
      <c r="W424" s="1184"/>
      <c r="X424" s="1184"/>
      <c r="Y424" s="1184"/>
      <c r="Z424" s="1184"/>
      <c r="AA424" s="1184"/>
      <c r="AB424" s="1184"/>
      <c r="AC424" s="1184"/>
      <c r="AD424" s="1184"/>
      <c r="AE424" s="1184"/>
      <c r="AF424" s="1184"/>
      <c r="AG424" s="1184"/>
      <c r="AH424" s="1191"/>
      <c r="AI424" s="1184"/>
      <c r="AJ424" s="1184"/>
      <c r="AK424" s="1184"/>
      <c r="AL424" s="1184"/>
      <c r="AM424" s="1184"/>
      <c r="AN424" s="1184"/>
      <c r="AO424" s="1184"/>
      <c r="AP424" s="1184"/>
      <c r="AQ424" s="1184"/>
      <c r="AR424" s="1184"/>
      <c r="AS424" s="1184"/>
      <c r="AT424" s="1184"/>
      <c r="AU424" s="1184"/>
      <c r="AV424" s="1184"/>
      <c r="AW424" s="1184"/>
      <c r="AX424" s="1184"/>
      <c r="AY424" s="1184"/>
      <c r="AZ424" s="1184"/>
      <c r="BA424" s="1184"/>
      <c r="BB424" s="1184"/>
      <c r="BC424" s="1184"/>
      <c r="BD424" s="1184"/>
      <c r="BE424" s="1184"/>
      <c r="BF424" s="1184"/>
      <c r="BG424" s="1184"/>
      <c r="BH424" s="1184"/>
      <c r="BI424" s="1184"/>
      <c r="BJ424" s="1184"/>
      <c r="BK424" s="1184"/>
      <c r="BL424" s="1184"/>
      <c r="BM424" s="1184"/>
      <c r="BN424" s="1184"/>
      <c r="BO424" s="1184"/>
      <c r="BP424" s="1184"/>
      <c r="BQ424" s="1184"/>
      <c r="BR424" s="1184"/>
      <c r="BS424" s="1184"/>
      <c r="BT424" s="1184"/>
      <c r="BU424" s="1184"/>
      <c r="BV424" s="1184"/>
      <c r="BW424" s="1184"/>
      <c r="BX424" s="1184"/>
      <c r="BY424" s="1184"/>
    </row>
    <row r="425" spans="2:77">
      <c r="B425" s="1184"/>
      <c r="C425" s="1184"/>
      <c r="D425" s="1184"/>
      <c r="E425" s="1218"/>
      <c r="F425" s="1184"/>
      <c r="G425" s="1184"/>
      <c r="H425" s="1184"/>
      <c r="I425" s="1184"/>
      <c r="J425" s="1184"/>
      <c r="K425" s="1184"/>
      <c r="L425" s="1184"/>
      <c r="M425" s="1184"/>
      <c r="N425" s="1184"/>
      <c r="O425" s="1184"/>
      <c r="P425" s="1184"/>
      <c r="Q425" s="1184"/>
      <c r="R425" s="1184"/>
      <c r="S425" s="1184"/>
      <c r="T425" s="1184"/>
      <c r="U425" s="1184"/>
      <c r="V425" s="1184"/>
      <c r="W425" s="1184"/>
      <c r="X425" s="1184"/>
      <c r="Y425" s="1184"/>
      <c r="Z425" s="1184"/>
      <c r="AA425" s="1184"/>
      <c r="AB425" s="1184"/>
      <c r="AC425" s="1184"/>
      <c r="AD425" s="1184"/>
      <c r="AE425" s="1184"/>
      <c r="AF425" s="1184"/>
      <c r="AG425" s="1184"/>
      <c r="AH425" s="1191"/>
      <c r="AI425" s="1184"/>
      <c r="AJ425" s="1184"/>
      <c r="AK425" s="1184"/>
      <c r="AL425" s="1184"/>
      <c r="AM425" s="1184"/>
      <c r="AN425" s="1184"/>
      <c r="AO425" s="1184"/>
      <c r="AP425" s="1184"/>
      <c r="AQ425" s="1184"/>
      <c r="AR425" s="1184"/>
      <c r="AS425" s="1184"/>
      <c r="AT425" s="1184"/>
      <c r="AU425" s="1184"/>
      <c r="AV425" s="1184"/>
      <c r="AW425" s="1184"/>
      <c r="AX425" s="1184"/>
      <c r="AY425" s="1184"/>
      <c r="AZ425" s="1184"/>
      <c r="BA425" s="1184"/>
      <c r="BB425" s="1184"/>
      <c r="BC425" s="1184"/>
      <c r="BD425" s="1184"/>
      <c r="BE425" s="1184"/>
      <c r="BF425" s="1184"/>
      <c r="BG425" s="1184"/>
      <c r="BH425" s="1184"/>
      <c r="BI425" s="1184"/>
      <c r="BJ425" s="1184"/>
      <c r="BK425" s="1184"/>
      <c r="BL425" s="1184"/>
      <c r="BM425" s="1184"/>
      <c r="BN425" s="1184"/>
      <c r="BO425" s="1184"/>
      <c r="BP425" s="1184"/>
      <c r="BQ425" s="1184"/>
      <c r="BR425" s="1184"/>
      <c r="BS425" s="1184"/>
      <c r="BT425" s="1184"/>
      <c r="BU425" s="1184"/>
      <c r="BV425" s="1184"/>
      <c r="BW425" s="1184"/>
      <c r="BX425" s="1184"/>
      <c r="BY425" s="1184"/>
    </row>
    <row r="426" spans="2:77">
      <c r="B426" s="1184"/>
      <c r="C426" s="1184"/>
      <c r="D426" s="1184"/>
      <c r="E426" s="1218"/>
      <c r="F426" s="1184"/>
      <c r="G426" s="1184"/>
      <c r="H426" s="1184"/>
      <c r="I426" s="1184"/>
      <c r="J426" s="1184"/>
      <c r="K426" s="1184"/>
      <c r="L426" s="1184"/>
      <c r="M426" s="1184"/>
      <c r="N426" s="1184"/>
      <c r="O426" s="1184"/>
      <c r="P426" s="1184"/>
      <c r="Q426" s="1184"/>
      <c r="R426" s="1184"/>
      <c r="S426" s="1184"/>
      <c r="T426" s="1184"/>
      <c r="U426" s="1184"/>
      <c r="V426" s="1184"/>
      <c r="W426" s="1184"/>
      <c r="X426" s="1184"/>
      <c r="Y426" s="1184"/>
      <c r="Z426" s="1184"/>
      <c r="AA426" s="1184"/>
      <c r="AB426" s="1184"/>
      <c r="AC426" s="1184"/>
      <c r="AD426" s="1184"/>
      <c r="AE426" s="1184"/>
      <c r="AF426" s="1184"/>
      <c r="AG426" s="1184"/>
      <c r="AH426" s="1191"/>
      <c r="AI426" s="1184"/>
      <c r="AJ426" s="1184"/>
      <c r="AK426" s="1184"/>
      <c r="AL426" s="1184"/>
      <c r="AM426" s="1184"/>
      <c r="AN426" s="1184"/>
      <c r="AO426" s="1184"/>
      <c r="AP426" s="1184"/>
      <c r="AQ426" s="1184"/>
      <c r="AR426" s="1184"/>
      <c r="AS426" s="1184"/>
      <c r="AT426" s="1184"/>
      <c r="AU426" s="1184"/>
      <c r="AV426" s="1184"/>
      <c r="AW426" s="1184"/>
      <c r="AX426" s="1184"/>
      <c r="AY426" s="1184"/>
      <c r="AZ426" s="1184"/>
      <c r="BA426" s="1184"/>
      <c r="BB426" s="1184"/>
      <c r="BC426" s="1184"/>
      <c r="BD426" s="1184"/>
      <c r="BE426" s="1184"/>
      <c r="BF426" s="1184"/>
      <c r="BG426" s="1184"/>
      <c r="BH426" s="1184"/>
      <c r="BI426" s="1184"/>
      <c r="BJ426" s="1184"/>
      <c r="BK426" s="1184"/>
      <c r="BL426" s="1184"/>
      <c r="BM426" s="1184"/>
      <c r="BN426" s="1184"/>
      <c r="BO426" s="1184"/>
      <c r="BP426" s="1184"/>
      <c r="BQ426" s="1184"/>
      <c r="BR426" s="1184"/>
      <c r="BS426" s="1184"/>
      <c r="BT426" s="1184"/>
      <c r="BU426" s="1184"/>
      <c r="BV426" s="1184"/>
      <c r="BW426" s="1184"/>
      <c r="BX426" s="1184"/>
      <c r="BY426" s="1184"/>
    </row>
    <row r="427" spans="2:77">
      <c r="B427" s="1184"/>
      <c r="C427" s="1184"/>
      <c r="D427" s="1184"/>
      <c r="E427" s="1218"/>
      <c r="F427" s="1184"/>
      <c r="G427" s="1184"/>
      <c r="H427" s="1184"/>
      <c r="I427" s="1184"/>
      <c r="J427" s="1184"/>
      <c r="K427" s="1184"/>
      <c r="L427" s="1184"/>
      <c r="M427" s="1184"/>
      <c r="N427" s="1184"/>
      <c r="O427" s="1184"/>
      <c r="P427" s="1184"/>
      <c r="Q427" s="1184"/>
      <c r="R427" s="1184"/>
      <c r="S427" s="1184"/>
      <c r="T427" s="1184"/>
      <c r="U427" s="1184"/>
      <c r="V427" s="1184"/>
      <c r="W427" s="1184"/>
      <c r="X427" s="1184"/>
      <c r="Y427" s="1184"/>
      <c r="Z427" s="1184"/>
      <c r="AA427" s="1184"/>
      <c r="AB427" s="1184"/>
      <c r="AC427" s="1184"/>
      <c r="AD427" s="1184"/>
      <c r="AE427" s="1184"/>
      <c r="AF427" s="1184"/>
      <c r="AG427" s="1184"/>
      <c r="AH427" s="1191"/>
      <c r="AI427" s="1184"/>
      <c r="AJ427" s="1184"/>
      <c r="AK427" s="1184"/>
      <c r="AL427" s="1184"/>
      <c r="AM427" s="1184"/>
      <c r="AN427" s="1184"/>
      <c r="AO427" s="1184"/>
      <c r="AP427" s="1184"/>
      <c r="AQ427" s="1184"/>
      <c r="AR427" s="1184"/>
      <c r="AS427" s="1184"/>
      <c r="AT427" s="1184"/>
      <c r="AU427" s="1184"/>
      <c r="AV427" s="1184"/>
      <c r="AW427" s="1184"/>
      <c r="AX427" s="1184"/>
      <c r="AY427" s="1184"/>
      <c r="AZ427" s="1184"/>
      <c r="BA427" s="1184"/>
      <c r="BB427" s="1184"/>
      <c r="BC427" s="1184"/>
      <c r="BD427" s="1184"/>
      <c r="BE427" s="1184"/>
      <c r="BF427" s="1184"/>
      <c r="BG427" s="1184"/>
      <c r="BH427" s="1184"/>
      <c r="BI427" s="1184"/>
      <c r="BJ427" s="1184"/>
      <c r="BK427" s="1184"/>
      <c r="BL427" s="1184"/>
      <c r="BM427" s="1184"/>
      <c r="BN427" s="1184"/>
      <c r="BO427" s="1184"/>
      <c r="BP427" s="1184"/>
      <c r="BQ427" s="1184"/>
      <c r="BR427" s="1184"/>
      <c r="BS427" s="1184"/>
      <c r="BT427" s="1184"/>
      <c r="BU427" s="1184"/>
      <c r="BV427" s="1184"/>
      <c r="BW427" s="1184"/>
      <c r="BX427" s="1184"/>
      <c r="BY427" s="1184"/>
    </row>
    <row r="428" spans="2:77">
      <c r="B428" s="1184"/>
      <c r="C428" s="1184"/>
      <c r="D428" s="1184"/>
      <c r="E428" s="1218"/>
      <c r="F428" s="1184"/>
      <c r="G428" s="1184"/>
      <c r="H428" s="1184"/>
      <c r="I428" s="1184"/>
      <c r="J428" s="1184"/>
      <c r="K428" s="1184"/>
      <c r="L428" s="1184"/>
      <c r="M428" s="1184"/>
      <c r="N428" s="1184"/>
      <c r="O428" s="1184"/>
      <c r="P428" s="1184"/>
      <c r="Q428" s="1184"/>
      <c r="R428" s="1184"/>
      <c r="S428" s="1184"/>
      <c r="T428" s="1184"/>
      <c r="U428" s="1184"/>
      <c r="V428" s="1184"/>
      <c r="W428" s="1184"/>
      <c r="X428" s="1184"/>
      <c r="Y428" s="1184"/>
      <c r="Z428" s="1184"/>
      <c r="AA428" s="1184"/>
      <c r="AB428" s="1184"/>
      <c r="AC428" s="1184"/>
      <c r="AD428" s="1184"/>
      <c r="AE428" s="1184"/>
      <c r="AF428" s="1184"/>
      <c r="AG428" s="1184"/>
      <c r="AH428" s="1191"/>
      <c r="AI428" s="1184"/>
      <c r="AJ428" s="1184"/>
      <c r="AK428" s="1184"/>
      <c r="AL428" s="1184"/>
      <c r="AM428" s="1184"/>
      <c r="AN428" s="1184"/>
      <c r="AO428" s="1184"/>
      <c r="AP428" s="1184"/>
      <c r="AQ428" s="1184"/>
      <c r="AR428" s="1184"/>
      <c r="AS428" s="1184"/>
      <c r="AT428" s="1184"/>
      <c r="AU428" s="1184"/>
      <c r="AV428" s="1184"/>
      <c r="AW428" s="1184"/>
      <c r="AX428" s="1184"/>
      <c r="AY428" s="1184"/>
      <c r="AZ428" s="1184"/>
      <c r="BA428" s="1184"/>
      <c r="BB428" s="1184"/>
      <c r="BC428" s="1184"/>
      <c r="BD428" s="1184"/>
      <c r="BE428" s="1184"/>
      <c r="BF428" s="1184"/>
      <c r="BG428" s="1184"/>
      <c r="BH428" s="1184"/>
      <c r="BI428" s="1184"/>
      <c r="BJ428" s="1184"/>
      <c r="BK428" s="1184"/>
      <c r="BL428" s="1184"/>
      <c r="BM428" s="1184"/>
      <c r="BN428" s="1184"/>
      <c r="BO428" s="1184"/>
      <c r="BP428" s="1184"/>
      <c r="BQ428" s="1184"/>
      <c r="BR428" s="1184"/>
      <c r="BS428" s="1184"/>
      <c r="BT428" s="1184"/>
      <c r="BU428" s="1184"/>
      <c r="BV428" s="1184"/>
      <c r="BW428" s="1184"/>
      <c r="BX428" s="1184"/>
      <c r="BY428" s="1184"/>
    </row>
    <row r="429" spans="2:77">
      <c r="B429" s="1184"/>
      <c r="C429" s="1184"/>
      <c r="D429" s="1184"/>
      <c r="E429" s="1218"/>
      <c r="F429" s="1184"/>
      <c r="G429" s="1184"/>
      <c r="H429" s="1184"/>
      <c r="I429" s="1184"/>
      <c r="J429" s="1184"/>
      <c r="K429" s="1184"/>
      <c r="L429" s="1184"/>
      <c r="M429" s="1184"/>
      <c r="N429" s="1184"/>
      <c r="O429" s="1184"/>
      <c r="P429" s="1184"/>
      <c r="Q429" s="1184"/>
      <c r="R429" s="1184"/>
      <c r="S429" s="1184"/>
      <c r="T429" s="1184"/>
      <c r="U429" s="1184"/>
      <c r="V429" s="1184"/>
      <c r="W429" s="1184"/>
      <c r="X429" s="1184"/>
      <c r="Y429" s="1184"/>
      <c r="Z429" s="1184"/>
      <c r="AA429" s="1184"/>
      <c r="AB429" s="1184"/>
      <c r="AC429" s="1184"/>
      <c r="AD429" s="1184"/>
      <c r="AE429" s="1184"/>
      <c r="AF429" s="1184"/>
      <c r="AG429" s="1184"/>
      <c r="AH429" s="1191"/>
      <c r="AI429" s="1184"/>
      <c r="AJ429" s="1184"/>
      <c r="AK429" s="1184"/>
      <c r="AL429" s="1184"/>
      <c r="AM429" s="1184"/>
      <c r="AN429" s="1184"/>
      <c r="AO429" s="1184"/>
      <c r="AP429" s="1184"/>
      <c r="AQ429" s="1184"/>
      <c r="AR429" s="1184"/>
      <c r="AS429" s="1184"/>
      <c r="AT429" s="1184"/>
      <c r="AU429" s="1184"/>
      <c r="AV429" s="1184"/>
      <c r="AW429" s="1184"/>
      <c r="AX429" s="1184"/>
      <c r="AY429" s="1184"/>
      <c r="AZ429" s="1184"/>
      <c r="BA429" s="1184"/>
      <c r="BB429" s="1184"/>
      <c r="BC429" s="1184"/>
      <c r="BD429" s="1184"/>
      <c r="BE429" s="1184"/>
      <c r="BF429" s="1184"/>
      <c r="BG429" s="1184"/>
      <c r="BH429" s="1184"/>
      <c r="BI429" s="1184"/>
      <c r="BJ429" s="1184"/>
      <c r="BK429" s="1184"/>
      <c r="BL429" s="1184"/>
      <c r="BM429" s="1184"/>
      <c r="BN429" s="1184"/>
      <c r="BO429" s="1184"/>
      <c r="BP429" s="1184"/>
      <c r="BQ429" s="1184"/>
      <c r="BR429" s="1184"/>
      <c r="BS429" s="1184"/>
      <c r="BT429" s="1184"/>
      <c r="BU429" s="1184"/>
      <c r="BV429" s="1184"/>
      <c r="BW429" s="1184"/>
      <c r="BX429" s="1184"/>
      <c r="BY429" s="1184"/>
    </row>
    <row r="430" spans="2:77">
      <c r="B430" s="1184"/>
      <c r="C430" s="1184"/>
      <c r="D430" s="1184"/>
      <c r="E430" s="1218"/>
      <c r="F430" s="1184"/>
      <c r="G430" s="1184"/>
      <c r="H430" s="1184"/>
      <c r="I430" s="1184"/>
      <c r="J430" s="1184"/>
      <c r="K430" s="1184"/>
      <c r="L430" s="1184"/>
      <c r="M430" s="1184"/>
      <c r="N430" s="1184"/>
      <c r="O430" s="1184"/>
      <c r="P430" s="1184"/>
      <c r="Q430" s="1184"/>
      <c r="R430" s="1184"/>
      <c r="S430" s="1184"/>
      <c r="T430" s="1184"/>
      <c r="U430" s="1184"/>
      <c r="V430" s="1184"/>
      <c r="W430" s="1184"/>
      <c r="X430" s="1184"/>
      <c r="Y430" s="1184"/>
      <c r="Z430" s="1184"/>
      <c r="AA430" s="1184"/>
      <c r="AB430" s="1184"/>
      <c r="AC430" s="1184"/>
      <c r="AD430" s="1184"/>
      <c r="AE430" s="1184"/>
      <c r="AF430" s="1184"/>
      <c r="AG430" s="1184"/>
      <c r="AH430" s="1191"/>
      <c r="AI430" s="1184"/>
      <c r="AJ430" s="1184"/>
      <c r="AK430" s="1184"/>
      <c r="AL430" s="1184"/>
      <c r="AM430" s="1184"/>
      <c r="AN430" s="1184"/>
      <c r="AO430" s="1184"/>
      <c r="AP430" s="1184"/>
      <c r="AQ430" s="1184"/>
      <c r="AR430" s="1184"/>
      <c r="AS430" s="1184"/>
      <c r="AT430" s="1184"/>
      <c r="AU430" s="1184"/>
      <c r="AV430" s="1184"/>
      <c r="AW430" s="1184"/>
      <c r="AX430" s="1184"/>
      <c r="AY430" s="1184"/>
      <c r="AZ430" s="1184"/>
      <c r="BA430" s="1184"/>
      <c r="BB430" s="1184"/>
      <c r="BC430" s="1184"/>
      <c r="BD430" s="1184"/>
      <c r="BE430" s="1184"/>
      <c r="BF430" s="1184"/>
      <c r="BG430" s="1184"/>
      <c r="BH430" s="1184"/>
      <c r="BI430" s="1184"/>
      <c r="BJ430" s="1184"/>
      <c r="BK430" s="1184"/>
      <c r="BL430" s="1184"/>
      <c r="BM430" s="1184"/>
      <c r="BN430" s="1184"/>
      <c r="BO430" s="1184"/>
      <c r="BP430" s="1184"/>
      <c r="BQ430" s="1184"/>
      <c r="BR430" s="1184"/>
      <c r="BS430" s="1184"/>
      <c r="BT430" s="1184"/>
      <c r="BU430" s="1184"/>
      <c r="BV430" s="1184"/>
      <c r="BW430" s="1184"/>
      <c r="BX430" s="1184"/>
      <c r="BY430" s="1184"/>
    </row>
    <row r="431" spans="2:77">
      <c r="B431" s="1184"/>
      <c r="C431" s="1184"/>
      <c r="D431" s="1184"/>
      <c r="E431" s="1218"/>
      <c r="F431" s="1184"/>
      <c r="G431" s="1184"/>
      <c r="H431" s="1184"/>
      <c r="I431" s="1184"/>
      <c r="J431" s="1184"/>
      <c r="K431" s="1184"/>
      <c r="L431" s="1184"/>
      <c r="M431" s="1184"/>
      <c r="N431" s="1184"/>
      <c r="O431" s="1184"/>
      <c r="P431" s="1184"/>
      <c r="Q431" s="1184"/>
      <c r="R431" s="1184"/>
      <c r="S431" s="1184"/>
      <c r="T431" s="1184"/>
      <c r="U431" s="1184"/>
      <c r="V431" s="1184"/>
      <c r="W431" s="1184"/>
      <c r="X431" s="1184"/>
      <c r="Y431" s="1184"/>
      <c r="Z431" s="1184"/>
      <c r="AA431" s="1184"/>
      <c r="AB431" s="1184"/>
      <c r="AC431" s="1184"/>
      <c r="AD431" s="1184"/>
      <c r="AE431" s="1184"/>
      <c r="AF431" s="1184"/>
      <c r="AG431" s="1184"/>
      <c r="AH431" s="1191"/>
      <c r="AI431" s="1184"/>
      <c r="AJ431" s="1184"/>
      <c r="AK431" s="1184"/>
      <c r="AL431" s="1184"/>
      <c r="AM431" s="1184"/>
      <c r="AN431" s="1184"/>
      <c r="AO431" s="1184"/>
      <c r="AP431" s="1184"/>
      <c r="AQ431" s="1184"/>
      <c r="AR431" s="1184"/>
      <c r="AS431" s="1184"/>
      <c r="AT431" s="1184"/>
      <c r="AU431" s="1184"/>
      <c r="AV431" s="1184"/>
      <c r="AW431" s="1184"/>
      <c r="AX431" s="1184"/>
      <c r="AY431" s="1184"/>
      <c r="AZ431" s="1184"/>
      <c r="BA431" s="1184"/>
      <c r="BB431" s="1184"/>
      <c r="BC431" s="1184"/>
      <c r="BD431" s="1184"/>
      <c r="BE431" s="1184"/>
      <c r="BF431" s="1184"/>
      <c r="BG431" s="1184"/>
      <c r="BH431" s="1184"/>
      <c r="BI431" s="1184"/>
      <c r="BJ431" s="1184"/>
      <c r="BK431" s="1184"/>
      <c r="BL431" s="1184"/>
      <c r="BM431" s="1184"/>
      <c r="BN431" s="1184"/>
      <c r="BO431" s="1184"/>
      <c r="BP431" s="1184"/>
      <c r="BQ431" s="1184"/>
      <c r="BR431" s="1184"/>
      <c r="BS431" s="1184"/>
      <c r="BT431" s="1184"/>
      <c r="BU431" s="1184"/>
      <c r="BV431" s="1184"/>
      <c r="BW431" s="1184"/>
      <c r="BX431" s="1184"/>
      <c r="BY431" s="1184"/>
    </row>
    <row r="432" spans="2:77">
      <c r="B432" s="1184"/>
      <c r="C432" s="1184"/>
      <c r="D432" s="1184"/>
      <c r="E432" s="1218"/>
      <c r="F432" s="1184"/>
      <c r="G432" s="1184"/>
      <c r="H432" s="1184"/>
      <c r="I432" s="1184"/>
      <c r="J432" s="1184"/>
      <c r="K432" s="1184"/>
      <c r="L432" s="1184"/>
      <c r="M432" s="1184"/>
      <c r="N432" s="1184"/>
      <c r="O432" s="1184"/>
      <c r="P432" s="1184"/>
      <c r="Q432" s="1184"/>
      <c r="R432" s="1184"/>
      <c r="S432" s="1184"/>
      <c r="T432" s="1184"/>
      <c r="U432" s="1184"/>
      <c r="V432" s="1184"/>
      <c r="W432" s="1184"/>
      <c r="X432" s="1184"/>
      <c r="Y432" s="1184"/>
      <c r="Z432" s="1184"/>
      <c r="AA432" s="1184"/>
      <c r="AB432" s="1184"/>
      <c r="AC432" s="1184"/>
      <c r="AD432" s="1184"/>
      <c r="AE432" s="1184"/>
      <c r="AF432" s="1184"/>
      <c r="AG432" s="1184"/>
      <c r="AH432" s="1191"/>
      <c r="AI432" s="1184"/>
      <c r="AJ432" s="1184"/>
      <c r="AK432" s="1184"/>
      <c r="AL432" s="1184"/>
      <c r="AM432" s="1184"/>
      <c r="AN432" s="1184"/>
      <c r="AO432" s="1184"/>
      <c r="AP432" s="1184"/>
      <c r="AQ432" s="1184"/>
      <c r="AR432" s="1184"/>
      <c r="AS432" s="1184"/>
      <c r="AT432" s="1184"/>
      <c r="AU432" s="1184"/>
      <c r="AV432" s="1184"/>
      <c r="AW432" s="1184"/>
      <c r="AX432" s="1184"/>
      <c r="AY432" s="1184"/>
      <c r="AZ432" s="1184"/>
      <c r="BA432" s="1184"/>
      <c r="BB432" s="1184"/>
      <c r="BC432" s="1184"/>
      <c r="BD432" s="1184"/>
      <c r="BE432" s="1184"/>
      <c r="BF432" s="1184"/>
      <c r="BG432" s="1184"/>
      <c r="BH432" s="1184"/>
      <c r="BI432" s="1184"/>
      <c r="BJ432" s="1184"/>
      <c r="BK432" s="1184"/>
      <c r="BL432" s="1184"/>
      <c r="BM432" s="1184"/>
      <c r="BN432" s="1184"/>
      <c r="BO432" s="1184"/>
      <c r="BP432" s="1184"/>
      <c r="BQ432" s="1184"/>
      <c r="BR432" s="1184"/>
      <c r="BS432" s="1184"/>
      <c r="BT432" s="1184"/>
      <c r="BU432" s="1184"/>
      <c r="BV432" s="1184"/>
      <c r="BW432" s="1184"/>
      <c r="BX432" s="1184"/>
      <c r="BY432" s="1184"/>
    </row>
    <row r="433" spans="2:77">
      <c r="B433" s="1184"/>
      <c r="C433" s="1184"/>
      <c r="D433" s="1184"/>
      <c r="E433" s="1218"/>
      <c r="F433" s="1184"/>
      <c r="G433" s="1184"/>
      <c r="H433" s="1184"/>
      <c r="I433" s="1184"/>
      <c r="J433" s="1184"/>
      <c r="K433" s="1184"/>
      <c r="L433" s="1184"/>
      <c r="M433" s="1184"/>
      <c r="N433" s="1184"/>
      <c r="O433" s="1184"/>
      <c r="P433" s="1184"/>
      <c r="Q433" s="1184"/>
      <c r="R433" s="1184"/>
      <c r="S433" s="1184"/>
      <c r="T433" s="1184"/>
      <c r="U433" s="1184"/>
      <c r="V433" s="1184"/>
      <c r="W433" s="1184"/>
      <c r="X433" s="1184"/>
      <c r="Y433" s="1184"/>
      <c r="Z433" s="1184"/>
      <c r="AA433" s="1184"/>
      <c r="AB433" s="1184"/>
      <c r="AC433" s="1184"/>
      <c r="AD433" s="1184"/>
      <c r="AE433" s="1184"/>
      <c r="AF433" s="1184"/>
      <c r="AG433" s="1184"/>
      <c r="AH433" s="1191"/>
      <c r="AI433" s="1184"/>
      <c r="AJ433" s="1184"/>
      <c r="AK433" s="1184"/>
      <c r="AL433" s="1184"/>
      <c r="AM433" s="1184"/>
      <c r="AN433" s="1184"/>
      <c r="AO433" s="1184"/>
      <c r="AP433" s="1184"/>
      <c r="AQ433" s="1184"/>
      <c r="AR433" s="1184"/>
      <c r="AS433" s="1184"/>
      <c r="AT433" s="1184"/>
      <c r="AU433" s="1184"/>
      <c r="AV433" s="1184"/>
      <c r="AW433" s="1184"/>
      <c r="AX433" s="1184"/>
      <c r="AY433" s="1184"/>
      <c r="AZ433" s="1184"/>
      <c r="BA433" s="1184"/>
      <c r="BB433" s="1184"/>
      <c r="BC433" s="1184"/>
      <c r="BD433" s="1184"/>
      <c r="BE433" s="1184"/>
      <c r="BF433" s="1184"/>
      <c r="BG433" s="1184"/>
      <c r="BH433" s="1184"/>
      <c r="BI433" s="1184"/>
      <c r="BJ433" s="1184"/>
      <c r="BK433" s="1184"/>
      <c r="BL433" s="1184"/>
      <c r="BM433" s="1184"/>
      <c r="BN433" s="1184"/>
      <c r="BO433" s="1184"/>
      <c r="BP433" s="1184"/>
      <c r="BQ433" s="1184"/>
      <c r="BR433" s="1184"/>
      <c r="BS433" s="1184"/>
      <c r="BT433" s="1184"/>
      <c r="BU433" s="1184"/>
      <c r="BV433" s="1184"/>
      <c r="BW433" s="1184"/>
      <c r="BX433" s="1184"/>
      <c r="BY433" s="1184"/>
    </row>
    <row r="434" spans="2:77">
      <c r="B434" s="1184"/>
      <c r="C434" s="1184"/>
      <c r="D434" s="1184"/>
      <c r="E434" s="1218"/>
      <c r="F434" s="1184"/>
      <c r="G434" s="1184"/>
      <c r="H434" s="1184"/>
      <c r="I434" s="1184"/>
      <c r="J434" s="1184"/>
      <c r="K434" s="1184"/>
      <c r="L434" s="1184"/>
      <c r="M434" s="1184"/>
      <c r="N434" s="1184"/>
      <c r="O434" s="1184"/>
      <c r="P434" s="1184"/>
      <c r="Q434" s="1184"/>
      <c r="R434" s="1184"/>
      <c r="S434" s="1184"/>
      <c r="T434" s="1184"/>
      <c r="U434" s="1184"/>
      <c r="V434" s="1184"/>
      <c r="W434" s="1184"/>
      <c r="X434" s="1184"/>
      <c r="Y434" s="1184"/>
      <c r="Z434" s="1184"/>
      <c r="AA434" s="1184"/>
      <c r="AB434" s="1184"/>
      <c r="AC434" s="1184"/>
      <c r="AD434" s="1184"/>
      <c r="AE434" s="1184"/>
      <c r="AF434" s="1184"/>
      <c r="AG434" s="1184"/>
      <c r="AH434" s="1191"/>
      <c r="AI434" s="1184"/>
      <c r="AJ434" s="1184"/>
      <c r="AK434" s="1184"/>
      <c r="AL434" s="1184"/>
      <c r="AM434" s="1184"/>
      <c r="AN434" s="1184"/>
      <c r="AO434" s="1184"/>
      <c r="AP434" s="1184"/>
      <c r="AQ434" s="1184"/>
      <c r="AR434" s="1184"/>
      <c r="AS434" s="1184"/>
      <c r="AT434" s="1184"/>
      <c r="AU434" s="1184"/>
      <c r="AV434" s="1184"/>
      <c r="AW434" s="1184"/>
      <c r="AX434" s="1184"/>
      <c r="AY434" s="1184"/>
      <c r="AZ434" s="1184"/>
      <c r="BA434" s="1184"/>
      <c r="BB434" s="1184"/>
      <c r="BC434" s="1184"/>
      <c r="BD434" s="1184"/>
      <c r="BE434" s="1184"/>
      <c r="BF434" s="1184"/>
      <c r="BG434" s="1184"/>
      <c r="BH434" s="1184"/>
      <c r="BI434" s="1184"/>
      <c r="BJ434" s="1184"/>
      <c r="BK434" s="1184"/>
      <c r="BL434" s="1184"/>
      <c r="BM434" s="1184"/>
      <c r="BN434" s="1184"/>
      <c r="BO434" s="1184"/>
      <c r="BP434" s="1184"/>
      <c r="BQ434" s="1184"/>
      <c r="BR434" s="1184"/>
      <c r="BS434" s="1184"/>
      <c r="BT434" s="1184"/>
      <c r="BU434" s="1184"/>
      <c r="BV434" s="1184"/>
      <c r="BW434" s="1184"/>
      <c r="BX434" s="1184"/>
      <c r="BY434" s="1184"/>
    </row>
    <row r="435" spans="2:77">
      <c r="B435" s="1184"/>
      <c r="C435" s="1184"/>
      <c r="D435" s="1184"/>
      <c r="E435" s="1218"/>
      <c r="F435" s="1184"/>
      <c r="G435" s="1184"/>
      <c r="H435" s="1184"/>
      <c r="I435" s="1184"/>
      <c r="J435" s="1184"/>
      <c r="K435" s="1184"/>
      <c r="L435" s="1184"/>
      <c r="M435" s="1184"/>
      <c r="N435" s="1184"/>
      <c r="O435" s="1184"/>
      <c r="P435" s="1184"/>
      <c r="Q435" s="1184"/>
      <c r="R435" s="1184"/>
      <c r="S435" s="1184"/>
      <c r="T435" s="1184"/>
      <c r="U435" s="1184"/>
      <c r="V435" s="1184"/>
      <c r="W435" s="1184"/>
      <c r="X435" s="1184"/>
      <c r="Y435" s="1184"/>
      <c r="Z435" s="1184"/>
      <c r="AA435" s="1184"/>
      <c r="AB435" s="1184"/>
      <c r="AC435" s="1184"/>
      <c r="AD435" s="1184"/>
      <c r="AE435" s="1184"/>
      <c r="AF435" s="1184"/>
      <c r="AG435" s="1184"/>
      <c r="AH435" s="1191"/>
      <c r="AI435" s="1184"/>
      <c r="AJ435" s="1184"/>
      <c r="AK435" s="1184"/>
      <c r="AL435" s="1184"/>
      <c r="AM435" s="1184"/>
      <c r="AN435" s="1184"/>
      <c r="AO435" s="1184"/>
      <c r="AP435" s="1184"/>
      <c r="AQ435" s="1184"/>
      <c r="AR435" s="1184"/>
      <c r="AS435" s="1184"/>
      <c r="AT435" s="1184"/>
      <c r="AU435" s="1184"/>
      <c r="AV435" s="1184"/>
      <c r="AW435" s="1184"/>
      <c r="AX435" s="1184"/>
      <c r="AY435" s="1184"/>
      <c r="AZ435" s="1184"/>
      <c r="BA435" s="1184"/>
      <c r="BB435" s="1184"/>
      <c r="BC435" s="1184"/>
      <c r="BD435" s="1184"/>
      <c r="BE435" s="1184"/>
      <c r="BF435" s="1184"/>
      <c r="BG435" s="1184"/>
      <c r="BH435" s="1184"/>
      <c r="BI435" s="1184"/>
      <c r="BJ435" s="1184"/>
      <c r="BK435" s="1184"/>
      <c r="BL435" s="1184"/>
      <c r="BM435" s="1184"/>
      <c r="BN435" s="1184"/>
      <c r="BO435" s="1184"/>
      <c r="BP435" s="1184"/>
      <c r="BQ435" s="1184"/>
      <c r="BR435" s="1184"/>
      <c r="BS435" s="1184"/>
      <c r="BT435" s="1184"/>
      <c r="BU435" s="1184"/>
      <c r="BV435" s="1184"/>
      <c r="BW435" s="1184"/>
      <c r="BX435" s="1184"/>
      <c r="BY435" s="1184"/>
    </row>
    <row r="436" spans="2:77">
      <c r="B436" s="1184"/>
      <c r="C436" s="1184"/>
      <c r="D436" s="1184"/>
      <c r="E436" s="1218"/>
      <c r="F436" s="1184"/>
      <c r="G436" s="1184"/>
      <c r="H436" s="1184"/>
      <c r="I436" s="1184"/>
      <c r="J436" s="1184"/>
      <c r="K436" s="1184"/>
      <c r="L436" s="1184"/>
      <c r="M436" s="1184"/>
      <c r="N436" s="1184"/>
      <c r="O436" s="1184"/>
      <c r="P436" s="1184"/>
      <c r="Q436" s="1184"/>
      <c r="R436" s="1184"/>
      <c r="S436" s="1184"/>
      <c r="T436" s="1184"/>
      <c r="U436" s="1184"/>
      <c r="V436" s="1184"/>
      <c r="W436" s="1184"/>
      <c r="X436" s="1184"/>
      <c r="Y436" s="1184"/>
      <c r="Z436" s="1184"/>
      <c r="AA436" s="1184"/>
      <c r="AB436" s="1184"/>
      <c r="AC436" s="1184"/>
      <c r="AD436" s="1184"/>
      <c r="AE436" s="1184"/>
      <c r="AF436" s="1184"/>
      <c r="AG436" s="1184"/>
      <c r="AH436" s="1191"/>
      <c r="AI436" s="1184"/>
      <c r="AJ436" s="1184"/>
      <c r="AK436" s="1184"/>
      <c r="AL436" s="1184"/>
      <c r="AM436" s="1184"/>
      <c r="AN436" s="1184"/>
      <c r="AO436" s="1184"/>
      <c r="AP436" s="1184"/>
      <c r="AQ436" s="1184"/>
      <c r="AR436" s="1184"/>
      <c r="AS436" s="1184"/>
      <c r="AT436" s="1184"/>
      <c r="AU436" s="1184"/>
      <c r="AV436" s="1184"/>
      <c r="AW436" s="1184"/>
      <c r="AX436" s="1184"/>
      <c r="AY436" s="1184"/>
      <c r="AZ436" s="1184"/>
      <c r="BA436" s="1184"/>
      <c r="BB436" s="1184"/>
      <c r="BC436" s="1184"/>
      <c r="BD436" s="1184"/>
      <c r="BE436" s="1184"/>
      <c r="BF436" s="1184"/>
      <c r="BG436" s="1184"/>
      <c r="BH436" s="1184"/>
      <c r="BI436" s="1184"/>
      <c r="BJ436" s="1184"/>
      <c r="BK436" s="1184"/>
      <c r="BL436" s="1184"/>
      <c r="BM436" s="1184"/>
      <c r="BN436" s="1184"/>
      <c r="BO436" s="1184"/>
      <c r="BP436" s="1184"/>
      <c r="BQ436" s="1184"/>
      <c r="BR436" s="1184"/>
      <c r="BS436" s="1184"/>
      <c r="BT436" s="1184"/>
      <c r="BU436" s="1184"/>
      <c r="BV436" s="1184"/>
      <c r="BW436" s="1184"/>
      <c r="BX436" s="1184"/>
      <c r="BY436" s="1184"/>
    </row>
    <row r="437" spans="2:77">
      <c r="B437" s="1184"/>
      <c r="C437" s="1184"/>
      <c r="D437" s="1184"/>
      <c r="E437" s="1218"/>
      <c r="F437" s="1184"/>
      <c r="G437" s="1184"/>
      <c r="H437" s="1184"/>
      <c r="I437" s="1184"/>
      <c r="J437" s="1184"/>
      <c r="K437" s="1184"/>
      <c r="L437" s="1184"/>
      <c r="M437" s="1184"/>
      <c r="N437" s="1184"/>
      <c r="O437" s="1184"/>
      <c r="P437" s="1184"/>
      <c r="Q437" s="1184"/>
      <c r="R437" s="1184"/>
      <c r="S437" s="1184"/>
      <c r="T437" s="1184"/>
      <c r="U437" s="1184"/>
      <c r="V437" s="1184"/>
      <c r="W437" s="1184"/>
      <c r="X437" s="1184"/>
      <c r="Y437" s="1184"/>
      <c r="Z437" s="1184"/>
      <c r="AA437" s="1184"/>
      <c r="AB437" s="1184"/>
      <c r="AC437" s="1184"/>
      <c r="AD437" s="1184"/>
      <c r="AE437" s="1184"/>
      <c r="AF437" s="1184"/>
      <c r="AG437" s="1184"/>
      <c r="AH437" s="1191"/>
      <c r="AI437" s="1184"/>
      <c r="AJ437" s="1184"/>
      <c r="AK437" s="1184"/>
      <c r="AL437" s="1184"/>
      <c r="AM437" s="1184"/>
      <c r="AN437" s="1184"/>
      <c r="AO437" s="1184"/>
      <c r="AP437" s="1184"/>
      <c r="AQ437" s="1184"/>
      <c r="AR437" s="1184"/>
      <c r="AS437" s="1184"/>
      <c r="AT437" s="1184"/>
      <c r="AU437" s="1184"/>
      <c r="AV437" s="1184"/>
      <c r="AW437" s="1184"/>
      <c r="AX437" s="1184"/>
      <c r="AY437" s="1184"/>
      <c r="AZ437" s="1184"/>
      <c r="BA437" s="1184"/>
      <c r="BB437" s="1184"/>
      <c r="BC437" s="1184"/>
      <c r="BD437" s="1184"/>
      <c r="BE437" s="1184"/>
      <c r="BF437" s="1184"/>
      <c r="BG437" s="1184"/>
      <c r="BH437" s="1184"/>
      <c r="BI437" s="1184"/>
      <c r="BJ437" s="1184"/>
      <c r="BK437" s="1184"/>
      <c r="BL437" s="1184"/>
      <c r="BM437" s="1184"/>
      <c r="BN437" s="1184"/>
      <c r="BO437" s="1184"/>
      <c r="BP437" s="1184"/>
      <c r="BQ437" s="1184"/>
      <c r="BR437" s="1184"/>
      <c r="BS437" s="1184"/>
      <c r="BT437" s="1184"/>
      <c r="BU437" s="1184"/>
      <c r="BV437" s="1184"/>
      <c r="BW437" s="1184"/>
      <c r="BX437" s="1184"/>
      <c r="BY437" s="1184"/>
    </row>
    <row r="438" spans="2:77">
      <c r="B438" s="1184"/>
      <c r="C438" s="1184"/>
      <c r="D438" s="1184"/>
      <c r="E438" s="1218"/>
      <c r="F438" s="1184"/>
      <c r="G438" s="1184"/>
      <c r="H438" s="1184"/>
      <c r="I438" s="1184"/>
      <c r="J438" s="1184"/>
      <c r="K438" s="1184"/>
      <c r="L438" s="1184"/>
      <c r="M438" s="1184"/>
      <c r="N438" s="1184"/>
      <c r="O438" s="1184"/>
      <c r="P438" s="1184"/>
      <c r="Q438" s="1184"/>
      <c r="R438" s="1184"/>
      <c r="S438" s="1184"/>
      <c r="T438" s="1184"/>
      <c r="U438" s="1184"/>
      <c r="V438" s="1184"/>
      <c r="W438" s="1184"/>
      <c r="X438" s="1184"/>
      <c r="Y438" s="1184"/>
      <c r="Z438" s="1184"/>
      <c r="AA438" s="1184"/>
      <c r="AB438" s="1184"/>
      <c r="AC438" s="1184"/>
      <c r="AD438" s="1184"/>
      <c r="AE438" s="1184"/>
      <c r="AF438" s="1184"/>
      <c r="AG438" s="1184"/>
      <c r="AH438" s="1191"/>
      <c r="AI438" s="1184"/>
      <c r="AJ438" s="1184"/>
      <c r="AK438" s="1184"/>
      <c r="AL438" s="1184"/>
      <c r="AM438" s="1184"/>
      <c r="AN438" s="1184"/>
      <c r="AO438" s="1184"/>
      <c r="AP438" s="1184"/>
      <c r="AQ438" s="1184"/>
      <c r="AR438" s="1184"/>
      <c r="AS438" s="1184"/>
      <c r="AT438" s="1184"/>
      <c r="AU438" s="1184"/>
      <c r="AV438" s="1184"/>
      <c r="AW438" s="1184"/>
      <c r="AX438" s="1184"/>
      <c r="AY438" s="1184"/>
      <c r="AZ438" s="1184"/>
      <c r="BA438" s="1184"/>
      <c r="BB438" s="1184"/>
      <c r="BC438" s="1184"/>
      <c r="BD438" s="1184"/>
      <c r="BE438" s="1184"/>
      <c r="BF438" s="1184"/>
      <c r="BG438" s="1184"/>
      <c r="BH438" s="1184"/>
      <c r="BI438" s="1184"/>
      <c r="BJ438" s="1184"/>
      <c r="BK438" s="1184"/>
      <c r="BL438" s="1184"/>
      <c r="BM438" s="1184"/>
      <c r="BN438" s="1184"/>
      <c r="BO438" s="1184"/>
      <c r="BP438" s="1184"/>
      <c r="BQ438" s="1184"/>
      <c r="BR438" s="1184"/>
      <c r="BS438" s="1184"/>
      <c r="BT438" s="1184"/>
      <c r="BU438" s="1184"/>
      <c r="BV438" s="1184"/>
      <c r="BW438" s="1184"/>
      <c r="BX438" s="1184"/>
      <c r="BY438" s="1184"/>
    </row>
    <row r="439" spans="2:77">
      <c r="B439" s="1184"/>
      <c r="C439" s="1184"/>
      <c r="D439" s="1184"/>
      <c r="E439" s="1218"/>
      <c r="F439" s="1184"/>
      <c r="G439" s="1184"/>
      <c r="H439" s="1184"/>
      <c r="I439" s="1184"/>
      <c r="J439" s="1184"/>
      <c r="K439" s="1184"/>
      <c r="L439" s="1184"/>
      <c r="M439" s="1184"/>
      <c r="N439" s="1184"/>
      <c r="O439" s="1184"/>
      <c r="P439" s="1184"/>
      <c r="Q439" s="1184"/>
      <c r="R439" s="1184"/>
      <c r="S439" s="1184"/>
      <c r="T439" s="1184"/>
      <c r="U439" s="1184"/>
      <c r="V439" s="1184"/>
      <c r="W439" s="1184"/>
      <c r="X439" s="1184"/>
      <c r="Y439" s="1184"/>
      <c r="Z439" s="1184"/>
      <c r="AA439" s="1184"/>
      <c r="AB439" s="1184"/>
      <c r="AC439" s="1184"/>
      <c r="AD439" s="1184"/>
      <c r="AE439" s="1184"/>
      <c r="AF439" s="1184"/>
      <c r="AG439" s="1184"/>
      <c r="AH439" s="1191"/>
      <c r="AI439" s="1184"/>
      <c r="AJ439" s="1184"/>
      <c r="AK439" s="1184"/>
      <c r="AL439" s="1184"/>
      <c r="AM439" s="1184"/>
      <c r="AN439" s="1184"/>
      <c r="AO439" s="1184"/>
      <c r="AP439" s="1184"/>
      <c r="AQ439" s="1184"/>
      <c r="AR439" s="1184"/>
      <c r="AS439" s="1184"/>
      <c r="AT439" s="1184"/>
      <c r="AU439" s="1184"/>
      <c r="AV439" s="1184"/>
      <c r="AW439" s="1184"/>
      <c r="AX439" s="1184"/>
      <c r="AY439" s="1184"/>
      <c r="AZ439" s="1184"/>
      <c r="BA439" s="1184"/>
      <c r="BB439" s="1184"/>
      <c r="BC439" s="1184"/>
      <c r="BD439" s="1184"/>
      <c r="BE439" s="1184"/>
      <c r="BF439" s="1184"/>
      <c r="BG439" s="1184"/>
      <c r="BH439" s="1184"/>
      <c r="BI439" s="1184"/>
      <c r="BJ439" s="1184"/>
      <c r="BK439" s="1184"/>
      <c r="BL439" s="1184"/>
      <c r="BM439" s="1184"/>
      <c r="BN439" s="1184"/>
      <c r="BO439" s="1184"/>
      <c r="BP439" s="1184"/>
      <c r="BQ439" s="1184"/>
      <c r="BR439" s="1184"/>
      <c r="BS439" s="1184"/>
      <c r="BT439" s="1184"/>
      <c r="BU439" s="1184"/>
      <c r="BV439" s="1184"/>
      <c r="BW439" s="1184"/>
      <c r="BX439" s="1184"/>
      <c r="BY439" s="1184"/>
    </row>
    <row r="440" spans="2:77">
      <c r="B440" s="1184"/>
      <c r="C440" s="1184"/>
      <c r="D440" s="1184"/>
      <c r="E440" s="1218"/>
      <c r="F440" s="1184"/>
      <c r="G440" s="1184"/>
      <c r="H440" s="1184"/>
      <c r="I440" s="1184"/>
      <c r="J440" s="1184"/>
      <c r="K440" s="1184"/>
      <c r="L440" s="1184"/>
      <c r="M440" s="1184"/>
      <c r="N440" s="1184"/>
      <c r="O440" s="1184"/>
      <c r="P440" s="1184"/>
      <c r="Q440" s="1184"/>
      <c r="R440" s="1184"/>
      <c r="S440" s="1184"/>
      <c r="T440" s="1184"/>
      <c r="U440" s="1184"/>
      <c r="V440" s="1184"/>
      <c r="W440" s="1184"/>
      <c r="X440" s="1184"/>
      <c r="Y440" s="1184"/>
      <c r="Z440" s="1184"/>
      <c r="AA440" s="1184"/>
      <c r="AB440" s="1184"/>
      <c r="AC440" s="1184"/>
      <c r="AD440" s="1184"/>
      <c r="AE440" s="1184"/>
      <c r="AF440" s="1184"/>
      <c r="AG440" s="1184"/>
      <c r="AH440" s="1191"/>
      <c r="AI440" s="1184"/>
      <c r="AJ440" s="1184"/>
      <c r="AK440" s="1184"/>
      <c r="AL440" s="1184"/>
      <c r="AM440" s="1184"/>
      <c r="AN440" s="1184"/>
      <c r="AO440" s="1184"/>
      <c r="AP440" s="1184"/>
      <c r="AQ440" s="1184"/>
      <c r="AR440" s="1184"/>
      <c r="AS440" s="1184"/>
      <c r="AT440" s="1184"/>
      <c r="AU440" s="1184"/>
      <c r="AV440" s="1184"/>
      <c r="AW440" s="1184"/>
      <c r="AX440" s="1184"/>
      <c r="AY440" s="1184"/>
      <c r="AZ440" s="1184"/>
      <c r="BA440" s="1184"/>
      <c r="BB440" s="1184"/>
      <c r="BC440" s="1184"/>
      <c r="BD440" s="1184"/>
      <c r="BE440" s="1184"/>
      <c r="BF440" s="1184"/>
      <c r="BG440" s="1184"/>
      <c r="BH440" s="1184"/>
      <c r="BI440" s="1184"/>
      <c r="BJ440" s="1184"/>
      <c r="BK440" s="1184"/>
      <c r="BL440" s="1184"/>
      <c r="BM440" s="1184"/>
      <c r="BN440" s="1184"/>
      <c r="BO440" s="1184"/>
      <c r="BP440" s="1184"/>
      <c r="BQ440" s="1184"/>
      <c r="BR440" s="1184"/>
      <c r="BS440" s="1184"/>
      <c r="BT440" s="1184"/>
      <c r="BU440" s="1184"/>
      <c r="BV440" s="1184"/>
      <c r="BW440" s="1184"/>
      <c r="BX440" s="1184"/>
      <c r="BY440" s="1184"/>
    </row>
    <row r="441" spans="2:77">
      <c r="B441" s="1184"/>
      <c r="C441" s="1184"/>
      <c r="D441" s="1184"/>
      <c r="E441" s="1218"/>
      <c r="F441" s="1184"/>
      <c r="G441" s="1184"/>
      <c r="H441" s="1184"/>
      <c r="I441" s="1184"/>
      <c r="J441" s="1184"/>
      <c r="K441" s="1184"/>
      <c r="L441" s="1184"/>
      <c r="M441" s="1184"/>
      <c r="N441" s="1184"/>
      <c r="O441" s="1184"/>
      <c r="P441" s="1184"/>
      <c r="Q441" s="1184"/>
      <c r="R441" s="1184"/>
      <c r="S441" s="1184"/>
      <c r="T441" s="1184"/>
      <c r="U441" s="1184"/>
      <c r="V441" s="1184"/>
      <c r="W441" s="1184"/>
      <c r="X441" s="1184"/>
      <c r="Y441" s="1184"/>
      <c r="Z441" s="1184"/>
      <c r="AA441" s="1184"/>
      <c r="AB441" s="1184"/>
      <c r="AC441" s="1184"/>
      <c r="AD441" s="1184"/>
      <c r="AE441" s="1184"/>
      <c r="AF441" s="1184"/>
      <c r="AG441" s="1184"/>
      <c r="AH441" s="1191"/>
      <c r="AI441" s="1184"/>
      <c r="AJ441" s="1184"/>
      <c r="AK441" s="1184"/>
      <c r="AL441" s="1184"/>
      <c r="AM441" s="1184"/>
      <c r="AN441" s="1184"/>
      <c r="AO441" s="1184"/>
      <c r="AP441" s="1184"/>
      <c r="AQ441" s="1184"/>
      <c r="AR441" s="1184"/>
      <c r="AS441" s="1184"/>
      <c r="AT441" s="1184"/>
      <c r="AU441" s="1184"/>
      <c r="AV441" s="1184"/>
      <c r="AW441" s="1184"/>
      <c r="AX441" s="1184"/>
      <c r="AY441" s="1184"/>
      <c r="AZ441" s="1184"/>
      <c r="BA441" s="1184"/>
      <c r="BB441" s="1184"/>
      <c r="BC441" s="1184"/>
      <c r="BD441" s="1184"/>
      <c r="BE441" s="1184"/>
      <c r="BF441" s="1184"/>
      <c r="BG441" s="1184"/>
      <c r="BH441" s="1184"/>
      <c r="BI441" s="1184"/>
      <c r="BJ441" s="1184"/>
      <c r="BK441" s="1184"/>
      <c r="BL441" s="1184"/>
      <c r="BM441" s="1184"/>
      <c r="BN441" s="1184"/>
      <c r="BO441" s="1184"/>
      <c r="BP441" s="1184"/>
      <c r="BQ441" s="1184"/>
      <c r="BR441" s="1184"/>
      <c r="BS441" s="1184"/>
      <c r="BT441" s="1184"/>
      <c r="BU441" s="1184"/>
      <c r="BV441" s="1184"/>
      <c r="BW441" s="1184"/>
      <c r="BX441" s="1184"/>
      <c r="BY441" s="1184"/>
    </row>
    <row r="442" spans="2:77">
      <c r="B442" s="1184"/>
      <c r="C442" s="1184"/>
      <c r="D442" s="1184"/>
      <c r="E442" s="1218"/>
      <c r="F442" s="1184"/>
      <c r="G442" s="1184"/>
      <c r="H442" s="1184"/>
      <c r="I442" s="1184"/>
      <c r="J442" s="1184"/>
      <c r="K442" s="1184"/>
      <c r="L442" s="1184"/>
      <c r="M442" s="1184"/>
      <c r="N442" s="1184"/>
      <c r="O442" s="1184"/>
      <c r="P442" s="1184"/>
      <c r="Q442" s="1184"/>
      <c r="R442" s="1184"/>
      <c r="S442" s="1184"/>
      <c r="T442" s="1184"/>
      <c r="U442" s="1184"/>
      <c r="V442" s="1184"/>
      <c r="W442" s="1184"/>
      <c r="X442" s="1184"/>
      <c r="Y442" s="1184"/>
      <c r="Z442" s="1184"/>
      <c r="AA442" s="1184"/>
      <c r="AB442" s="1184"/>
      <c r="AC442" s="1184"/>
      <c r="AD442" s="1184"/>
      <c r="AE442" s="1184"/>
      <c r="AF442" s="1184"/>
      <c r="AG442" s="1184"/>
      <c r="AH442" s="1191"/>
      <c r="AI442" s="1184"/>
      <c r="AJ442" s="1184"/>
      <c r="AK442" s="1184"/>
      <c r="AL442" s="1184"/>
      <c r="AM442" s="1184"/>
      <c r="AN442" s="1184"/>
      <c r="AO442" s="1184"/>
      <c r="AP442" s="1184"/>
      <c r="AQ442" s="1184"/>
      <c r="AR442" s="1184"/>
      <c r="AS442" s="1184"/>
      <c r="AT442" s="1184"/>
      <c r="AU442" s="1184"/>
      <c r="AV442" s="1184"/>
      <c r="AW442" s="1184"/>
      <c r="AX442" s="1184"/>
      <c r="AY442" s="1184"/>
      <c r="AZ442" s="1184"/>
      <c r="BA442" s="1184"/>
      <c r="BB442" s="1184"/>
      <c r="BC442" s="1184"/>
      <c r="BD442" s="1184"/>
      <c r="BE442" s="1184"/>
      <c r="BF442" s="1184"/>
      <c r="BG442" s="1184"/>
      <c r="BH442" s="1184"/>
      <c r="BI442" s="1184"/>
      <c r="BJ442" s="1184"/>
      <c r="BK442" s="1184"/>
      <c r="BL442" s="1184"/>
      <c r="BM442" s="1184"/>
      <c r="BN442" s="1184"/>
      <c r="BO442" s="1184"/>
      <c r="BP442" s="1184"/>
      <c r="BQ442" s="1184"/>
      <c r="BR442" s="1184"/>
      <c r="BS442" s="1184"/>
      <c r="BT442" s="1184"/>
      <c r="BU442" s="1184"/>
      <c r="BV442" s="1184"/>
      <c r="BW442" s="1184"/>
      <c r="BX442" s="1184"/>
      <c r="BY442" s="1184"/>
    </row>
    <row r="443" spans="2:77">
      <c r="B443" s="1184"/>
      <c r="C443" s="1184"/>
      <c r="D443" s="1184"/>
      <c r="E443" s="1218"/>
      <c r="F443" s="1184"/>
      <c r="G443" s="1184"/>
      <c r="H443" s="1184"/>
      <c r="I443" s="1184"/>
      <c r="J443" s="1184"/>
      <c r="K443" s="1184"/>
      <c r="L443" s="1184"/>
      <c r="M443" s="1184"/>
      <c r="N443" s="1184"/>
      <c r="O443" s="1184"/>
      <c r="P443" s="1184"/>
      <c r="Q443" s="1184"/>
      <c r="R443" s="1184"/>
      <c r="S443" s="1184"/>
      <c r="T443" s="1184"/>
      <c r="U443" s="1184"/>
      <c r="V443" s="1184"/>
      <c r="W443" s="1184"/>
      <c r="X443" s="1184"/>
      <c r="Y443" s="1184"/>
      <c r="Z443" s="1184"/>
      <c r="AA443" s="1184"/>
      <c r="AB443" s="1184"/>
      <c r="AC443" s="1184"/>
      <c r="AD443" s="1184"/>
      <c r="AE443" s="1184"/>
      <c r="AF443" s="1184"/>
      <c r="AG443" s="1184"/>
      <c r="AH443" s="1191"/>
      <c r="AI443" s="1184"/>
      <c r="AJ443" s="1184"/>
      <c r="AK443" s="1184"/>
      <c r="AL443" s="1184"/>
      <c r="AM443" s="1184"/>
      <c r="AN443" s="1184"/>
      <c r="AO443" s="1184"/>
      <c r="AP443" s="1184"/>
      <c r="AQ443" s="1184"/>
      <c r="AR443" s="1184"/>
      <c r="AS443" s="1184"/>
      <c r="AT443" s="1184"/>
      <c r="AU443" s="1184"/>
      <c r="AV443" s="1184"/>
      <c r="AW443" s="1184"/>
      <c r="AX443" s="1184"/>
      <c r="AY443" s="1184"/>
      <c r="AZ443" s="1184"/>
      <c r="BA443" s="1184"/>
      <c r="BB443" s="1184"/>
      <c r="BC443" s="1184"/>
      <c r="BD443" s="1184"/>
      <c r="BE443" s="1184"/>
      <c r="BF443" s="1184"/>
      <c r="BG443" s="1184"/>
      <c r="BH443" s="1184"/>
      <c r="BI443" s="1184"/>
      <c r="BJ443" s="1184"/>
      <c r="BK443" s="1184"/>
      <c r="BL443" s="1184"/>
      <c r="BM443" s="1184"/>
      <c r="BN443" s="1184"/>
      <c r="BO443" s="1184"/>
      <c r="BP443" s="1184"/>
      <c r="BQ443" s="1184"/>
      <c r="BR443" s="1184"/>
      <c r="BS443" s="1184"/>
      <c r="BT443" s="1184"/>
      <c r="BU443" s="1184"/>
      <c r="BV443" s="1184"/>
      <c r="BW443" s="1184"/>
      <c r="BX443" s="1184"/>
      <c r="BY443" s="1184"/>
    </row>
    <row r="444" spans="2:77">
      <c r="B444" s="1184"/>
      <c r="C444" s="1184"/>
      <c r="D444" s="1184"/>
      <c r="E444" s="1218"/>
      <c r="F444" s="1184"/>
      <c r="G444" s="1184"/>
      <c r="H444" s="1184"/>
      <c r="I444" s="1184"/>
      <c r="J444" s="1184"/>
      <c r="K444" s="1184"/>
      <c r="L444" s="1184"/>
      <c r="M444" s="1184"/>
      <c r="N444" s="1184"/>
      <c r="O444" s="1184"/>
      <c r="P444" s="1184"/>
      <c r="Q444" s="1184"/>
      <c r="R444" s="1184"/>
      <c r="S444" s="1184"/>
      <c r="T444" s="1184"/>
      <c r="U444" s="1184"/>
      <c r="V444" s="1184"/>
      <c r="W444" s="1184"/>
      <c r="X444" s="1184"/>
      <c r="Y444" s="1184"/>
      <c r="Z444" s="1184"/>
      <c r="AA444" s="1184"/>
      <c r="AB444" s="1184"/>
      <c r="AC444" s="1184"/>
      <c r="AD444" s="1184"/>
      <c r="AE444" s="1184"/>
      <c r="AF444" s="1184"/>
      <c r="AG444" s="1184"/>
      <c r="AH444" s="1191"/>
      <c r="AI444" s="1184"/>
      <c r="AJ444" s="1184"/>
      <c r="AK444" s="1184"/>
      <c r="AL444" s="1184"/>
      <c r="AM444" s="1184"/>
      <c r="AN444" s="1184"/>
      <c r="AO444" s="1184"/>
      <c r="AP444" s="1184"/>
      <c r="AQ444" s="1184"/>
      <c r="AR444" s="1184"/>
      <c r="AS444" s="1184"/>
      <c r="AT444" s="1184"/>
      <c r="AU444" s="1184"/>
      <c r="AV444" s="1184"/>
      <c r="AW444" s="1184"/>
      <c r="AX444" s="1184"/>
      <c r="AY444" s="1184"/>
      <c r="AZ444" s="1184"/>
      <c r="BA444" s="1184"/>
      <c r="BB444" s="1184"/>
      <c r="BC444" s="1184"/>
      <c r="BD444" s="1184"/>
      <c r="BE444" s="1184"/>
      <c r="BF444" s="1184"/>
      <c r="BG444" s="1184"/>
      <c r="BH444" s="1184"/>
      <c r="BI444" s="1184"/>
      <c r="BJ444" s="1184"/>
      <c r="BK444" s="1184"/>
      <c r="BL444" s="1184"/>
      <c r="BM444" s="1184"/>
      <c r="BN444" s="1184"/>
      <c r="BO444" s="1184"/>
      <c r="BP444" s="1184"/>
      <c r="BQ444" s="1184"/>
      <c r="BR444" s="1184"/>
      <c r="BS444" s="1184"/>
      <c r="BT444" s="1184"/>
      <c r="BU444" s="1184"/>
      <c r="BV444" s="1184"/>
      <c r="BW444" s="1184"/>
      <c r="BX444" s="1184"/>
      <c r="BY444" s="1184"/>
    </row>
    <row r="445" spans="2:77">
      <c r="B445" s="1184"/>
      <c r="C445" s="1184"/>
      <c r="D445" s="1184"/>
      <c r="E445" s="1218"/>
      <c r="F445" s="1184"/>
      <c r="G445" s="1184"/>
      <c r="H445" s="1184"/>
      <c r="I445" s="1184"/>
      <c r="J445" s="1184"/>
      <c r="K445" s="1184"/>
      <c r="L445" s="1184"/>
      <c r="M445" s="1184"/>
      <c r="N445" s="1184"/>
      <c r="O445" s="1184"/>
      <c r="P445" s="1184"/>
      <c r="Q445" s="1184"/>
      <c r="R445" s="1184"/>
      <c r="S445" s="1184"/>
      <c r="T445" s="1184"/>
      <c r="U445" s="1184"/>
      <c r="V445" s="1184"/>
      <c r="W445" s="1184"/>
      <c r="X445" s="1184"/>
      <c r="Y445" s="1184"/>
      <c r="Z445" s="1184"/>
      <c r="AA445" s="1184"/>
      <c r="AB445" s="1184"/>
      <c r="AC445" s="1184"/>
      <c r="AD445" s="1184"/>
      <c r="AE445" s="1184"/>
      <c r="AF445" s="1184"/>
      <c r="AG445" s="1184"/>
      <c r="AH445" s="1191"/>
      <c r="AI445" s="1184"/>
      <c r="AJ445" s="1184"/>
      <c r="AK445" s="1184"/>
      <c r="AL445" s="1184"/>
      <c r="AM445" s="1184"/>
      <c r="AN445" s="1184"/>
      <c r="AO445" s="1184"/>
      <c r="AP445" s="1184"/>
      <c r="AQ445" s="1184"/>
      <c r="AR445" s="1184"/>
      <c r="AS445" s="1184"/>
      <c r="AT445" s="1184"/>
      <c r="AU445" s="1184"/>
      <c r="AV445" s="1184"/>
      <c r="AW445" s="1184"/>
      <c r="AX445" s="1184"/>
      <c r="AY445" s="1184"/>
      <c r="AZ445" s="1184"/>
      <c r="BA445" s="1184"/>
      <c r="BB445" s="1184"/>
      <c r="BC445" s="1184"/>
      <c r="BD445" s="1184"/>
      <c r="BE445" s="1184"/>
      <c r="BF445" s="1184"/>
      <c r="BG445" s="1184"/>
      <c r="BH445" s="1184"/>
      <c r="BI445" s="1184"/>
      <c r="BJ445" s="1184"/>
      <c r="BK445" s="1184"/>
      <c r="BL445" s="1184"/>
      <c r="BM445" s="1184"/>
      <c r="BN445" s="1184"/>
      <c r="BO445" s="1184"/>
      <c r="BP445" s="1184"/>
      <c r="BQ445" s="1184"/>
      <c r="BR445" s="1184"/>
      <c r="BS445" s="1184"/>
      <c r="BT445" s="1184"/>
      <c r="BU445" s="1184"/>
      <c r="BV445" s="1184"/>
      <c r="BW445" s="1184"/>
      <c r="BX445" s="1184"/>
      <c r="BY445" s="1184"/>
    </row>
    <row r="446" spans="2:77">
      <c r="B446" s="1184"/>
      <c r="C446" s="1184"/>
      <c r="D446" s="1184"/>
      <c r="E446" s="1218"/>
      <c r="F446" s="1184"/>
      <c r="G446" s="1184"/>
      <c r="H446" s="1184"/>
      <c r="I446" s="1184"/>
      <c r="J446" s="1184"/>
      <c r="K446" s="1184"/>
      <c r="L446" s="1184"/>
      <c r="M446" s="1184"/>
      <c r="N446" s="1184"/>
      <c r="O446" s="1184"/>
      <c r="P446" s="1184"/>
      <c r="Q446" s="1184"/>
      <c r="R446" s="1184"/>
      <c r="S446" s="1184"/>
      <c r="T446" s="1184"/>
      <c r="U446" s="1184"/>
      <c r="V446" s="1184"/>
      <c r="W446" s="1184"/>
      <c r="X446" s="1184"/>
      <c r="Y446" s="1184"/>
      <c r="Z446" s="1184"/>
      <c r="AA446" s="1184"/>
      <c r="AB446" s="1184"/>
      <c r="AC446" s="1184"/>
      <c r="AD446" s="1184"/>
      <c r="AE446" s="1184"/>
      <c r="AF446" s="1184"/>
      <c r="AG446" s="1184"/>
      <c r="AH446" s="1191"/>
      <c r="AI446" s="1184"/>
      <c r="AJ446" s="1184"/>
      <c r="AK446" s="1184"/>
      <c r="AL446" s="1184"/>
      <c r="AM446" s="1184"/>
      <c r="AN446" s="1184"/>
      <c r="AO446" s="1184"/>
      <c r="AP446" s="1184"/>
      <c r="AQ446" s="1184"/>
      <c r="AR446" s="1184"/>
      <c r="AS446" s="1184"/>
      <c r="AT446" s="1184"/>
      <c r="AU446" s="1184"/>
      <c r="AV446" s="1184"/>
      <c r="AW446" s="1184"/>
      <c r="AX446" s="1184"/>
      <c r="AY446" s="1184"/>
      <c r="AZ446" s="1184"/>
      <c r="BA446" s="1184"/>
      <c r="BB446" s="1184"/>
      <c r="BC446" s="1184"/>
      <c r="BD446" s="1184"/>
      <c r="BE446" s="1184"/>
      <c r="BF446" s="1184"/>
      <c r="BG446" s="1184"/>
      <c r="BH446" s="1184"/>
      <c r="BI446" s="1184"/>
      <c r="BJ446" s="1184"/>
      <c r="BK446" s="1184"/>
      <c r="BL446" s="1184"/>
      <c r="BM446" s="1184"/>
      <c r="BN446" s="1184"/>
      <c r="BO446" s="1184"/>
      <c r="BP446" s="1184"/>
      <c r="BQ446" s="1184"/>
      <c r="BR446" s="1184"/>
      <c r="BS446" s="1184"/>
      <c r="BT446" s="1184"/>
      <c r="BU446" s="1184"/>
      <c r="BV446" s="1184"/>
      <c r="BW446" s="1184"/>
      <c r="BX446" s="1184"/>
      <c r="BY446" s="1184"/>
    </row>
    <row r="447" spans="2:77">
      <c r="B447" s="1184"/>
      <c r="C447" s="1184"/>
      <c r="D447" s="1184"/>
      <c r="E447" s="1218"/>
      <c r="F447" s="1184"/>
      <c r="G447" s="1184"/>
      <c r="H447" s="1184"/>
      <c r="I447" s="1184"/>
      <c r="J447" s="1184"/>
      <c r="K447" s="1184"/>
      <c r="L447" s="1184"/>
      <c r="M447" s="1184"/>
      <c r="N447" s="1184"/>
      <c r="O447" s="1184"/>
      <c r="P447" s="1184"/>
      <c r="Q447" s="1184"/>
      <c r="R447" s="1184"/>
      <c r="S447" s="1184"/>
      <c r="T447" s="1184"/>
      <c r="U447" s="1184"/>
      <c r="V447" s="1184"/>
      <c r="W447" s="1184"/>
      <c r="X447" s="1184"/>
      <c r="Y447" s="1184"/>
      <c r="Z447" s="1184"/>
      <c r="AA447" s="1184"/>
      <c r="AB447" s="1184"/>
      <c r="AC447" s="1184"/>
      <c r="AD447" s="1184"/>
      <c r="AE447" s="1184"/>
      <c r="AF447" s="1184"/>
      <c r="AG447" s="1184"/>
      <c r="AH447" s="1191"/>
      <c r="AI447" s="1184"/>
      <c r="AJ447" s="1184"/>
      <c r="AK447" s="1184"/>
      <c r="AL447" s="1184"/>
      <c r="AM447" s="1184"/>
      <c r="AN447" s="1184"/>
      <c r="AO447" s="1184"/>
      <c r="AP447" s="1184"/>
      <c r="AQ447" s="1184"/>
      <c r="AR447" s="1184"/>
      <c r="AS447" s="1184"/>
      <c r="AT447" s="1184"/>
      <c r="AU447" s="1184"/>
      <c r="AV447" s="1184"/>
      <c r="AW447" s="1184"/>
      <c r="AX447" s="1184"/>
      <c r="AY447" s="1184"/>
      <c r="AZ447" s="1184"/>
      <c r="BA447" s="1184"/>
      <c r="BB447" s="1184"/>
      <c r="BC447" s="1184"/>
      <c r="BD447" s="1184"/>
      <c r="BE447" s="1184"/>
      <c r="BF447" s="1184"/>
      <c r="BG447" s="1184"/>
      <c r="BH447" s="1184"/>
      <c r="BI447" s="1184"/>
      <c r="BJ447" s="1184"/>
      <c r="BK447" s="1184"/>
      <c r="BL447" s="1184"/>
      <c r="BM447" s="1184"/>
      <c r="BN447" s="1184"/>
      <c r="BO447" s="1184"/>
      <c r="BP447" s="1184"/>
      <c r="BQ447" s="1184"/>
      <c r="BR447" s="1184"/>
      <c r="BS447" s="1184"/>
      <c r="BT447" s="1184"/>
      <c r="BU447" s="1184"/>
      <c r="BV447" s="1184"/>
      <c r="BW447" s="1184"/>
      <c r="BX447" s="1184"/>
      <c r="BY447" s="1184"/>
    </row>
    <row r="448" spans="2:77">
      <c r="B448" s="1184"/>
      <c r="C448" s="1184"/>
      <c r="D448" s="1184"/>
      <c r="E448" s="1218"/>
      <c r="F448" s="1184"/>
      <c r="G448" s="1184"/>
      <c r="H448" s="1184"/>
      <c r="I448" s="1184"/>
      <c r="J448" s="1184"/>
      <c r="K448" s="1184"/>
      <c r="L448" s="1184"/>
      <c r="M448" s="1184"/>
      <c r="N448" s="1184"/>
      <c r="O448" s="1184"/>
      <c r="P448" s="1184"/>
      <c r="Q448" s="1184"/>
      <c r="R448" s="1184"/>
      <c r="S448" s="1184"/>
      <c r="T448" s="1184"/>
      <c r="U448" s="1184"/>
      <c r="V448" s="1184"/>
      <c r="W448" s="1184"/>
      <c r="X448" s="1184"/>
      <c r="Y448" s="1184"/>
      <c r="Z448" s="1184"/>
      <c r="AA448" s="1184"/>
      <c r="AB448" s="1184"/>
      <c r="AC448" s="1184"/>
      <c r="AD448" s="1184"/>
      <c r="AE448" s="1184"/>
      <c r="AF448" s="1184"/>
      <c r="AG448" s="1184"/>
      <c r="AH448" s="1191"/>
      <c r="AI448" s="1184"/>
      <c r="AJ448" s="1184"/>
      <c r="AK448" s="1184"/>
      <c r="AL448" s="1184"/>
      <c r="AM448" s="1184"/>
      <c r="AN448" s="1184"/>
      <c r="AO448" s="1184"/>
      <c r="AP448" s="1184"/>
      <c r="AQ448" s="1184"/>
      <c r="AR448" s="1184"/>
      <c r="AS448" s="1184"/>
      <c r="AT448" s="1184"/>
      <c r="AU448" s="1184"/>
      <c r="AV448" s="1184"/>
      <c r="AW448" s="1184"/>
      <c r="AX448" s="1184"/>
      <c r="AY448" s="1184"/>
      <c r="AZ448" s="1184"/>
      <c r="BA448" s="1184"/>
      <c r="BB448" s="1184"/>
      <c r="BC448" s="1184"/>
      <c r="BD448" s="1184"/>
      <c r="BE448" s="1184"/>
      <c r="BF448" s="1184"/>
      <c r="BG448" s="1184"/>
      <c r="BH448" s="1184"/>
      <c r="BI448" s="1184"/>
      <c r="BJ448" s="1184"/>
      <c r="BK448" s="1184"/>
      <c r="BL448" s="1184"/>
      <c r="BM448" s="1184"/>
      <c r="BN448" s="1184"/>
      <c r="BO448" s="1184"/>
      <c r="BP448" s="1184"/>
      <c r="BQ448" s="1184"/>
      <c r="BR448" s="1184"/>
      <c r="BS448" s="1184"/>
      <c r="BT448" s="1184"/>
      <c r="BU448" s="1184"/>
      <c r="BV448" s="1184"/>
      <c r="BW448" s="1184"/>
      <c r="BX448" s="1184"/>
      <c r="BY448" s="1184"/>
    </row>
    <row r="449" spans="2:77">
      <c r="B449" s="1184"/>
      <c r="C449" s="1184"/>
      <c r="D449" s="1184"/>
      <c r="E449" s="1218"/>
      <c r="F449" s="1184"/>
      <c r="G449" s="1184"/>
      <c r="H449" s="1184"/>
      <c r="I449" s="1184"/>
      <c r="J449" s="1184"/>
      <c r="K449" s="1184"/>
      <c r="L449" s="1184"/>
      <c r="M449" s="1184"/>
      <c r="N449" s="1184"/>
      <c r="O449" s="1184"/>
      <c r="P449" s="1184"/>
      <c r="Q449" s="1184"/>
      <c r="R449" s="1184"/>
      <c r="S449" s="1184"/>
      <c r="T449" s="1184"/>
      <c r="U449" s="1184"/>
      <c r="V449" s="1184"/>
      <c r="W449" s="1184"/>
      <c r="X449" s="1184"/>
      <c r="Y449" s="1184"/>
      <c r="Z449" s="1184"/>
      <c r="AA449" s="1184"/>
      <c r="AB449" s="1184"/>
      <c r="AC449" s="1184"/>
      <c r="AD449" s="1184"/>
      <c r="AE449" s="1184"/>
      <c r="AF449" s="1184"/>
      <c r="AG449" s="1184"/>
      <c r="AH449" s="1191"/>
      <c r="AI449" s="1184"/>
      <c r="AJ449" s="1184"/>
      <c r="AK449" s="1184"/>
      <c r="AL449" s="1184"/>
      <c r="AM449" s="1184"/>
      <c r="AN449" s="1184"/>
      <c r="AO449" s="1184"/>
      <c r="AP449" s="1184"/>
      <c r="AQ449" s="1184"/>
      <c r="AR449" s="1184"/>
      <c r="AS449" s="1184"/>
      <c r="AT449" s="1184"/>
      <c r="AU449" s="1184"/>
      <c r="AV449" s="1184"/>
      <c r="AW449" s="1184"/>
      <c r="AX449" s="1184"/>
      <c r="AY449" s="1184"/>
      <c r="AZ449" s="1184"/>
      <c r="BA449" s="1184"/>
      <c r="BB449" s="1184"/>
      <c r="BC449" s="1184"/>
      <c r="BD449" s="1184"/>
      <c r="BE449" s="1184"/>
      <c r="BF449" s="1184"/>
      <c r="BG449" s="1184"/>
      <c r="BH449" s="1184"/>
      <c r="BI449" s="1184"/>
      <c r="BJ449" s="1184"/>
      <c r="BK449" s="1184"/>
      <c r="BL449" s="1184"/>
      <c r="BM449" s="1184"/>
      <c r="BN449" s="1184"/>
      <c r="BO449" s="1184"/>
      <c r="BP449" s="1184"/>
      <c r="BQ449" s="1184"/>
      <c r="BR449" s="1184"/>
      <c r="BS449" s="1184"/>
      <c r="BT449" s="1184"/>
      <c r="BU449" s="1184"/>
      <c r="BV449" s="1184"/>
      <c r="BW449" s="1184"/>
      <c r="BX449" s="1184"/>
      <c r="BY449" s="1184"/>
    </row>
    <row r="450" spans="2:77">
      <c r="B450" s="1184"/>
      <c r="C450" s="1184"/>
      <c r="D450" s="1184"/>
      <c r="E450" s="1218"/>
      <c r="F450" s="1184"/>
      <c r="G450" s="1184"/>
      <c r="H450" s="1184"/>
      <c r="I450" s="1184"/>
      <c r="J450" s="1184"/>
      <c r="K450" s="1184"/>
      <c r="L450" s="1184"/>
      <c r="M450" s="1184"/>
      <c r="N450" s="1184"/>
      <c r="O450" s="1184"/>
      <c r="P450" s="1184"/>
      <c r="Q450" s="1184"/>
      <c r="R450" s="1184"/>
      <c r="S450" s="1184"/>
      <c r="T450" s="1184"/>
      <c r="U450" s="1184"/>
      <c r="V450" s="1184"/>
      <c r="W450" s="1184"/>
      <c r="X450" s="1184"/>
      <c r="Y450" s="1184"/>
      <c r="Z450" s="1184"/>
      <c r="AA450" s="1184"/>
      <c r="AB450" s="1184"/>
      <c r="AC450" s="1184"/>
      <c r="AD450" s="1184"/>
      <c r="AE450" s="1184"/>
      <c r="AF450" s="1184"/>
      <c r="AG450" s="1184"/>
      <c r="AH450" s="1191"/>
      <c r="AI450" s="1184"/>
      <c r="AJ450" s="1184"/>
      <c r="AK450" s="1184"/>
      <c r="AL450" s="1184"/>
      <c r="AM450" s="1184"/>
      <c r="AN450" s="1184"/>
      <c r="AO450" s="1184"/>
      <c r="AP450" s="1184"/>
      <c r="AQ450" s="1184"/>
      <c r="AR450" s="1184"/>
      <c r="AS450" s="1184"/>
      <c r="AT450" s="1184"/>
      <c r="AU450" s="1184"/>
      <c r="AV450" s="1184"/>
      <c r="AW450" s="1184"/>
      <c r="AX450" s="1184"/>
      <c r="AY450" s="1184"/>
      <c r="AZ450" s="1184"/>
      <c r="BA450" s="1184"/>
      <c r="BB450" s="1184"/>
      <c r="BC450" s="1184"/>
      <c r="BD450" s="1184"/>
      <c r="BE450" s="1184"/>
      <c r="BF450" s="1184"/>
      <c r="BG450" s="1184"/>
      <c r="BH450" s="1184"/>
      <c r="BI450" s="1184"/>
      <c r="BJ450" s="1184"/>
      <c r="BK450" s="1184"/>
      <c r="BL450" s="1184"/>
      <c r="BM450" s="1184"/>
      <c r="BN450" s="1184"/>
      <c r="BO450" s="1184"/>
      <c r="BP450" s="1184"/>
      <c r="BQ450" s="1184"/>
      <c r="BR450" s="1184"/>
      <c r="BS450" s="1184"/>
      <c r="BT450" s="1184"/>
      <c r="BU450" s="1184"/>
      <c r="BV450" s="1184"/>
      <c r="BW450" s="1184"/>
      <c r="BX450" s="1184"/>
      <c r="BY450" s="1184"/>
    </row>
    <row r="451" spans="2:77">
      <c r="B451" s="1184"/>
      <c r="C451" s="1184"/>
      <c r="D451" s="1184"/>
      <c r="E451" s="1218"/>
      <c r="F451" s="1184"/>
      <c r="G451" s="1184"/>
      <c r="H451" s="1184"/>
      <c r="I451" s="1184"/>
      <c r="J451" s="1184"/>
      <c r="K451" s="1184"/>
      <c r="L451" s="1184"/>
      <c r="M451" s="1184"/>
      <c r="N451" s="1184"/>
      <c r="O451" s="1184"/>
      <c r="P451" s="1184"/>
      <c r="Q451" s="1184"/>
      <c r="R451" s="1184"/>
      <c r="S451" s="1184"/>
      <c r="T451" s="1184"/>
      <c r="U451" s="1184"/>
      <c r="V451" s="1184"/>
      <c r="W451" s="1184"/>
      <c r="X451" s="1184"/>
      <c r="Y451" s="1184"/>
      <c r="Z451" s="1184"/>
      <c r="AA451" s="1184"/>
      <c r="AB451" s="1184"/>
      <c r="AC451" s="1184"/>
      <c r="AD451" s="1184"/>
      <c r="AE451" s="1184"/>
      <c r="AF451" s="1184"/>
      <c r="AG451" s="1184"/>
      <c r="AH451" s="1191"/>
      <c r="AI451" s="1184"/>
      <c r="AJ451" s="1184"/>
      <c r="AK451" s="1184"/>
      <c r="AL451" s="1184"/>
      <c r="AM451" s="1184"/>
      <c r="AN451" s="1184"/>
      <c r="AO451" s="1184"/>
      <c r="AP451" s="1184"/>
      <c r="AQ451" s="1184"/>
      <c r="AR451" s="1184"/>
      <c r="AS451" s="1184"/>
      <c r="AT451" s="1184"/>
      <c r="AU451" s="1184"/>
      <c r="AV451" s="1184"/>
      <c r="AW451" s="1184"/>
      <c r="AX451" s="1184"/>
      <c r="AY451" s="1184"/>
      <c r="AZ451" s="1184"/>
      <c r="BA451" s="1184"/>
      <c r="BB451" s="1184"/>
      <c r="BC451" s="1184"/>
      <c r="BD451" s="1184"/>
      <c r="BE451" s="1184"/>
      <c r="BF451" s="1184"/>
      <c r="BG451" s="1184"/>
      <c r="BH451" s="1184"/>
      <c r="BI451" s="1184"/>
      <c r="BJ451" s="1184"/>
      <c r="BK451" s="1184"/>
      <c r="BL451" s="1184"/>
      <c r="BM451" s="1184"/>
      <c r="BN451" s="1184"/>
      <c r="BO451" s="1184"/>
      <c r="BP451" s="1184"/>
      <c r="BQ451" s="1184"/>
      <c r="BR451" s="1184"/>
      <c r="BS451" s="1184"/>
      <c r="BT451" s="1184"/>
      <c r="BU451" s="1184"/>
      <c r="BV451" s="1184"/>
      <c r="BW451" s="1184"/>
      <c r="BX451" s="1184"/>
      <c r="BY451" s="1184"/>
    </row>
    <row r="452" spans="2:77">
      <c r="B452" s="1184"/>
      <c r="C452" s="1184"/>
      <c r="D452" s="1184"/>
      <c r="E452" s="1218"/>
      <c r="F452" s="1184"/>
      <c r="G452" s="1184"/>
      <c r="H452" s="1184"/>
      <c r="I452" s="1184"/>
      <c r="J452" s="1184"/>
      <c r="K452" s="1184"/>
      <c r="L452" s="1184"/>
      <c r="M452" s="1184"/>
      <c r="N452" s="1184"/>
      <c r="O452" s="1184"/>
      <c r="P452" s="1184"/>
      <c r="Q452" s="1184"/>
      <c r="R452" s="1184"/>
      <c r="S452" s="1184"/>
      <c r="T452" s="1184"/>
      <c r="U452" s="1184"/>
      <c r="V452" s="1184"/>
      <c r="W452" s="1184"/>
      <c r="X452" s="1184"/>
      <c r="Y452" s="1184"/>
      <c r="Z452" s="1184"/>
      <c r="AA452" s="1184"/>
      <c r="AB452" s="1184"/>
      <c r="AC452" s="1184"/>
      <c r="AD452" s="1184"/>
      <c r="AE452" s="1184"/>
      <c r="AF452" s="1184"/>
      <c r="AG452" s="1184"/>
      <c r="AH452" s="1191"/>
      <c r="AI452" s="1184"/>
      <c r="AJ452" s="1184"/>
      <c r="AK452" s="1184"/>
      <c r="AL452" s="1184"/>
      <c r="AM452" s="1184"/>
      <c r="AN452" s="1184"/>
      <c r="AO452" s="1184"/>
      <c r="AP452" s="1184"/>
      <c r="AQ452" s="1184"/>
      <c r="AR452" s="1184"/>
      <c r="AS452" s="1184"/>
      <c r="AT452" s="1184"/>
      <c r="AU452" s="1184"/>
      <c r="AV452" s="1184"/>
      <c r="AW452" s="1184"/>
      <c r="AX452" s="1184"/>
      <c r="AY452" s="1184"/>
      <c r="AZ452" s="1184"/>
      <c r="BA452" s="1184"/>
      <c r="BB452" s="1184"/>
      <c r="BC452" s="1184"/>
      <c r="BD452" s="1184"/>
      <c r="BE452" s="1184"/>
      <c r="BF452" s="1184"/>
      <c r="BG452" s="1184"/>
      <c r="BH452" s="1184"/>
      <c r="BI452" s="1184"/>
      <c r="BJ452" s="1184"/>
      <c r="BK452" s="1184"/>
      <c r="BL452" s="1184"/>
      <c r="BM452" s="1184"/>
      <c r="BN452" s="1184"/>
      <c r="BO452" s="1184"/>
      <c r="BP452" s="1184"/>
      <c r="BQ452" s="1184"/>
      <c r="BR452" s="1184"/>
      <c r="BS452" s="1184"/>
      <c r="BT452" s="1184"/>
      <c r="BU452" s="1184"/>
      <c r="BV452" s="1184"/>
      <c r="BW452" s="1184"/>
      <c r="BX452" s="1184"/>
      <c r="BY452" s="1184"/>
    </row>
    <row r="453" spans="2:77">
      <c r="B453" s="1184"/>
      <c r="C453" s="1184"/>
      <c r="D453" s="1184"/>
      <c r="E453" s="1218"/>
      <c r="F453" s="1184"/>
      <c r="G453" s="1184"/>
      <c r="H453" s="1184"/>
      <c r="I453" s="1184"/>
      <c r="J453" s="1184"/>
      <c r="K453" s="1184"/>
      <c r="L453" s="1184"/>
      <c r="M453" s="1184"/>
      <c r="N453" s="1184"/>
      <c r="O453" s="1184"/>
      <c r="P453" s="1184"/>
      <c r="Q453" s="1184"/>
      <c r="R453" s="1184"/>
      <c r="S453" s="1184"/>
      <c r="T453" s="1184"/>
      <c r="U453" s="1184"/>
      <c r="V453" s="1184"/>
      <c r="W453" s="1184"/>
      <c r="X453" s="1184"/>
      <c r="Y453" s="1184"/>
      <c r="Z453" s="1184"/>
      <c r="AA453" s="1184"/>
      <c r="AB453" s="1184"/>
      <c r="AC453" s="1184"/>
      <c r="AD453" s="1184"/>
      <c r="AE453" s="1184"/>
      <c r="AF453" s="1184"/>
      <c r="AG453" s="1184"/>
      <c r="AH453" s="1191"/>
      <c r="AI453" s="1184"/>
      <c r="AJ453" s="1184"/>
      <c r="AK453" s="1184"/>
      <c r="AL453" s="1184"/>
      <c r="AM453" s="1184"/>
      <c r="AN453" s="1184"/>
      <c r="AO453" s="1184"/>
      <c r="AP453" s="1184"/>
      <c r="AQ453" s="1184"/>
      <c r="AR453" s="1184"/>
      <c r="AS453" s="1184"/>
      <c r="AT453" s="1184"/>
      <c r="AU453" s="1184"/>
      <c r="AV453" s="1184"/>
      <c r="AW453" s="1184"/>
      <c r="AX453" s="1184"/>
      <c r="AY453" s="1184"/>
      <c r="AZ453" s="1184"/>
      <c r="BA453" s="1184"/>
      <c r="BB453" s="1184"/>
      <c r="BC453" s="1184"/>
      <c r="BD453" s="1184"/>
      <c r="BE453" s="1184"/>
      <c r="BF453" s="1184"/>
      <c r="BG453" s="1184"/>
      <c r="BH453" s="1184"/>
      <c r="BI453" s="1184"/>
      <c r="BJ453" s="1184"/>
      <c r="BK453" s="1184"/>
      <c r="BL453" s="1184"/>
      <c r="BM453" s="1184"/>
      <c r="BN453" s="1184"/>
      <c r="BO453" s="1184"/>
      <c r="BP453" s="1184"/>
      <c r="BQ453" s="1184"/>
      <c r="BR453" s="1184"/>
      <c r="BS453" s="1184"/>
      <c r="BT453" s="1184"/>
      <c r="BU453" s="1184"/>
      <c r="BV453" s="1184"/>
      <c r="BW453" s="1184"/>
      <c r="BX453" s="1184"/>
      <c r="BY453" s="1184"/>
    </row>
    <row r="454" spans="2:77">
      <c r="B454" s="1184"/>
      <c r="C454" s="1184"/>
      <c r="D454" s="1184"/>
      <c r="E454" s="1218"/>
      <c r="F454" s="1184"/>
      <c r="G454" s="1184"/>
      <c r="H454" s="1184"/>
      <c r="I454" s="1184"/>
      <c r="J454" s="1184"/>
      <c r="K454" s="1184"/>
      <c r="L454" s="1184"/>
      <c r="M454" s="1184"/>
      <c r="N454" s="1184"/>
      <c r="O454" s="1184"/>
      <c r="P454" s="1184"/>
      <c r="Q454" s="1184"/>
      <c r="R454" s="1184"/>
      <c r="S454" s="1184"/>
      <c r="T454" s="1184"/>
      <c r="U454" s="1184"/>
      <c r="V454" s="1184"/>
      <c r="W454" s="1184"/>
      <c r="X454" s="1184"/>
      <c r="Y454" s="1184"/>
      <c r="Z454" s="1184"/>
      <c r="AA454" s="1184"/>
      <c r="AB454" s="1184"/>
      <c r="AC454" s="1184"/>
      <c r="AD454" s="1184"/>
      <c r="AE454" s="1184"/>
      <c r="AF454" s="1184"/>
      <c r="AG454" s="1184"/>
      <c r="AH454" s="1191"/>
      <c r="AI454" s="1184"/>
      <c r="AJ454" s="1184"/>
      <c r="AK454" s="1184"/>
      <c r="AL454" s="1184"/>
      <c r="AM454" s="1184"/>
      <c r="AN454" s="1184"/>
      <c r="AO454" s="1184"/>
      <c r="AP454" s="1184"/>
      <c r="AQ454" s="1184"/>
      <c r="AR454" s="1184"/>
      <c r="AS454" s="1184"/>
      <c r="AT454" s="1184"/>
      <c r="AU454" s="1184"/>
      <c r="AV454" s="1184"/>
      <c r="AW454" s="1184"/>
      <c r="AX454" s="1184"/>
      <c r="AY454" s="1184"/>
      <c r="AZ454" s="1184"/>
      <c r="BA454" s="1184"/>
      <c r="BB454" s="1184"/>
      <c r="BC454" s="1184"/>
      <c r="BD454" s="1184"/>
      <c r="BE454" s="1184"/>
      <c r="BF454" s="1184"/>
      <c r="BG454" s="1184"/>
      <c r="BH454" s="1184"/>
      <c r="BI454" s="1184"/>
      <c r="BJ454" s="1184"/>
      <c r="BK454" s="1184"/>
      <c r="BL454" s="1184"/>
      <c r="BM454" s="1184"/>
      <c r="BN454" s="1184"/>
      <c r="BO454" s="1184"/>
      <c r="BP454" s="1184"/>
      <c r="BQ454" s="1184"/>
      <c r="BR454" s="1184"/>
      <c r="BS454" s="1184"/>
      <c r="BT454" s="1184"/>
      <c r="BU454" s="1184"/>
      <c r="BV454" s="1184"/>
      <c r="BW454" s="1184"/>
      <c r="BX454" s="1184"/>
      <c r="BY454" s="1184"/>
    </row>
    <row r="455" spans="2:77">
      <c r="B455" s="1184"/>
      <c r="C455" s="1184"/>
      <c r="D455" s="1184"/>
      <c r="E455" s="1218"/>
      <c r="F455" s="1184"/>
      <c r="G455" s="1184"/>
      <c r="H455" s="1184"/>
      <c r="I455" s="1184"/>
      <c r="J455" s="1184"/>
      <c r="K455" s="1184"/>
      <c r="L455" s="1184"/>
      <c r="M455" s="1184"/>
      <c r="N455" s="1184"/>
      <c r="O455" s="1184"/>
      <c r="P455" s="1184"/>
      <c r="Q455" s="1184"/>
      <c r="R455" s="1184"/>
      <c r="S455" s="1184"/>
      <c r="T455" s="1184"/>
      <c r="U455" s="1184"/>
      <c r="V455" s="1184"/>
      <c r="W455" s="1184"/>
      <c r="X455" s="1184"/>
      <c r="Y455" s="1184"/>
      <c r="Z455" s="1184"/>
      <c r="AA455" s="1184"/>
      <c r="AB455" s="1184"/>
      <c r="AC455" s="1184"/>
      <c r="AD455" s="1184"/>
      <c r="AE455" s="1184"/>
      <c r="AF455" s="1184"/>
      <c r="AG455" s="1184"/>
      <c r="AH455" s="1191"/>
      <c r="AI455" s="1184"/>
      <c r="AJ455" s="1184"/>
      <c r="AK455" s="1184"/>
      <c r="AL455" s="1184"/>
      <c r="AM455" s="1184"/>
      <c r="AN455" s="1184"/>
      <c r="AO455" s="1184"/>
      <c r="AP455" s="1184"/>
      <c r="AQ455" s="1184"/>
      <c r="AR455" s="1184"/>
      <c r="AS455" s="1184"/>
      <c r="AT455" s="1184"/>
      <c r="AU455" s="1184"/>
      <c r="AV455" s="1184"/>
      <c r="AW455" s="1184"/>
      <c r="AX455" s="1184"/>
      <c r="AY455" s="1184"/>
      <c r="AZ455" s="1184"/>
      <c r="BA455" s="1184"/>
      <c r="BB455" s="1184"/>
      <c r="BC455" s="1184"/>
      <c r="BD455" s="1184"/>
      <c r="BE455" s="1184"/>
      <c r="BF455" s="1184"/>
      <c r="BG455" s="1184"/>
      <c r="BH455" s="1184"/>
      <c r="BI455" s="1184"/>
      <c r="BJ455" s="1184"/>
      <c r="BK455" s="1184"/>
      <c r="BL455" s="1184"/>
      <c r="BM455" s="1184"/>
      <c r="BN455" s="1184"/>
      <c r="BO455" s="1184"/>
      <c r="BP455" s="1184"/>
      <c r="BQ455" s="1184"/>
      <c r="BR455" s="1184"/>
      <c r="BS455" s="1184"/>
      <c r="BT455" s="1184"/>
      <c r="BU455" s="1184"/>
      <c r="BV455" s="1184"/>
      <c r="BW455" s="1184"/>
      <c r="BX455" s="1184"/>
      <c r="BY455" s="1184"/>
    </row>
    <row r="456" spans="2:77">
      <c r="B456" s="1184"/>
      <c r="C456" s="1184"/>
      <c r="D456" s="1184"/>
      <c r="E456" s="1218"/>
      <c r="F456" s="1184"/>
      <c r="G456" s="1184"/>
      <c r="H456" s="1184"/>
      <c r="I456" s="1184"/>
      <c r="J456" s="1184"/>
      <c r="K456" s="1184"/>
      <c r="L456" s="1184"/>
      <c r="M456" s="1184"/>
      <c r="N456" s="1184"/>
      <c r="O456" s="1184"/>
      <c r="P456" s="1184"/>
      <c r="Q456" s="1184"/>
      <c r="R456" s="1184"/>
      <c r="S456" s="1184"/>
      <c r="T456" s="1184"/>
      <c r="U456" s="1184"/>
      <c r="V456" s="1184"/>
      <c r="W456" s="1184"/>
      <c r="X456" s="1184"/>
      <c r="Y456" s="1184"/>
      <c r="Z456" s="1184"/>
      <c r="AA456" s="1184"/>
      <c r="AB456" s="1184"/>
      <c r="AC456" s="1184"/>
      <c r="AD456" s="1184"/>
      <c r="AE456" s="1184"/>
      <c r="AF456" s="1184"/>
      <c r="AG456" s="1184"/>
      <c r="AH456" s="1191"/>
      <c r="AI456" s="1184"/>
      <c r="AJ456" s="1184"/>
      <c r="AK456" s="1184"/>
      <c r="AL456" s="1184"/>
      <c r="AM456" s="1184"/>
      <c r="AN456" s="1184"/>
      <c r="AO456" s="1184"/>
      <c r="AP456" s="1184"/>
      <c r="AQ456" s="1184"/>
      <c r="AR456" s="1184"/>
      <c r="AS456" s="1184"/>
      <c r="AT456" s="1184"/>
      <c r="AU456" s="1184"/>
      <c r="AV456" s="1184"/>
      <c r="AW456" s="1184"/>
      <c r="AX456" s="1184"/>
      <c r="AY456" s="1184"/>
      <c r="AZ456" s="1184"/>
      <c r="BA456" s="1184"/>
      <c r="BB456" s="1184"/>
      <c r="BC456" s="1184"/>
      <c r="BD456" s="1184"/>
      <c r="BE456" s="1184"/>
      <c r="BF456" s="1184"/>
      <c r="BG456" s="1184"/>
      <c r="BH456" s="1184"/>
      <c r="BI456" s="1184"/>
      <c r="BJ456" s="1184"/>
      <c r="BK456" s="1184"/>
      <c r="BL456" s="1184"/>
      <c r="BM456" s="1184"/>
      <c r="BN456" s="1184"/>
      <c r="BO456" s="1184"/>
      <c r="BP456" s="1184"/>
      <c r="BQ456" s="1184"/>
      <c r="BR456" s="1184"/>
      <c r="BS456" s="1184"/>
      <c r="BT456" s="1184"/>
      <c r="BU456" s="1184"/>
      <c r="BV456" s="1184"/>
      <c r="BW456" s="1184"/>
      <c r="BX456" s="1184"/>
      <c r="BY456" s="1184"/>
    </row>
    <row r="457" spans="2:77">
      <c r="B457" s="1184"/>
      <c r="C457" s="1184"/>
      <c r="D457" s="1184"/>
      <c r="E457" s="1218"/>
      <c r="F457" s="1184"/>
      <c r="G457" s="1184"/>
      <c r="H457" s="1184"/>
      <c r="I457" s="1184"/>
      <c r="J457" s="1184"/>
      <c r="K457" s="1184"/>
      <c r="L457" s="1184"/>
      <c r="M457" s="1184"/>
      <c r="N457" s="1184"/>
      <c r="O457" s="1184"/>
      <c r="P457" s="1184"/>
      <c r="Q457" s="1184"/>
      <c r="R457" s="1184"/>
      <c r="S457" s="1184"/>
      <c r="T457" s="1184"/>
      <c r="U457" s="1184"/>
      <c r="V457" s="1184"/>
      <c r="W457" s="1184"/>
      <c r="X457" s="1184"/>
      <c r="Y457" s="1184"/>
      <c r="Z457" s="1184"/>
      <c r="AA457" s="1184"/>
      <c r="AB457" s="1184"/>
      <c r="AC457" s="1184"/>
      <c r="AD457" s="1184"/>
      <c r="AE457" s="1184"/>
      <c r="AF457" s="1184"/>
      <c r="AG457" s="1184"/>
      <c r="AH457" s="1191"/>
      <c r="AI457" s="1184"/>
      <c r="AJ457" s="1184"/>
      <c r="AK457" s="1184"/>
      <c r="AL457" s="1184"/>
      <c r="AM457" s="1184"/>
      <c r="AN457" s="1184"/>
      <c r="AO457" s="1184"/>
      <c r="AP457" s="1184"/>
      <c r="AQ457" s="1184"/>
      <c r="AR457" s="1184"/>
      <c r="AS457" s="1184"/>
      <c r="AT457" s="1184"/>
      <c r="AU457" s="1184"/>
      <c r="AV457" s="1184"/>
      <c r="AW457" s="1184"/>
      <c r="AX457" s="1184"/>
      <c r="AY457" s="1184"/>
      <c r="AZ457" s="1184"/>
      <c r="BA457" s="1184"/>
      <c r="BB457" s="1184"/>
      <c r="BC457" s="1184"/>
      <c r="BD457" s="1184"/>
      <c r="BE457" s="1184"/>
      <c r="BF457" s="1184"/>
      <c r="BG457" s="1184"/>
      <c r="BH457" s="1184"/>
      <c r="BI457" s="1184"/>
      <c r="BJ457" s="1184"/>
      <c r="BK457" s="1184"/>
      <c r="BL457" s="1184"/>
      <c r="BM457" s="1184"/>
      <c r="BN457" s="1184"/>
      <c r="BO457" s="1184"/>
      <c r="BP457" s="1184"/>
      <c r="BQ457" s="1184"/>
      <c r="BR457" s="1184"/>
      <c r="BS457" s="1184"/>
      <c r="BT457" s="1184"/>
      <c r="BU457" s="1184"/>
      <c r="BV457" s="1184"/>
      <c r="BW457" s="1184"/>
      <c r="BX457" s="1184"/>
      <c r="BY457" s="1184"/>
    </row>
    <row r="458" spans="2:77">
      <c r="B458" s="1184"/>
      <c r="C458" s="1184"/>
      <c r="D458" s="1184"/>
      <c r="E458" s="1218"/>
      <c r="F458" s="1184"/>
      <c r="G458" s="1184"/>
      <c r="H458" s="1184"/>
      <c r="I458" s="1184"/>
      <c r="J458" s="1184"/>
      <c r="K458" s="1184"/>
      <c r="L458" s="1184"/>
      <c r="M458" s="1184"/>
      <c r="N458" s="1184"/>
      <c r="O458" s="1184"/>
      <c r="P458" s="1184"/>
      <c r="Q458" s="1184"/>
      <c r="R458" s="1184"/>
      <c r="S458" s="1184"/>
      <c r="T458" s="1184"/>
      <c r="U458" s="1184"/>
      <c r="V458" s="1184"/>
      <c r="W458" s="1184"/>
      <c r="X458" s="1184"/>
      <c r="Y458" s="1184"/>
      <c r="Z458" s="1184"/>
      <c r="AA458" s="1184"/>
      <c r="AB458" s="1184"/>
      <c r="AC458" s="1184"/>
      <c r="AD458" s="1184"/>
      <c r="AE458" s="1184"/>
      <c r="AF458" s="1184"/>
      <c r="AG458" s="1184"/>
      <c r="AH458" s="1191"/>
      <c r="AI458" s="1184"/>
      <c r="AJ458" s="1184"/>
      <c r="AK458" s="1184"/>
      <c r="AL458" s="1184"/>
      <c r="AM458" s="1184"/>
      <c r="AN458" s="1184"/>
      <c r="AO458" s="1184"/>
      <c r="AP458" s="1184"/>
      <c r="AQ458" s="1184"/>
      <c r="AR458" s="1184"/>
      <c r="AS458" s="1184"/>
      <c r="AT458" s="1184"/>
      <c r="AU458" s="1184"/>
      <c r="AV458" s="1184"/>
      <c r="AW458" s="1184"/>
      <c r="AX458" s="1184"/>
      <c r="AY458" s="1184"/>
      <c r="AZ458" s="1184"/>
      <c r="BA458" s="1184"/>
      <c r="BB458" s="1184"/>
      <c r="BC458" s="1184"/>
      <c r="BD458" s="1184"/>
      <c r="BE458" s="1184"/>
      <c r="BF458" s="1184"/>
      <c r="BG458" s="1184"/>
      <c r="BH458" s="1184"/>
      <c r="BI458" s="1184"/>
      <c r="BJ458" s="1184"/>
      <c r="BK458" s="1184"/>
      <c r="BL458" s="1184"/>
      <c r="BM458" s="1184"/>
      <c r="BN458" s="1184"/>
      <c r="BO458" s="1184"/>
      <c r="BP458" s="1184"/>
      <c r="BQ458" s="1184"/>
      <c r="BR458" s="1184"/>
      <c r="BS458" s="1184"/>
      <c r="BT458" s="1184"/>
      <c r="BU458" s="1184"/>
      <c r="BV458" s="1184"/>
      <c r="BW458" s="1184"/>
      <c r="BX458" s="1184"/>
      <c r="BY458" s="1184"/>
    </row>
    <row r="459" spans="2:77">
      <c r="B459" s="1184"/>
      <c r="C459" s="1184"/>
      <c r="D459" s="1184"/>
      <c r="E459" s="1218"/>
      <c r="F459" s="1184"/>
      <c r="G459" s="1184"/>
      <c r="H459" s="1184"/>
      <c r="I459" s="1184"/>
      <c r="J459" s="1184"/>
      <c r="K459" s="1184"/>
      <c r="L459" s="1184"/>
      <c r="M459" s="1184"/>
      <c r="N459" s="1184"/>
      <c r="O459" s="1184"/>
      <c r="P459" s="1184"/>
      <c r="Q459" s="1184"/>
      <c r="R459" s="1184"/>
      <c r="S459" s="1184"/>
      <c r="T459" s="1184"/>
      <c r="U459" s="1184"/>
      <c r="V459" s="1184"/>
      <c r="W459" s="1184"/>
      <c r="X459" s="1184"/>
      <c r="Y459" s="1184"/>
      <c r="Z459" s="1184"/>
      <c r="AA459" s="1184"/>
      <c r="AB459" s="1184"/>
      <c r="AC459" s="1184"/>
      <c r="AD459" s="1184"/>
      <c r="AE459" s="1184"/>
      <c r="AF459" s="1184"/>
      <c r="AG459" s="1184"/>
      <c r="AH459" s="1191"/>
      <c r="AI459" s="1184"/>
      <c r="AJ459" s="1184"/>
      <c r="AK459" s="1184"/>
      <c r="AL459" s="1184"/>
      <c r="AM459" s="1184"/>
      <c r="AN459" s="1184"/>
      <c r="AO459" s="1184"/>
      <c r="AP459" s="1184"/>
      <c r="AQ459" s="1184"/>
      <c r="AR459" s="1184"/>
      <c r="AS459" s="1184"/>
      <c r="AT459" s="1184"/>
      <c r="AU459" s="1184"/>
      <c r="AV459" s="1184"/>
      <c r="AW459" s="1184"/>
      <c r="AX459" s="1184"/>
      <c r="AY459" s="1184"/>
      <c r="AZ459" s="1184"/>
      <c r="BA459" s="1184"/>
      <c r="BB459" s="1184"/>
      <c r="BC459" s="1184"/>
      <c r="BD459" s="1184"/>
      <c r="BE459" s="1184"/>
      <c r="BF459" s="1184"/>
      <c r="BG459" s="1184"/>
      <c r="BH459" s="1184"/>
      <c r="BI459" s="1184"/>
      <c r="BJ459" s="1184"/>
      <c r="BK459" s="1184"/>
      <c r="BL459" s="1184"/>
      <c r="BM459" s="1184"/>
      <c r="BN459" s="1184"/>
      <c r="BO459" s="1184"/>
      <c r="BP459" s="1184"/>
      <c r="BQ459" s="1184"/>
      <c r="BR459" s="1184"/>
      <c r="BS459" s="1184"/>
      <c r="BT459" s="1184"/>
      <c r="BU459" s="1184"/>
      <c r="BV459" s="1184"/>
      <c r="BW459" s="1184"/>
      <c r="BX459" s="1184"/>
      <c r="BY459" s="1184"/>
    </row>
    <row r="460" spans="2:77">
      <c r="B460" s="1184"/>
      <c r="C460" s="1184"/>
      <c r="D460" s="1184"/>
      <c r="E460" s="1218"/>
      <c r="F460" s="1184"/>
      <c r="G460" s="1184"/>
      <c r="H460" s="1184"/>
      <c r="I460" s="1184"/>
      <c r="J460" s="1184"/>
      <c r="K460" s="1184"/>
      <c r="L460" s="1184"/>
      <c r="M460" s="1184"/>
      <c r="N460" s="1184"/>
      <c r="O460" s="1184"/>
      <c r="P460" s="1184"/>
      <c r="Q460" s="1184"/>
      <c r="R460" s="1184"/>
      <c r="S460" s="1184"/>
      <c r="T460" s="1184"/>
      <c r="U460" s="1184"/>
      <c r="V460" s="1184"/>
      <c r="W460" s="1184"/>
      <c r="X460" s="1184"/>
      <c r="Y460" s="1184"/>
      <c r="Z460" s="1184"/>
      <c r="AA460" s="1184"/>
      <c r="AB460" s="1184"/>
      <c r="AC460" s="1184"/>
      <c r="AD460" s="1184"/>
      <c r="AE460" s="1184"/>
      <c r="AF460" s="1184"/>
      <c r="AG460" s="1184"/>
      <c r="AH460" s="1191"/>
      <c r="AI460" s="1184"/>
      <c r="AJ460" s="1184"/>
      <c r="AK460" s="1184"/>
      <c r="AL460" s="1184"/>
      <c r="AM460" s="1184"/>
      <c r="AN460" s="1184"/>
      <c r="AO460" s="1184"/>
      <c r="AP460" s="1184"/>
      <c r="AQ460" s="1184"/>
      <c r="AR460" s="1184"/>
      <c r="AS460" s="1184"/>
      <c r="AT460" s="1184"/>
      <c r="AU460" s="1184"/>
      <c r="AV460" s="1184"/>
      <c r="AW460" s="1184"/>
      <c r="AX460" s="1184"/>
      <c r="AY460" s="1184"/>
      <c r="AZ460" s="1184"/>
      <c r="BA460" s="1184"/>
      <c r="BB460" s="1184"/>
      <c r="BC460" s="1184"/>
      <c r="BD460" s="1184"/>
      <c r="BE460" s="1184"/>
      <c r="BF460" s="1184"/>
      <c r="BG460" s="1184"/>
      <c r="BH460" s="1184"/>
      <c r="BI460" s="1184"/>
      <c r="BJ460" s="1184"/>
      <c r="BK460" s="1184"/>
      <c r="BL460" s="1184"/>
      <c r="BM460" s="1184"/>
      <c r="BN460" s="1184"/>
      <c r="BO460" s="1184"/>
      <c r="BP460" s="1184"/>
      <c r="BQ460" s="1184"/>
      <c r="BR460" s="1184"/>
      <c r="BS460" s="1184"/>
      <c r="BT460" s="1184"/>
      <c r="BU460" s="1184"/>
      <c r="BV460" s="1184"/>
      <c r="BW460" s="1184"/>
      <c r="BX460" s="1184"/>
      <c r="BY460" s="1184"/>
    </row>
    <row r="461" spans="2:77">
      <c r="B461" s="1184"/>
      <c r="C461" s="1184"/>
      <c r="D461" s="1184"/>
      <c r="E461" s="1218"/>
      <c r="F461" s="1184"/>
      <c r="G461" s="1184"/>
      <c r="H461" s="1184"/>
      <c r="I461" s="1184"/>
      <c r="J461" s="1184"/>
      <c r="K461" s="1184"/>
      <c r="L461" s="1184"/>
      <c r="M461" s="1184"/>
      <c r="N461" s="1184"/>
      <c r="O461" s="1184"/>
      <c r="P461" s="1184"/>
      <c r="Q461" s="1184"/>
      <c r="R461" s="1184"/>
      <c r="S461" s="1184"/>
      <c r="T461" s="1184"/>
      <c r="U461" s="1184"/>
      <c r="V461" s="1184"/>
      <c r="W461" s="1184"/>
      <c r="X461" s="1184"/>
      <c r="Y461" s="1184"/>
      <c r="Z461" s="1184"/>
      <c r="AA461" s="1184"/>
      <c r="AB461" s="1184"/>
      <c r="AC461" s="1184"/>
      <c r="AD461" s="1184"/>
      <c r="AE461" s="1184"/>
      <c r="AF461" s="1184"/>
      <c r="AG461" s="1184"/>
      <c r="AH461" s="1191"/>
      <c r="AI461" s="1184"/>
      <c r="AJ461" s="1184"/>
      <c r="AK461" s="1184"/>
      <c r="AL461" s="1184"/>
      <c r="AM461" s="1184"/>
      <c r="AN461" s="1184"/>
      <c r="AO461" s="1184"/>
      <c r="AP461" s="1184"/>
      <c r="AQ461" s="1184"/>
      <c r="AR461" s="1184"/>
      <c r="AS461" s="1184"/>
      <c r="AT461" s="1184"/>
      <c r="AU461" s="1184"/>
      <c r="AV461" s="1184"/>
      <c r="AW461" s="1184"/>
      <c r="AX461" s="1184"/>
      <c r="AY461" s="1184"/>
      <c r="AZ461" s="1184"/>
      <c r="BA461" s="1184"/>
      <c r="BB461" s="1184"/>
      <c r="BC461" s="1184"/>
      <c r="BD461" s="1184"/>
      <c r="BE461" s="1184"/>
      <c r="BF461" s="1184"/>
      <c r="BG461" s="1184"/>
      <c r="BH461" s="1184"/>
      <c r="BI461" s="1184"/>
      <c r="BJ461" s="1184"/>
      <c r="BK461" s="1184"/>
      <c r="BL461" s="1184"/>
      <c r="BM461" s="1184"/>
      <c r="BN461" s="1184"/>
      <c r="BO461" s="1184"/>
      <c r="BP461" s="1184"/>
      <c r="BQ461" s="1184"/>
      <c r="BR461" s="1184"/>
      <c r="BS461" s="1184"/>
      <c r="BT461" s="1184"/>
      <c r="BU461" s="1184"/>
      <c r="BV461" s="1184"/>
      <c r="BW461" s="1184"/>
      <c r="BX461" s="1184"/>
      <c r="BY461" s="1184"/>
    </row>
    <row r="462" spans="2:77">
      <c r="B462" s="1184"/>
      <c r="C462" s="1184"/>
      <c r="D462" s="1184"/>
      <c r="E462" s="1218"/>
      <c r="F462" s="1184"/>
      <c r="G462" s="1184"/>
      <c r="H462" s="1184"/>
      <c r="I462" s="1184"/>
      <c r="J462" s="1184"/>
      <c r="K462" s="1184"/>
      <c r="L462" s="1184"/>
      <c r="M462" s="1184"/>
      <c r="N462" s="1184"/>
      <c r="O462" s="1184"/>
      <c r="P462" s="1184"/>
      <c r="Q462" s="1184"/>
      <c r="R462" s="1184"/>
      <c r="S462" s="1184"/>
      <c r="T462" s="1184"/>
      <c r="U462" s="1184"/>
      <c r="V462" s="1184"/>
      <c r="W462" s="1184"/>
      <c r="X462" s="1184"/>
      <c r="Y462" s="1184"/>
      <c r="Z462" s="1184"/>
      <c r="AA462" s="1184"/>
      <c r="AB462" s="1184"/>
      <c r="AC462" s="1184"/>
      <c r="AD462" s="1184"/>
      <c r="AE462" s="1184"/>
      <c r="AF462" s="1184"/>
      <c r="AG462" s="1184"/>
      <c r="AH462" s="1191"/>
      <c r="AI462" s="1184"/>
      <c r="AJ462" s="1184"/>
      <c r="AK462" s="1184"/>
      <c r="AL462" s="1184"/>
      <c r="AM462" s="1184"/>
      <c r="AN462" s="1184"/>
      <c r="AO462" s="1184"/>
      <c r="AP462" s="1184"/>
      <c r="AQ462" s="1184"/>
      <c r="AR462" s="1184"/>
      <c r="AS462" s="1184"/>
      <c r="AT462" s="1184"/>
      <c r="AU462" s="1184"/>
      <c r="AV462" s="1184"/>
      <c r="AW462" s="1184"/>
      <c r="AX462" s="1184"/>
      <c r="AY462" s="1184"/>
      <c r="AZ462" s="1184"/>
      <c r="BA462" s="1184"/>
      <c r="BB462" s="1184"/>
      <c r="BC462" s="1184"/>
      <c r="BD462" s="1184"/>
      <c r="BE462" s="1184"/>
      <c r="BF462" s="1184"/>
      <c r="BG462" s="1184"/>
      <c r="BH462" s="1184"/>
      <c r="BI462" s="1184"/>
      <c r="BJ462" s="1184"/>
      <c r="BK462" s="1184"/>
      <c r="BL462" s="1184"/>
      <c r="BM462" s="1184"/>
      <c r="BN462" s="1184"/>
      <c r="BO462" s="1184"/>
      <c r="BP462" s="1184"/>
      <c r="BQ462" s="1184"/>
      <c r="BR462" s="1184"/>
      <c r="BS462" s="1184"/>
      <c r="BT462" s="1184"/>
      <c r="BU462" s="1184"/>
      <c r="BV462" s="1184"/>
      <c r="BW462" s="1184"/>
      <c r="BX462" s="1184"/>
      <c r="BY462" s="1184"/>
    </row>
    <row r="463" spans="2:77">
      <c r="B463" s="1184"/>
      <c r="C463" s="1184"/>
      <c r="D463" s="1184"/>
      <c r="E463" s="1218"/>
      <c r="F463" s="1184"/>
      <c r="G463" s="1184"/>
      <c r="H463" s="1184"/>
      <c r="I463" s="1184"/>
      <c r="J463" s="1184"/>
      <c r="K463" s="1184"/>
      <c r="L463" s="1184"/>
      <c r="M463" s="1184"/>
      <c r="N463" s="1184"/>
      <c r="O463" s="1184"/>
      <c r="P463" s="1184"/>
      <c r="Q463" s="1184"/>
      <c r="R463" s="1184"/>
      <c r="S463" s="1184"/>
      <c r="T463" s="1184"/>
      <c r="U463" s="1184"/>
      <c r="V463" s="1184"/>
      <c r="W463" s="1184"/>
      <c r="X463" s="1184"/>
      <c r="Y463" s="1184"/>
      <c r="Z463" s="1184"/>
      <c r="AA463" s="1184"/>
      <c r="AB463" s="1184"/>
      <c r="AC463" s="1184"/>
      <c r="AD463" s="1184"/>
      <c r="AE463" s="1184"/>
      <c r="AF463" s="1184"/>
      <c r="AG463" s="1184"/>
      <c r="AH463" s="1191"/>
      <c r="AI463" s="1184"/>
      <c r="AJ463" s="1184"/>
      <c r="AK463" s="1184"/>
      <c r="AL463" s="1184"/>
      <c r="AM463" s="1184"/>
      <c r="AN463" s="1184"/>
      <c r="AO463" s="1184"/>
      <c r="AP463" s="1184"/>
      <c r="AQ463" s="1184"/>
      <c r="AR463" s="1184"/>
      <c r="AS463" s="1184"/>
      <c r="AT463" s="1184"/>
      <c r="AU463" s="1184"/>
      <c r="AV463" s="1184"/>
      <c r="AW463" s="1184"/>
      <c r="AX463" s="1184"/>
      <c r="AY463" s="1184"/>
      <c r="AZ463" s="1184"/>
      <c r="BA463" s="1184"/>
      <c r="BB463" s="1184"/>
      <c r="BC463" s="1184"/>
      <c r="BD463" s="1184"/>
      <c r="BE463" s="1184"/>
      <c r="BF463" s="1184"/>
      <c r="BG463" s="1184"/>
      <c r="BH463" s="1184"/>
      <c r="BI463" s="1184"/>
      <c r="BJ463" s="1184"/>
      <c r="BK463" s="1184"/>
      <c r="BL463" s="1184"/>
      <c r="BM463" s="1184"/>
      <c r="BN463" s="1184"/>
      <c r="BO463" s="1184"/>
      <c r="BP463" s="1184"/>
      <c r="BQ463" s="1184"/>
      <c r="BR463" s="1184"/>
      <c r="BS463" s="1184"/>
      <c r="BT463" s="1184"/>
      <c r="BU463" s="1184"/>
      <c r="BV463" s="1184"/>
      <c r="BW463" s="1184"/>
      <c r="BX463" s="1184"/>
      <c r="BY463" s="1184"/>
    </row>
    <row r="464" spans="2:77">
      <c r="B464" s="1184"/>
      <c r="C464" s="1184"/>
      <c r="D464" s="1184"/>
      <c r="E464" s="1218"/>
      <c r="F464" s="1184"/>
      <c r="G464" s="1184"/>
      <c r="H464" s="1184"/>
      <c r="I464" s="1184"/>
      <c r="J464" s="1184"/>
      <c r="K464" s="1184"/>
      <c r="L464" s="1184"/>
      <c r="M464" s="1184"/>
      <c r="N464" s="1184"/>
      <c r="O464" s="1184"/>
      <c r="P464" s="1184"/>
      <c r="Q464" s="1184"/>
      <c r="R464" s="1184"/>
      <c r="S464" s="1184"/>
      <c r="T464" s="1184"/>
      <c r="U464" s="1184"/>
      <c r="V464" s="1184"/>
      <c r="W464" s="1184"/>
      <c r="X464" s="1184"/>
      <c r="Y464" s="1184"/>
      <c r="Z464" s="1184"/>
      <c r="AA464" s="1184"/>
      <c r="AB464" s="1184"/>
      <c r="AC464" s="1184"/>
      <c r="AD464" s="1184"/>
      <c r="AE464" s="1184"/>
      <c r="AF464" s="1184"/>
      <c r="AG464" s="1184"/>
      <c r="AH464" s="1191"/>
      <c r="AI464" s="1184"/>
      <c r="AJ464" s="1184"/>
      <c r="AK464" s="1184"/>
      <c r="AL464" s="1184"/>
      <c r="AM464" s="1184"/>
      <c r="AN464" s="1184"/>
      <c r="AO464" s="1184"/>
      <c r="AP464" s="1184"/>
      <c r="AQ464" s="1184"/>
      <c r="AR464" s="1184"/>
      <c r="AS464" s="1184"/>
      <c r="AT464" s="1184"/>
      <c r="AU464" s="1184"/>
      <c r="AV464" s="1184"/>
      <c r="AW464" s="1184"/>
      <c r="AX464" s="1184"/>
      <c r="AY464" s="1184"/>
      <c r="AZ464" s="1184"/>
      <c r="BA464" s="1184"/>
      <c r="BB464" s="1184"/>
      <c r="BC464" s="1184"/>
      <c r="BD464" s="1184"/>
      <c r="BE464" s="1184"/>
      <c r="BF464" s="1184"/>
      <c r="BG464" s="1184"/>
      <c r="BH464" s="1184"/>
      <c r="BI464" s="1184"/>
      <c r="BJ464" s="1184"/>
      <c r="BK464" s="1184"/>
      <c r="BL464" s="1184"/>
      <c r="BM464" s="1184"/>
      <c r="BN464" s="1184"/>
      <c r="BO464" s="1184"/>
      <c r="BP464" s="1184"/>
      <c r="BQ464" s="1184"/>
      <c r="BR464" s="1184"/>
      <c r="BS464" s="1184"/>
      <c r="BT464" s="1184"/>
      <c r="BU464" s="1184"/>
      <c r="BV464" s="1184"/>
      <c r="BW464" s="1184"/>
      <c r="BX464" s="1184"/>
      <c r="BY464" s="1184"/>
    </row>
    <row r="465" spans="2:77">
      <c r="B465" s="1184"/>
      <c r="C465" s="1184"/>
      <c r="D465" s="1184"/>
      <c r="E465" s="1218"/>
      <c r="F465" s="1184"/>
      <c r="G465" s="1184"/>
      <c r="H465" s="1184"/>
      <c r="I465" s="1184"/>
      <c r="J465" s="1184"/>
      <c r="K465" s="1184"/>
      <c r="L465" s="1184"/>
      <c r="M465" s="1184"/>
      <c r="N465" s="1184"/>
      <c r="O465" s="1184"/>
      <c r="P465" s="1184"/>
      <c r="Q465" s="1184"/>
      <c r="R465" s="1184"/>
      <c r="S465" s="1184"/>
      <c r="T465" s="1184"/>
      <c r="U465" s="1184"/>
      <c r="V465" s="1184"/>
      <c r="W465" s="1184"/>
      <c r="X465" s="1184"/>
      <c r="Y465" s="1184"/>
      <c r="Z465" s="1184"/>
      <c r="AA465" s="1184"/>
      <c r="AB465" s="1184"/>
      <c r="AC465" s="1184"/>
      <c r="AD465" s="1184"/>
      <c r="AE465" s="1184"/>
      <c r="AF465" s="1184"/>
      <c r="AG465" s="1184"/>
      <c r="AH465" s="1191"/>
      <c r="AI465" s="1184"/>
      <c r="AJ465" s="1184"/>
      <c r="AK465" s="1184"/>
      <c r="AL465" s="1184"/>
      <c r="AM465" s="1184"/>
      <c r="AN465" s="1184"/>
      <c r="AO465" s="1184"/>
      <c r="AP465" s="1184"/>
      <c r="AQ465" s="1184"/>
      <c r="AR465" s="1184"/>
      <c r="AS465" s="1184"/>
      <c r="AT465" s="1184"/>
      <c r="AU465" s="1184"/>
      <c r="AV465" s="1184"/>
      <c r="AW465" s="1184"/>
      <c r="AX465" s="1184"/>
      <c r="AY465" s="1184"/>
      <c r="AZ465" s="1184"/>
      <c r="BA465" s="1184"/>
      <c r="BB465" s="1184"/>
      <c r="BC465" s="1184"/>
      <c r="BD465" s="1184"/>
      <c r="BE465" s="1184"/>
      <c r="BF465" s="1184"/>
      <c r="BG465" s="1184"/>
      <c r="BH465" s="1184"/>
      <c r="BI465" s="1184"/>
      <c r="BJ465" s="1184"/>
      <c r="BK465" s="1184"/>
      <c r="BL465" s="1184"/>
      <c r="BM465" s="1184"/>
      <c r="BN465" s="1184"/>
      <c r="BO465" s="1184"/>
      <c r="BP465" s="1184"/>
      <c r="BQ465" s="1184"/>
      <c r="BR465" s="1184"/>
      <c r="BS465" s="1184"/>
      <c r="BT465" s="1184"/>
      <c r="BU465" s="1184"/>
      <c r="BV465" s="1184"/>
      <c r="BW465" s="1184"/>
      <c r="BX465" s="1184"/>
      <c r="BY465" s="1184"/>
    </row>
    <row r="466" spans="2:77">
      <c r="B466" s="1184"/>
      <c r="C466" s="1184"/>
      <c r="D466" s="1184"/>
      <c r="E466" s="1218"/>
      <c r="F466" s="1184"/>
      <c r="G466" s="1184"/>
      <c r="H466" s="1184"/>
      <c r="I466" s="1184"/>
      <c r="J466" s="1184"/>
      <c r="K466" s="1184"/>
      <c r="L466" s="1184"/>
      <c r="M466" s="1184"/>
      <c r="N466" s="1184"/>
      <c r="O466" s="1184"/>
      <c r="P466" s="1184"/>
      <c r="Q466" s="1184"/>
      <c r="R466" s="1184"/>
      <c r="S466" s="1184"/>
      <c r="T466" s="1184"/>
      <c r="U466" s="1184"/>
      <c r="V466" s="1184"/>
      <c r="W466" s="1184"/>
      <c r="X466" s="1184"/>
      <c r="Y466" s="1184"/>
      <c r="Z466" s="1184"/>
      <c r="AA466" s="1184"/>
      <c r="AB466" s="1184"/>
      <c r="AC466" s="1184"/>
      <c r="AD466" s="1184"/>
      <c r="AE466" s="1184"/>
      <c r="AF466" s="1184"/>
      <c r="AG466" s="1184"/>
      <c r="AH466" s="1191"/>
      <c r="AI466" s="1184"/>
      <c r="AJ466" s="1184"/>
      <c r="AK466" s="1184"/>
      <c r="AL466" s="1184"/>
      <c r="AM466" s="1184"/>
      <c r="AN466" s="1184"/>
      <c r="AO466" s="1184"/>
      <c r="AP466" s="1184"/>
      <c r="AQ466" s="1184"/>
      <c r="AR466" s="1184"/>
      <c r="AS466" s="1184"/>
      <c r="AT466" s="1184"/>
      <c r="AU466" s="1184"/>
      <c r="AV466" s="1184"/>
      <c r="AW466" s="1184"/>
      <c r="AX466" s="1184"/>
      <c r="AY466" s="1184"/>
      <c r="AZ466" s="1184"/>
      <c r="BA466" s="1184"/>
      <c r="BB466" s="1184"/>
      <c r="BC466" s="1184"/>
      <c r="BD466" s="1184"/>
      <c r="BE466" s="1184"/>
      <c r="BF466" s="1184"/>
      <c r="BG466" s="1184"/>
      <c r="BH466" s="1184"/>
      <c r="BI466" s="1184"/>
      <c r="BJ466" s="1184"/>
      <c r="BK466" s="1184"/>
      <c r="BL466" s="1184"/>
      <c r="BM466" s="1184"/>
      <c r="BN466" s="1184"/>
      <c r="BO466" s="1184"/>
      <c r="BP466" s="1184"/>
      <c r="BQ466" s="1184"/>
      <c r="BR466" s="1184"/>
      <c r="BS466" s="1184"/>
      <c r="BT466" s="1184"/>
      <c r="BU466" s="1184"/>
      <c r="BV466" s="1184"/>
      <c r="BW466" s="1184"/>
      <c r="BX466" s="1184"/>
      <c r="BY466" s="1184"/>
    </row>
    <row r="467" spans="2:77">
      <c r="B467" s="1184"/>
      <c r="C467" s="1184"/>
      <c r="D467" s="1184"/>
      <c r="E467" s="1218"/>
      <c r="F467" s="1184"/>
      <c r="G467" s="1184"/>
      <c r="H467" s="1184"/>
      <c r="I467" s="1184"/>
      <c r="J467" s="1184"/>
      <c r="K467" s="1184"/>
      <c r="L467" s="1184"/>
      <c r="M467" s="1184"/>
      <c r="N467" s="1184"/>
      <c r="O467" s="1184"/>
      <c r="P467" s="1184"/>
      <c r="Q467" s="1184"/>
      <c r="R467" s="1184"/>
      <c r="S467" s="1184"/>
      <c r="T467" s="1184"/>
      <c r="U467" s="1184"/>
      <c r="V467" s="1184"/>
      <c r="W467" s="1184"/>
      <c r="X467" s="1184"/>
      <c r="Y467" s="1184"/>
      <c r="Z467" s="1184"/>
      <c r="AA467" s="1184"/>
      <c r="AB467" s="1184"/>
      <c r="AC467" s="1184"/>
      <c r="AD467" s="1184"/>
      <c r="AE467" s="1184"/>
      <c r="AF467" s="1184"/>
      <c r="AG467" s="1184"/>
      <c r="AH467" s="1191"/>
      <c r="AI467" s="1184"/>
      <c r="AJ467" s="1184"/>
      <c r="AK467" s="1184"/>
      <c r="AL467" s="1184"/>
      <c r="AM467" s="1184"/>
      <c r="AN467" s="1184"/>
      <c r="AO467" s="1184"/>
      <c r="AP467" s="1184"/>
      <c r="AQ467" s="1184"/>
      <c r="AR467" s="1184"/>
      <c r="AS467" s="1184"/>
      <c r="AT467" s="1184"/>
      <c r="AU467" s="1184"/>
      <c r="AV467" s="1184"/>
      <c r="AW467" s="1184"/>
      <c r="AX467" s="1184"/>
      <c r="AY467" s="1184"/>
      <c r="AZ467" s="1184"/>
      <c r="BA467" s="1184"/>
      <c r="BB467" s="1184"/>
      <c r="BC467" s="1184"/>
      <c r="BD467" s="1184"/>
      <c r="BE467" s="1184"/>
      <c r="BF467" s="1184"/>
      <c r="BG467" s="1184"/>
      <c r="BH467" s="1184"/>
      <c r="BI467" s="1184"/>
      <c r="BJ467" s="1184"/>
      <c r="BK467" s="1184"/>
      <c r="BL467" s="1184"/>
      <c r="BM467" s="1184"/>
      <c r="BN467" s="1184"/>
      <c r="BO467" s="1184"/>
      <c r="BP467" s="1184"/>
      <c r="BQ467" s="1184"/>
      <c r="BR467" s="1184"/>
      <c r="BS467" s="1184"/>
      <c r="BT467" s="1184"/>
      <c r="BU467" s="1184"/>
      <c r="BV467" s="1184"/>
      <c r="BW467" s="1184"/>
      <c r="BX467" s="1184"/>
      <c r="BY467" s="1184"/>
    </row>
    <row r="468" spans="2:77">
      <c r="B468" s="1184"/>
      <c r="C468" s="1184"/>
      <c r="D468" s="1184"/>
      <c r="E468" s="1218"/>
      <c r="F468" s="1184"/>
      <c r="G468" s="1184"/>
      <c r="H468" s="1184"/>
      <c r="I468" s="1184"/>
      <c r="J468" s="1184"/>
      <c r="K468" s="1184"/>
      <c r="L468" s="1184"/>
      <c r="M468" s="1184"/>
      <c r="N468" s="1184"/>
      <c r="O468" s="1184"/>
      <c r="P468" s="1184"/>
      <c r="Q468" s="1184"/>
      <c r="R468" s="1184"/>
      <c r="S468" s="1184"/>
      <c r="T468" s="1184"/>
      <c r="U468" s="1184"/>
      <c r="V468" s="1184"/>
      <c r="W468" s="1184"/>
      <c r="X468" s="1184"/>
      <c r="Y468" s="1184"/>
      <c r="Z468" s="1184"/>
      <c r="AA468" s="1184"/>
      <c r="AB468" s="1184"/>
      <c r="AC468" s="1184"/>
      <c r="AD468" s="1184"/>
      <c r="AE468" s="1184"/>
      <c r="AF468" s="1184"/>
      <c r="AG468" s="1184"/>
      <c r="AH468" s="1191"/>
      <c r="AI468" s="1184"/>
      <c r="AJ468" s="1184"/>
      <c r="AK468" s="1184"/>
      <c r="AL468" s="1184"/>
      <c r="AM468" s="1184"/>
      <c r="AN468" s="1184"/>
      <c r="AO468" s="1184"/>
      <c r="AP468" s="1184"/>
      <c r="AQ468" s="1184"/>
      <c r="AR468" s="1184"/>
      <c r="AS468" s="1184"/>
      <c r="AT468" s="1184"/>
      <c r="AU468" s="1184"/>
      <c r="AV468" s="1184"/>
      <c r="AW468" s="1184"/>
      <c r="AX468" s="1184"/>
      <c r="AY468" s="1184"/>
      <c r="AZ468" s="1184"/>
      <c r="BA468" s="1184"/>
      <c r="BB468" s="1184"/>
      <c r="BC468" s="1184"/>
      <c r="BD468" s="1184"/>
      <c r="BE468" s="1184"/>
      <c r="BF468" s="1184"/>
      <c r="BG468" s="1184"/>
      <c r="BH468" s="1184"/>
      <c r="BI468" s="1184"/>
      <c r="BJ468" s="1184"/>
      <c r="BK468" s="1184"/>
      <c r="BL468" s="1184"/>
      <c r="BM468" s="1184"/>
      <c r="BN468" s="1184"/>
      <c r="BO468" s="1184"/>
      <c r="BP468" s="1184"/>
      <c r="BQ468" s="1184"/>
      <c r="BR468" s="1184"/>
      <c r="BS468" s="1184"/>
      <c r="BT468" s="1184"/>
      <c r="BU468" s="1184"/>
      <c r="BV468" s="1184"/>
      <c r="BW468" s="1184"/>
      <c r="BX468" s="1184"/>
      <c r="BY468" s="1184"/>
    </row>
    <row r="469" spans="2:77">
      <c r="B469" s="1184"/>
      <c r="C469" s="1184"/>
      <c r="D469" s="1184"/>
      <c r="E469" s="1218"/>
      <c r="F469" s="1184"/>
      <c r="G469" s="1184"/>
      <c r="H469" s="1184"/>
      <c r="I469" s="1184"/>
      <c r="J469" s="1184"/>
      <c r="K469" s="1184"/>
      <c r="L469" s="1184"/>
      <c r="M469" s="1184"/>
      <c r="N469" s="1184"/>
      <c r="O469" s="1184"/>
      <c r="P469" s="1184"/>
      <c r="Q469" s="1184"/>
      <c r="R469" s="1184"/>
      <c r="S469" s="1184"/>
      <c r="T469" s="1184"/>
      <c r="U469" s="1184"/>
      <c r="V469" s="1184"/>
      <c r="W469" s="1184"/>
      <c r="X469" s="1184"/>
      <c r="Y469" s="1184"/>
      <c r="Z469" s="1184"/>
      <c r="AA469" s="1184"/>
      <c r="AB469" s="1184"/>
      <c r="AC469" s="1184"/>
      <c r="AD469" s="1184"/>
      <c r="AE469" s="1184"/>
      <c r="AF469" s="1184"/>
      <c r="AG469" s="1184"/>
      <c r="AH469" s="1191"/>
      <c r="AI469" s="1184"/>
      <c r="AJ469" s="1184"/>
      <c r="AK469" s="1184"/>
      <c r="AL469" s="1184"/>
      <c r="AM469" s="1184"/>
      <c r="AN469" s="1184"/>
      <c r="AO469" s="1184"/>
      <c r="AP469" s="1184"/>
      <c r="AQ469" s="1184"/>
      <c r="AR469" s="1184"/>
      <c r="AS469" s="1184"/>
      <c r="AT469" s="1184"/>
      <c r="AU469" s="1184"/>
      <c r="AV469" s="1184"/>
      <c r="AW469" s="1184"/>
      <c r="AX469" s="1184"/>
      <c r="AY469" s="1184"/>
      <c r="AZ469" s="1184"/>
      <c r="BA469" s="1184"/>
      <c r="BB469" s="1184"/>
      <c r="BC469" s="1184"/>
      <c r="BD469" s="1184"/>
      <c r="BE469" s="1184"/>
      <c r="BF469" s="1184"/>
      <c r="BG469" s="1184"/>
      <c r="BH469" s="1184"/>
      <c r="BI469" s="1184"/>
      <c r="BJ469" s="1184"/>
      <c r="BK469" s="1184"/>
      <c r="BL469" s="1184"/>
      <c r="BM469" s="1184"/>
      <c r="BN469" s="1184"/>
      <c r="BO469" s="1184"/>
      <c r="BP469" s="1184"/>
      <c r="BQ469" s="1184"/>
      <c r="BR469" s="1184"/>
      <c r="BS469" s="1184"/>
      <c r="BT469" s="1184"/>
      <c r="BU469" s="1184"/>
      <c r="BV469" s="1184"/>
      <c r="BW469" s="1184"/>
      <c r="BX469" s="1184"/>
      <c r="BY469" s="1184"/>
    </row>
    <row r="470" spans="2:77">
      <c r="B470" s="1184"/>
      <c r="C470" s="1184"/>
      <c r="D470" s="1184"/>
      <c r="E470" s="1218"/>
      <c r="F470" s="1184"/>
      <c r="G470" s="1184"/>
      <c r="H470" s="1184"/>
      <c r="I470" s="1184"/>
      <c r="J470" s="1184"/>
      <c r="K470" s="1184"/>
      <c r="L470" s="1184"/>
      <c r="M470" s="1184"/>
      <c r="N470" s="1184"/>
      <c r="O470" s="1184"/>
      <c r="P470" s="1184"/>
      <c r="Q470" s="1184"/>
      <c r="R470" s="1184"/>
      <c r="S470" s="1184"/>
      <c r="T470" s="1184"/>
      <c r="U470" s="1184"/>
      <c r="V470" s="1184"/>
      <c r="W470" s="1184"/>
      <c r="X470" s="1184"/>
      <c r="Y470" s="1184"/>
      <c r="Z470" s="1184"/>
      <c r="AA470" s="1184"/>
      <c r="AB470" s="1184"/>
      <c r="AC470" s="1184"/>
      <c r="AD470" s="1184"/>
      <c r="AE470" s="1184"/>
      <c r="AF470" s="1184"/>
      <c r="AG470" s="1184"/>
      <c r="AH470" s="1191"/>
      <c r="AI470" s="1184"/>
      <c r="AJ470" s="1184"/>
      <c r="AK470" s="1184"/>
      <c r="AL470" s="1184"/>
      <c r="AM470" s="1184"/>
      <c r="AN470" s="1184"/>
      <c r="AO470" s="1184"/>
      <c r="AP470" s="1184"/>
      <c r="AQ470" s="1184"/>
      <c r="AR470" s="1184"/>
      <c r="AS470" s="1184"/>
      <c r="AT470" s="1184"/>
      <c r="AU470" s="1184"/>
      <c r="AV470" s="1184"/>
      <c r="AW470" s="1184"/>
      <c r="AX470" s="1184"/>
      <c r="AY470" s="1184"/>
      <c r="AZ470" s="1184"/>
      <c r="BA470" s="1184"/>
      <c r="BB470" s="1184"/>
      <c r="BC470" s="1184"/>
      <c r="BD470" s="1184"/>
      <c r="BE470" s="1184"/>
      <c r="BF470" s="1184"/>
      <c r="BG470" s="1184"/>
      <c r="BH470" s="1184"/>
      <c r="BI470" s="1184"/>
      <c r="BJ470" s="1184"/>
      <c r="BK470" s="1184"/>
      <c r="BL470" s="1184"/>
      <c r="BM470" s="1184"/>
      <c r="BN470" s="1184"/>
      <c r="BO470" s="1184"/>
      <c r="BP470" s="1184"/>
      <c r="BQ470" s="1184"/>
      <c r="BR470" s="1184"/>
      <c r="BS470" s="1184"/>
      <c r="BT470" s="1184"/>
      <c r="BU470" s="1184"/>
      <c r="BV470" s="1184"/>
      <c r="BW470" s="1184"/>
      <c r="BX470" s="1184"/>
      <c r="BY470" s="1184"/>
    </row>
    <row r="471" spans="2:77">
      <c r="B471" s="1184"/>
      <c r="C471" s="1184"/>
      <c r="D471" s="1184"/>
      <c r="E471" s="1218"/>
      <c r="F471" s="1184"/>
      <c r="G471" s="1184"/>
      <c r="H471" s="1184"/>
      <c r="I471" s="1184"/>
      <c r="J471" s="1184"/>
      <c r="K471" s="1184"/>
      <c r="L471" s="1184"/>
      <c r="M471" s="1184"/>
      <c r="N471" s="1184"/>
      <c r="O471" s="1184"/>
      <c r="P471" s="1184"/>
      <c r="Q471" s="1184"/>
      <c r="R471" s="1184"/>
      <c r="S471" s="1184"/>
      <c r="T471" s="1184"/>
      <c r="U471" s="1184"/>
      <c r="V471" s="1184"/>
      <c r="W471" s="1184"/>
      <c r="X471" s="1184"/>
      <c r="Y471" s="1184"/>
      <c r="Z471" s="1184"/>
      <c r="AA471" s="1184"/>
      <c r="AB471" s="1184"/>
      <c r="AC471" s="1184"/>
      <c r="AD471" s="1184"/>
      <c r="AE471" s="1184"/>
      <c r="AF471" s="1184"/>
      <c r="AG471" s="1184"/>
      <c r="AH471" s="1191"/>
      <c r="AI471" s="1184"/>
      <c r="AJ471" s="1184"/>
      <c r="AK471" s="1184"/>
      <c r="AL471" s="1184"/>
      <c r="AM471" s="1184"/>
      <c r="AN471" s="1184"/>
      <c r="AO471" s="1184"/>
      <c r="AP471" s="1184"/>
      <c r="AQ471" s="1184"/>
      <c r="AR471" s="1184"/>
      <c r="AS471" s="1184"/>
      <c r="AT471" s="1184"/>
      <c r="AU471" s="1184"/>
      <c r="AV471" s="1184"/>
      <c r="AW471" s="1184"/>
      <c r="AX471" s="1184"/>
      <c r="AY471" s="1184"/>
      <c r="AZ471" s="1184"/>
      <c r="BA471" s="1184"/>
      <c r="BB471" s="1184"/>
      <c r="BC471" s="1184"/>
      <c r="BD471" s="1184"/>
      <c r="BE471" s="1184"/>
      <c r="BF471" s="1184"/>
      <c r="BG471" s="1184"/>
      <c r="BH471" s="1184"/>
      <c r="BI471" s="1184"/>
      <c r="BJ471" s="1184"/>
      <c r="BK471" s="1184"/>
      <c r="BL471" s="1184"/>
      <c r="BM471" s="1184"/>
      <c r="BN471" s="1184"/>
      <c r="BO471" s="1184"/>
      <c r="BP471" s="1184"/>
      <c r="BQ471" s="1184"/>
      <c r="BR471" s="1184"/>
      <c r="BS471" s="1184"/>
      <c r="BT471" s="1184"/>
      <c r="BU471" s="1184"/>
      <c r="BV471" s="1184"/>
      <c r="BW471" s="1184"/>
      <c r="BX471" s="1184"/>
      <c r="BY471" s="1184"/>
    </row>
    <row r="472" spans="2:77">
      <c r="B472" s="1184"/>
      <c r="C472" s="1184"/>
      <c r="D472" s="1184"/>
      <c r="E472" s="1218"/>
      <c r="F472" s="1184"/>
      <c r="G472" s="1184"/>
      <c r="H472" s="1184"/>
      <c r="I472" s="1184"/>
      <c r="J472" s="1184"/>
      <c r="K472" s="1184"/>
      <c r="L472" s="1184"/>
      <c r="M472" s="1184"/>
      <c r="N472" s="1184"/>
      <c r="O472" s="1184"/>
      <c r="P472" s="1184"/>
      <c r="Q472" s="1184"/>
      <c r="R472" s="1184"/>
      <c r="S472" s="1184"/>
      <c r="T472" s="1184"/>
      <c r="U472" s="1184"/>
      <c r="V472" s="1184"/>
      <c r="W472" s="1184"/>
      <c r="X472" s="1184"/>
      <c r="Y472" s="1184"/>
      <c r="Z472" s="1184"/>
      <c r="AA472" s="1184"/>
      <c r="AB472" s="1184"/>
      <c r="AC472" s="1184"/>
      <c r="AD472" s="1184"/>
      <c r="AE472" s="1184"/>
      <c r="AF472" s="1184"/>
      <c r="AG472" s="1184"/>
      <c r="AH472" s="1191"/>
      <c r="AI472" s="1184"/>
      <c r="AJ472" s="1184"/>
      <c r="AK472" s="1184"/>
      <c r="AL472" s="1184"/>
      <c r="AM472" s="1184"/>
      <c r="AN472" s="1184"/>
      <c r="AO472" s="1184"/>
      <c r="AP472" s="1184"/>
      <c r="AQ472" s="1184"/>
      <c r="AR472" s="1184"/>
      <c r="AS472" s="1184"/>
      <c r="AT472" s="1184"/>
      <c r="AU472" s="1184"/>
      <c r="AV472" s="1184"/>
      <c r="AW472" s="1184"/>
      <c r="AX472" s="1184"/>
      <c r="AY472" s="1184"/>
      <c r="AZ472" s="1184"/>
      <c r="BA472" s="1184"/>
      <c r="BB472" s="1184"/>
      <c r="BC472" s="1184"/>
      <c r="BD472" s="1184"/>
      <c r="BE472" s="1184"/>
      <c r="BF472" s="1184"/>
      <c r="BG472" s="1184"/>
      <c r="BH472" s="1184"/>
      <c r="BI472" s="1184"/>
      <c r="BJ472" s="1184"/>
      <c r="BK472" s="1184"/>
      <c r="BL472" s="1184"/>
      <c r="BM472" s="1184"/>
      <c r="BN472" s="1184"/>
      <c r="BO472" s="1184"/>
      <c r="BP472" s="1184"/>
      <c r="BQ472" s="1184"/>
      <c r="BR472" s="1184"/>
      <c r="BS472" s="1184"/>
      <c r="BT472" s="1184"/>
      <c r="BU472" s="1184"/>
      <c r="BV472" s="1184"/>
      <c r="BW472" s="1184"/>
      <c r="BX472" s="1184"/>
      <c r="BY472" s="1184"/>
    </row>
    <row r="473" spans="2:77">
      <c r="B473" s="1184"/>
      <c r="C473" s="1184"/>
      <c r="D473" s="1184"/>
      <c r="E473" s="1218"/>
      <c r="F473" s="1184"/>
      <c r="G473" s="1184"/>
      <c r="H473" s="1184"/>
      <c r="I473" s="1184"/>
      <c r="J473" s="1184"/>
      <c r="K473" s="1184"/>
      <c r="L473" s="1184"/>
      <c r="M473" s="1184"/>
      <c r="N473" s="1184"/>
      <c r="O473" s="1184"/>
      <c r="P473" s="1184"/>
      <c r="Q473" s="1184"/>
      <c r="R473" s="1184"/>
      <c r="S473" s="1184"/>
      <c r="T473" s="1184"/>
      <c r="U473" s="1184"/>
      <c r="V473" s="1184"/>
      <c r="W473" s="1184"/>
      <c r="X473" s="1184"/>
      <c r="Y473" s="1184"/>
      <c r="Z473" s="1184"/>
      <c r="AA473" s="1184"/>
      <c r="AB473" s="1184"/>
      <c r="AC473" s="1184"/>
      <c r="AD473" s="1184"/>
      <c r="AE473" s="1184"/>
      <c r="AF473" s="1184"/>
      <c r="AG473" s="1184"/>
      <c r="AH473" s="1191"/>
      <c r="AI473" s="1184"/>
      <c r="AJ473" s="1184"/>
      <c r="AK473" s="1184"/>
      <c r="AL473" s="1184"/>
      <c r="AM473" s="1184"/>
      <c r="AN473" s="1184"/>
      <c r="AO473" s="1184"/>
      <c r="AP473" s="1184"/>
      <c r="AQ473" s="1184"/>
      <c r="AR473" s="1184"/>
      <c r="AS473" s="1184"/>
      <c r="AT473" s="1184"/>
      <c r="AU473" s="1184"/>
      <c r="AV473" s="1184"/>
      <c r="AW473" s="1184"/>
      <c r="AX473" s="1184"/>
      <c r="AY473" s="1184"/>
      <c r="AZ473" s="1184"/>
      <c r="BA473" s="1184"/>
      <c r="BB473" s="1184"/>
      <c r="BC473" s="1184"/>
      <c r="BD473" s="1184"/>
      <c r="BE473" s="1184"/>
      <c r="BF473" s="1184"/>
      <c r="BG473" s="1184"/>
      <c r="BH473" s="1184"/>
      <c r="BI473" s="1184"/>
      <c r="BJ473" s="1184"/>
      <c r="BK473" s="1184"/>
      <c r="BL473" s="1184"/>
      <c r="BM473" s="1184"/>
      <c r="BN473" s="1184"/>
      <c r="BO473" s="1184"/>
      <c r="BP473" s="1184"/>
      <c r="BQ473" s="1184"/>
      <c r="BR473" s="1184"/>
      <c r="BS473" s="1184"/>
      <c r="BT473" s="1184"/>
      <c r="BU473" s="1184"/>
      <c r="BV473" s="1184"/>
      <c r="BW473" s="1184"/>
      <c r="BX473" s="1184"/>
      <c r="BY473" s="1184"/>
    </row>
    <row r="474" spans="2:77">
      <c r="B474" s="1184"/>
      <c r="C474" s="1184"/>
      <c r="D474" s="1184"/>
      <c r="E474" s="1218"/>
      <c r="F474" s="1184"/>
      <c r="G474" s="1184"/>
      <c r="H474" s="1184"/>
      <c r="I474" s="1184"/>
      <c r="J474" s="1184"/>
      <c r="K474" s="1184"/>
      <c r="L474" s="1184"/>
      <c r="M474" s="1184"/>
      <c r="N474" s="1184"/>
      <c r="O474" s="1184"/>
      <c r="P474" s="1184"/>
      <c r="Q474" s="1184"/>
      <c r="R474" s="1184"/>
      <c r="S474" s="1184"/>
      <c r="T474" s="1184"/>
      <c r="U474" s="1184"/>
      <c r="V474" s="1184"/>
      <c r="W474" s="1184"/>
      <c r="X474" s="1184"/>
      <c r="Y474" s="1184"/>
      <c r="Z474" s="1184"/>
      <c r="AA474" s="1184"/>
      <c r="AB474" s="1184"/>
      <c r="AC474" s="1184"/>
      <c r="AD474" s="1184"/>
      <c r="AE474" s="1184"/>
      <c r="AF474" s="1184"/>
      <c r="AG474" s="1184"/>
      <c r="AH474" s="1191"/>
      <c r="AI474" s="1184"/>
      <c r="AJ474" s="1184"/>
      <c r="AK474" s="1184"/>
      <c r="AL474" s="1184"/>
      <c r="AM474" s="1184"/>
      <c r="AN474" s="1184"/>
      <c r="AO474" s="1184"/>
      <c r="AP474" s="1184"/>
      <c r="AQ474" s="1184"/>
      <c r="AR474" s="1184"/>
      <c r="AS474" s="1184"/>
      <c r="AT474" s="1184"/>
      <c r="AU474" s="1184"/>
      <c r="AV474" s="1184"/>
      <c r="AW474" s="1184"/>
      <c r="AX474" s="1184"/>
      <c r="AY474" s="1184"/>
      <c r="AZ474" s="1184"/>
      <c r="BA474" s="1184"/>
      <c r="BB474" s="1184"/>
      <c r="BC474" s="1184"/>
      <c r="BD474" s="1184"/>
      <c r="BE474" s="1184"/>
      <c r="BF474" s="1184"/>
      <c r="BG474" s="1184"/>
      <c r="BH474" s="1184"/>
      <c r="BI474" s="1184"/>
      <c r="BJ474" s="1184"/>
      <c r="BK474" s="1184"/>
      <c r="BL474" s="1184"/>
      <c r="BM474" s="1184"/>
      <c r="BN474" s="1184"/>
      <c r="BO474" s="1184"/>
      <c r="BP474" s="1184"/>
      <c r="BQ474" s="1184"/>
      <c r="BR474" s="1184"/>
      <c r="BS474" s="1184"/>
      <c r="BT474" s="1184"/>
      <c r="BU474" s="1184"/>
      <c r="BV474" s="1184"/>
      <c r="BW474" s="1184"/>
      <c r="BX474" s="1184"/>
      <c r="BY474" s="1184"/>
    </row>
    <row r="475" spans="2:77">
      <c r="B475" s="1184"/>
      <c r="C475" s="1184"/>
      <c r="D475" s="1184"/>
      <c r="E475" s="1218"/>
      <c r="F475" s="1184"/>
      <c r="G475" s="1184"/>
      <c r="H475" s="1184"/>
      <c r="I475" s="1184"/>
      <c r="J475" s="1184"/>
      <c r="K475" s="1184"/>
      <c r="L475" s="1184"/>
      <c r="M475" s="1184"/>
      <c r="N475" s="1184"/>
      <c r="O475" s="1184"/>
      <c r="P475" s="1184"/>
      <c r="Q475" s="1184"/>
      <c r="R475" s="1184"/>
      <c r="S475" s="1184"/>
      <c r="T475" s="1184"/>
      <c r="U475" s="1184"/>
      <c r="V475" s="1184"/>
      <c r="W475" s="1184"/>
      <c r="X475" s="1184"/>
      <c r="Y475" s="1184"/>
      <c r="Z475" s="1184"/>
      <c r="AA475" s="1184"/>
      <c r="AB475" s="1184"/>
      <c r="AC475" s="1184"/>
      <c r="AD475" s="1184"/>
      <c r="AE475" s="1184"/>
      <c r="AF475" s="1184"/>
      <c r="AG475" s="1184"/>
      <c r="AH475" s="1191"/>
      <c r="AI475" s="1184"/>
      <c r="AJ475" s="1184"/>
      <c r="AK475" s="1184"/>
      <c r="AL475" s="1184"/>
      <c r="AM475" s="1184"/>
      <c r="AN475" s="1184"/>
      <c r="AO475" s="1184"/>
      <c r="AP475" s="1184"/>
      <c r="AQ475" s="1184"/>
      <c r="AR475" s="1184"/>
      <c r="AS475" s="1184"/>
      <c r="AT475" s="1184"/>
      <c r="AU475" s="1184"/>
      <c r="AV475" s="1184"/>
      <c r="AW475" s="1184"/>
      <c r="AX475" s="1184"/>
      <c r="AY475" s="1184"/>
      <c r="AZ475" s="1184"/>
      <c r="BA475" s="1184"/>
      <c r="BB475" s="1184"/>
      <c r="BC475" s="1184"/>
      <c r="BD475" s="1184"/>
      <c r="BE475" s="1184"/>
      <c r="BF475" s="1184"/>
      <c r="BG475" s="1184"/>
      <c r="BH475" s="1184"/>
      <c r="BI475" s="1184"/>
      <c r="BJ475" s="1184"/>
      <c r="BK475" s="1184"/>
      <c r="BL475" s="1184"/>
      <c r="BM475" s="1184"/>
      <c r="BN475" s="1184"/>
      <c r="BO475" s="1184"/>
      <c r="BP475" s="1184"/>
      <c r="BQ475" s="1184"/>
      <c r="BR475" s="1184"/>
      <c r="BS475" s="1184"/>
      <c r="BT475" s="1184"/>
      <c r="BU475" s="1184"/>
      <c r="BV475" s="1184"/>
      <c r="BW475" s="1184"/>
      <c r="BX475" s="1184"/>
      <c r="BY475" s="1184"/>
    </row>
    <row r="476" spans="2:77">
      <c r="B476" s="1184"/>
      <c r="C476" s="1184"/>
      <c r="D476" s="1184"/>
      <c r="E476" s="1218"/>
      <c r="F476" s="1184"/>
      <c r="G476" s="1184"/>
      <c r="H476" s="1184"/>
      <c r="I476" s="1184"/>
      <c r="J476" s="1184"/>
      <c r="K476" s="1184"/>
      <c r="L476" s="1184"/>
      <c r="M476" s="1184"/>
      <c r="N476" s="1184"/>
      <c r="O476" s="1184"/>
      <c r="P476" s="1184"/>
      <c r="Q476" s="1184"/>
      <c r="R476" s="1184"/>
      <c r="S476" s="1184"/>
      <c r="T476" s="1184"/>
      <c r="U476" s="1184"/>
      <c r="V476" s="1184"/>
      <c r="W476" s="1184"/>
      <c r="X476" s="1184"/>
      <c r="Y476" s="1184"/>
      <c r="Z476" s="1184"/>
      <c r="AA476" s="1184"/>
      <c r="AB476" s="1184"/>
      <c r="AC476" s="1184"/>
      <c r="AD476" s="1184"/>
      <c r="AE476" s="1184"/>
      <c r="AF476" s="1184"/>
      <c r="AG476" s="1184"/>
      <c r="AH476" s="1191"/>
      <c r="AI476" s="1184"/>
      <c r="AJ476" s="1184"/>
      <c r="AK476" s="1184"/>
      <c r="AL476" s="1184"/>
      <c r="AM476" s="1184"/>
      <c r="AN476" s="1184"/>
      <c r="AO476" s="1184"/>
      <c r="AP476" s="1184"/>
      <c r="AQ476" s="1184"/>
      <c r="AR476" s="1184"/>
      <c r="AS476" s="1184"/>
      <c r="AT476" s="1184"/>
      <c r="AU476" s="1184"/>
      <c r="AV476" s="1184"/>
      <c r="AW476" s="1184"/>
      <c r="AX476" s="1184"/>
      <c r="AY476" s="1184"/>
      <c r="AZ476" s="1184"/>
      <c r="BA476" s="1184"/>
      <c r="BB476" s="1184"/>
      <c r="BC476" s="1184"/>
      <c r="BD476" s="1184"/>
      <c r="BE476" s="1184"/>
      <c r="BF476" s="1184"/>
      <c r="BG476" s="1184"/>
      <c r="BH476" s="1184"/>
      <c r="BI476" s="1184"/>
      <c r="BJ476" s="1184"/>
      <c r="BK476" s="1184"/>
      <c r="BL476" s="1184"/>
      <c r="BM476" s="1184"/>
      <c r="BN476" s="1184"/>
      <c r="BO476" s="1184"/>
      <c r="BP476" s="1184"/>
      <c r="BQ476" s="1184"/>
      <c r="BR476" s="1184"/>
      <c r="BS476" s="1184"/>
      <c r="BT476" s="1184"/>
      <c r="BU476" s="1184"/>
      <c r="BV476" s="1184"/>
      <c r="BW476" s="1184"/>
      <c r="BX476" s="1184"/>
      <c r="BY476" s="1184"/>
    </row>
    <row r="477" spans="2:77">
      <c r="B477" s="1184"/>
      <c r="C477" s="1184"/>
      <c r="D477" s="1184"/>
      <c r="E477" s="1218"/>
      <c r="F477" s="1184"/>
      <c r="G477" s="1184"/>
      <c r="H477" s="1184"/>
      <c r="I477" s="1184"/>
      <c r="J477" s="1184"/>
      <c r="K477" s="1184"/>
      <c r="L477" s="1184"/>
      <c r="M477" s="1184"/>
      <c r="N477" s="1184"/>
      <c r="O477" s="1184"/>
      <c r="P477" s="1184"/>
      <c r="Q477" s="1184"/>
      <c r="R477" s="1184"/>
      <c r="S477" s="1184"/>
      <c r="T477" s="1184"/>
      <c r="U477" s="1184"/>
      <c r="V477" s="1184"/>
      <c r="W477" s="1184"/>
      <c r="X477" s="1184"/>
      <c r="Y477" s="1184"/>
      <c r="Z477" s="1184"/>
      <c r="AA477" s="1184"/>
      <c r="AB477" s="1184"/>
      <c r="AC477" s="1184"/>
      <c r="AD477" s="1184"/>
      <c r="AE477" s="1184"/>
      <c r="AF477" s="1184"/>
      <c r="AG477" s="1184"/>
      <c r="AH477" s="1191"/>
      <c r="AI477" s="1184"/>
      <c r="AJ477" s="1184"/>
      <c r="AK477" s="1184"/>
      <c r="AL477" s="1184"/>
      <c r="AM477" s="1184"/>
      <c r="AN477" s="1184"/>
      <c r="AO477" s="1184"/>
      <c r="AP477" s="1184"/>
      <c r="AQ477" s="1184"/>
      <c r="AR477" s="1184"/>
      <c r="AS477" s="1184"/>
      <c r="AT477" s="1184"/>
      <c r="AU477" s="1184"/>
      <c r="AV477" s="1184"/>
      <c r="AW477" s="1184"/>
      <c r="AX477" s="1184"/>
      <c r="AY477" s="1184"/>
      <c r="AZ477" s="1184"/>
      <c r="BA477" s="1184"/>
      <c r="BB477" s="1184"/>
      <c r="BC477" s="1184"/>
      <c r="BD477" s="1184"/>
      <c r="BE477" s="1184"/>
      <c r="BF477" s="1184"/>
      <c r="BG477" s="1184"/>
      <c r="BH477" s="1184"/>
      <c r="BI477" s="1184"/>
      <c r="BJ477" s="1184"/>
      <c r="BK477" s="1184"/>
      <c r="BL477" s="1184"/>
      <c r="BM477" s="1184"/>
      <c r="BN477" s="1184"/>
      <c r="BO477" s="1184"/>
      <c r="BP477" s="1184"/>
      <c r="BQ477" s="1184"/>
      <c r="BR477" s="1184"/>
      <c r="BS477" s="1184"/>
      <c r="BT477" s="1184"/>
      <c r="BU477" s="1184"/>
      <c r="BV477" s="1184"/>
      <c r="BW477" s="1184"/>
      <c r="BX477" s="1184"/>
      <c r="BY477" s="1184"/>
    </row>
    <row r="478" spans="2:77">
      <c r="B478" s="1184"/>
      <c r="C478" s="1184"/>
      <c r="D478" s="1184"/>
      <c r="E478" s="1218"/>
      <c r="F478" s="1184"/>
      <c r="G478" s="1184"/>
      <c r="H478" s="1184"/>
      <c r="I478" s="1184"/>
      <c r="J478" s="1184"/>
      <c r="K478" s="1184"/>
      <c r="L478" s="1184"/>
      <c r="M478" s="1184"/>
      <c r="N478" s="1184"/>
      <c r="O478" s="1184"/>
      <c r="P478" s="1184"/>
      <c r="Q478" s="1184"/>
      <c r="R478" s="1184"/>
      <c r="S478" s="1184"/>
      <c r="T478" s="1184"/>
      <c r="U478" s="1184"/>
      <c r="V478" s="1184"/>
      <c r="W478" s="1184"/>
      <c r="X478" s="1184"/>
      <c r="Y478" s="1184"/>
      <c r="Z478" s="1184"/>
      <c r="AA478" s="1184"/>
      <c r="AB478" s="1184"/>
      <c r="AC478" s="1184"/>
      <c r="AD478" s="1184"/>
      <c r="AE478" s="1184"/>
      <c r="AF478" s="1184"/>
      <c r="AG478" s="1184"/>
      <c r="AH478" s="1191"/>
      <c r="AI478" s="1184"/>
      <c r="AJ478" s="1184"/>
      <c r="AK478" s="1184"/>
      <c r="AL478" s="1184"/>
      <c r="AM478" s="1184"/>
      <c r="AN478" s="1184"/>
      <c r="AO478" s="1184"/>
      <c r="AP478" s="1184"/>
      <c r="AQ478" s="1184"/>
      <c r="AR478" s="1184"/>
      <c r="AS478" s="1184"/>
      <c r="AT478" s="1184"/>
      <c r="AU478" s="1184"/>
      <c r="AV478" s="1184"/>
      <c r="AW478" s="1184"/>
      <c r="AX478" s="1184"/>
      <c r="AY478" s="1184"/>
      <c r="AZ478" s="1184"/>
      <c r="BA478" s="1184"/>
      <c r="BB478" s="1184"/>
      <c r="BC478" s="1184"/>
      <c r="BD478" s="1184"/>
      <c r="BE478" s="1184"/>
      <c r="BF478" s="1184"/>
      <c r="BG478" s="1184"/>
      <c r="BH478" s="1184"/>
      <c r="BI478" s="1184"/>
      <c r="BJ478" s="1184"/>
      <c r="BK478" s="1184"/>
      <c r="BL478" s="1184"/>
      <c r="BM478" s="1184"/>
      <c r="BN478" s="1184"/>
      <c r="BO478" s="1184"/>
      <c r="BP478" s="1184"/>
      <c r="BQ478" s="1184"/>
      <c r="BR478" s="1184"/>
      <c r="BS478" s="1184"/>
      <c r="BT478" s="1184"/>
      <c r="BU478" s="1184"/>
      <c r="BV478" s="1184"/>
      <c r="BW478" s="1184"/>
      <c r="BX478" s="1184"/>
      <c r="BY478" s="1184"/>
    </row>
    <row r="479" spans="2:77">
      <c r="B479" s="1184"/>
      <c r="C479" s="1184"/>
      <c r="D479" s="1184"/>
      <c r="E479" s="1218"/>
      <c r="F479" s="1184"/>
      <c r="G479" s="1184"/>
      <c r="H479" s="1184"/>
      <c r="I479" s="1184"/>
      <c r="J479" s="1184"/>
      <c r="K479" s="1184"/>
      <c r="L479" s="1184"/>
      <c r="M479" s="1184"/>
      <c r="N479" s="1184"/>
      <c r="O479" s="1184"/>
      <c r="P479" s="1184"/>
      <c r="Q479" s="1184"/>
      <c r="R479" s="1184"/>
      <c r="S479" s="1184"/>
      <c r="T479" s="1184"/>
      <c r="U479" s="1184"/>
      <c r="V479" s="1184"/>
      <c r="W479" s="1184"/>
      <c r="X479" s="1184"/>
      <c r="Y479" s="1184"/>
      <c r="Z479" s="1184"/>
      <c r="AA479" s="1184"/>
      <c r="AB479" s="1184"/>
      <c r="AC479" s="1184"/>
      <c r="AD479" s="1184"/>
      <c r="AE479" s="1184"/>
      <c r="AF479" s="1184"/>
      <c r="AG479" s="1184"/>
      <c r="AH479" s="1191"/>
      <c r="AI479" s="1184"/>
      <c r="AJ479" s="1184"/>
      <c r="AK479" s="1184"/>
      <c r="AL479" s="1184"/>
      <c r="AM479" s="1184"/>
      <c r="AN479" s="1184"/>
      <c r="AO479" s="1184"/>
      <c r="AP479" s="1184"/>
      <c r="AQ479" s="1184"/>
      <c r="AR479" s="1184"/>
      <c r="AS479" s="1184"/>
      <c r="AT479" s="1184"/>
      <c r="AU479" s="1184"/>
      <c r="AV479" s="1184"/>
      <c r="AW479" s="1184"/>
      <c r="AX479" s="1184"/>
      <c r="AY479" s="1184"/>
      <c r="AZ479" s="1184"/>
      <c r="BA479" s="1184"/>
      <c r="BB479" s="1184"/>
      <c r="BC479" s="1184"/>
      <c r="BD479" s="1184"/>
      <c r="BE479" s="1184"/>
      <c r="BF479" s="1184"/>
      <c r="BG479" s="1184"/>
      <c r="BH479" s="1184"/>
      <c r="BI479" s="1184"/>
      <c r="BJ479" s="1184"/>
      <c r="BK479" s="1184"/>
      <c r="BL479" s="1184"/>
      <c r="BM479" s="1184"/>
      <c r="BN479" s="1184"/>
      <c r="BO479" s="1184"/>
      <c r="BP479" s="1184"/>
      <c r="BQ479" s="1184"/>
      <c r="BR479" s="1184"/>
      <c r="BS479" s="1184"/>
      <c r="BT479" s="1184"/>
      <c r="BU479" s="1184"/>
      <c r="BV479" s="1184"/>
      <c r="BW479" s="1184"/>
      <c r="BX479" s="1184"/>
      <c r="BY479" s="1184"/>
    </row>
    <row r="480" spans="2:77">
      <c r="B480" s="1184"/>
      <c r="C480" s="1184"/>
      <c r="D480" s="1184"/>
      <c r="E480" s="1218"/>
      <c r="F480" s="1184"/>
      <c r="G480" s="1184"/>
      <c r="H480" s="1184"/>
      <c r="I480" s="1184"/>
      <c r="J480" s="1184"/>
      <c r="K480" s="1184"/>
      <c r="L480" s="1184"/>
      <c r="M480" s="1184"/>
      <c r="N480" s="1184"/>
      <c r="O480" s="1184"/>
      <c r="P480" s="1184"/>
      <c r="Q480" s="1184"/>
      <c r="R480" s="1184"/>
      <c r="S480" s="1184"/>
      <c r="T480" s="1184"/>
      <c r="U480" s="1184"/>
      <c r="V480" s="1184"/>
      <c r="W480" s="1184"/>
      <c r="X480" s="1184"/>
      <c r="Y480" s="1184"/>
      <c r="Z480" s="1184"/>
      <c r="AA480" s="1184"/>
      <c r="AB480" s="1184"/>
      <c r="AC480" s="1184"/>
      <c r="AD480" s="1184"/>
      <c r="AE480" s="1184"/>
      <c r="AF480" s="1184"/>
      <c r="AG480" s="1184"/>
      <c r="AH480" s="1191"/>
      <c r="AI480" s="1184"/>
      <c r="AJ480" s="1184"/>
      <c r="AK480" s="1184"/>
      <c r="AL480" s="1184"/>
      <c r="AM480" s="1184"/>
      <c r="AN480" s="1184"/>
      <c r="AO480" s="1184"/>
      <c r="AP480" s="1184"/>
      <c r="AQ480" s="1184"/>
      <c r="AR480" s="1184"/>
      <c r="AS480" s="1184"/>
      <c r="AT480" s="1184"/>
      <c r="AU480" s="1184"/>
      <c r="AV480" s="1184"/>
      <c r="AW480" s="1184"/>
      <c r="AX480" s="1184"/>
      <c r="AY480" s="1184"/>
      <c r="AZ480" s="1184"/>
      <c r="BA480" s="1184"/>
      <c r="BB480" s="1184"/>
      <c r="BC480" s="1184"/>
      <c r="BD480" s="1184"/>
      <c r="BE480" s="1184"/>
      <c r="BF480" s="1184"/>
      <c r="BG480" s="1184"/>
      <c r="BH480" s="1184"/>
      <c r="BI480" s="1184"/>
      <c r="BJ480" s="1184"/>
      <c r="BK480" s="1184"/>
      <c r="BL480" s="1184"/>
      <c r="BM480" s="1184"/>
      <c r="BN480" s="1184"/>
      <c r="BO480" s="1184"/>
      <c r="BP480" s="1184"/>
      <c r="BQ480" s="1184"/>
      <c r="BR480" s="1184"/>
      <c r="BS480" s="1184"/>
      <c r="BT480" s="1184"/>
      <c r="BU480" s="1184"/>
      <c r="BV480" s="1184"/>
      <c r="BW480" s="1184"/>
      <c r="BX480" s="1184"/>
      <c r="BY480" s="1184"/>
    </row>
    <row r="481" spans="2:77">
      <c r="B481" s="1184"/>
      <c r="C481" s="1184"/>
      <c r="D481" s="1184"/>
      <c r="E481" s="1218"/>
      <c r="F481" s="1184"/>
      <c r="G481" s="1184"/>
      <c r="H481" s="1184"/>
      <c r="I481" s="1184"/>
      <c r="J481" s="1184"/>
      <c r="K481" s="1184"/>
      <c r="L481" s="1184"/>
      <c r="M481" s="1184"/>
      <c r="N481" s="1184"/>
      <c r="O481" s="1184"/>
      <c r="P481" s="1184"/>
      <c r="Q481" s="1184"/>
      <c r="R481" s="1184"/>
      <c r="S481" s="1184"/>
      <c r="T481" s="1184"/>
      <c r="U481" s="1184"/>
      <c r="V481" s="1184"/>
      <c r="W481" s="1184"/>
      <c r="X481" s="1184"/>
      <c r="Y481" s="1184"/>
      <c r="Z481" s="1184"/>
      <c r="AA481" s="1184"/>
      <c r="AB481" s="1184"/>
      <c r="AC481" s="1184"/>
      <c r="AD481" s="1184"/>
      <c r="AE481" s="1184"/>
      <c r="AF481" s="1184"/>
      <c r="AG481" s="1184"/>
      <c r="AH481" s="1191"/>
      <c r="AI481" s="1184"/>
      <c r="AJ481" s="1184"/>
      <c r="AK481" s="1184"/>
      <c r="AL481" s="1184"/>
      <c r="AM481" s="1184"/>
      <c r="AN481" s="1184"/>
      <c r="AO481" s="1184"/>
      <c r="AP481" s="1184"/>
      <c r="AQ481" s="1184"/>
      <c r="AR481" s="1184"/>
      <c r="AS481" s="1184"/>
      <c r="AT481" s="1184"/>
      <c r="AU481" s="1184"/>
      <c r="AV481" s="1184"/>
      <c r="AW481" s="1184"/>
      <c r="AX481" s="1184"/>
      <c r="AY481" s="1184"/>
      <c r="AZ481" s="1184"/>
      <c r="BA481" s="1184"/>
      <c r="BB481" s="1184"/>
      <c r="BC481" s="1184"/>
      <c r="BD481" s="1184"/>
      <c r="BE481" s="1184"/>
      <c r="BF481" s="1184"/>
      <c r="BG481" s="1184"/>
      <c r="BH481" s="1184"/>
      <c r="BI481" s="1184"/>
      <c r="BJ481" s="1184"/>
      <c r="BK481" s="1184"/>
      <c r="BL481" s="1184"/>
      <c r="BM481" s="1184"/>
      <c r="BN481" s="1184"/>
      <c r="BO481" s="1184"/>
      <c r="BP481" s="1184"/>
      <c r="BQ481" s="1184"/>
      <c r="BR481" s="1184"/>
      <c r="BS481" s="1184"/>
      <c r="BT481" s="1184"/>
      <c r="BU481" s="1184"/>
      <c r="BV481" s="1184"/>
      <c r="BW481" s="1184"/>
      <c r="BX481" s="1184"/>
      <c r="BY481" s="1184"/>
    </row>
    <row r="482" spans="2:77">
      <c r="B482" s="1184"/>
      <c r="C482" s="1184"/>
      <c r="D482" s="1184"/>
      <c r="E482" s="1218"/>
      <c r="F482" s="1184"/>
      <c r="G482" s="1184"/>
      <c r="H482" s="1184"/>
      <c r="I482" s="1184"/>
      <c r="J482" s="1184"/>
      <c r="K482" s="1184"/>
      <c r="L482" s="1184"/>
      <c r="M482" s="1184"/>
      <c r="N482" s="1184"/>
      <c r="O482" s="1184"/>
      <c r="P482" s="1184"/>
      <c r="Q482" s="1184"/>
      <c r="R482" s="1184"/>
      <c r="S482" s="1184"/>
      <c r="T482" s="1184"/>
      <c r="U482" s="1184"/>
      <c r="V482" s="1184"/>
      <c r="W482" s="1184"/>
      <c r="X482" s="1184"/>
      <c r="Y482" s="1184"/>
      <c r="Z482" s="1184"/>
      <c r="AA482" s="1184"/>
      <c r="AB482" s="1184"/>
      <c r="AC482" s="1184"/>
      <c r="AD482" s="1184"/>
      <c r="AE482" s="1184"/>
      <c r="AF482" s="1184"/>
      <c r="AG482" s="1184"/>
      <c r="AH482" s="1191"/>
      <c r="AI482" s="1184"/>
      <c r="AJ482" s="1184"/>
      <c r="AK482" s="1184"/>
      <c r="AL482" s="1184"/>
      <c r="AM482" s="1184"/>
      <c r="AN482" s="1184"/>
      <c r="AO482" s="1184"/>
      <c r="AP482" s="1184"/>
      <c r="AQ482" s="1184"/>
      <c r="AR482" s="1184"/>
      <c r="AS482" s="1184"/>
      <c r="AT482" s="1184"/>
      <c r="AU482" s="1184"/>
      <c r="AV482" s="1184"/>
      <c r="AW482" s="1184"/>
      <c r="AX482" s="1184"/>
      <c r="AY482" s="1184"/>
      <c r="AZ482" s="1184"/>
      <c r="BA482" s="1184"/>
      <c r="BB482" s="1184"/>
      <c r="BC482" s="1184"/>
      <c r="BD482" s="1184"/>
      <c r="BE482" s="1184"/>
      <c r="BF482" s="1184"/>
      <c r="BG482" s="1184"/>
      <c r="BH482" s="1184"/>
      <c r="BI482" s="1184"/>
      <c r="BJ482" s="1184"/>
      <c r="BK482" s="1184"/>
      <c r="BL482" s="1184"/>
      <c r="BM482" s="1184"/>
      <c r="BN482" s="1184"/>
      <c r="BO482" s="1184"/>
      <c r="BP482" s="1184"/>
      <c r="BQ482" s="1184"/>
      <c r="BR482" s="1184"/>
      <c r="BS482" s="1184"/>
      <c r="BT482" s="1184"/>
      <c r="BU482" s="1184"/>
      <c r="BV482" s="1184"/>
      <c r="BW482" s="1184"/>
      <c r="BX482" s="1184"/>
      <c r="BY482" s="1184"/>
    </row>
    <row r="483" spans="2:77">
      <c r="B483" s="1184"/>
      <c r="C483" s="1184"/>
      <c r="D483" s="1184"/>
      <c r="E483" s="1218"/>
      <c r="F483" s="1184"/>
      <c r="G483" s="1184"/>
      <c r="H483" s="1184"/>
      <c r="I483" s="1184"/>
      <c r="J483" s="1184"/>
      <c r="K483" s="1184"/>
      <c r="L483" s="1184"/>
      <c r="M483" s="1184"/>
      <c r="N483" s="1184"/>
      <c r="O483" s="1184"/>
      <c r="P483" s="1184"/>
      <c r="Q483" s="1184"/>
      <c r="R483" s="1184"/>
      <c r="S483" s="1184"/>
      <c r="T483" s="1184"/>
      <c r="U483" s="1184"/>
      <c r="V483" s="1184"/>
      <c r="W483" s="1184"/>
      <c r="X483" s="1184"/>
      <c r="Y483" s="1184"/>
      <c r="Z483" s="1184"/>
      <c r="AA483" s="1184"/>
      <c r="AB483" s="1184"/>
      <c r="AC483" s="1184"/>
      <c r="AD483" s="1184"/>
      <c r="AE483" s="1184"/>
      <c r="AF483" s="1184"/>
      <c r="AG483" s="1184"/>
      <c r="AH483" s="1191"/>
      <c r="AI483" s="1184"/>
      <c r="AJ483" s="1184"/>
      <c r="AK483" s="1184"/>
      <c r="AL483" s="1184"/>
      <c r="AM483" s="1184"/>
      <c r="AN483" s="1184"/>
      <c r="AO483" s="1184"/>
      <c r="AP483" s="1184"/>
      <c r="AQ483" s="1184"/>
      <c r="AR483" s="1184"/>
      <c r="AS483" s="1184"/>
      <c r="AT483" s="1184"/>
      <c r="AU483" s="1184"/>
      <c r="AV483" s="1184"/>
      <c r="AW483" s="1184"/>
      <c r="AX483" s="1184"/>
      <c r="AY483" s="1184"/>
      <c r="AZ483" s="1184"/>
      <c r="BA483" s="1184"/>
      <c r="BB483" s="1184"/>
      <c r="BC483" s="1184"/>
      <c r="BD483" s="1184"/>
      <c r="BE483" s="1184"/>
      <c r="BF483" s="1184"/>
      <c r="BG483" s="1184"/>
      <c r="BH483" s="1184"/>
      <c r="BI483" s="1184"/>
      <c r="BJ483" s="1184"/>
      <c r="BK483" s="1184"/>
      <c r="BL483" s="1184"/>
      <c r="BM483" s="1184"/>
      <c r="BN483" s="1184"/>
      <c r="BO483" s="1184"/>
      <c r="BP483" s="1184"/>
      <c r="BQ483" s="1184"/>
      <c r="BR483" s="1184"/>
      <c r="BS483" s="1184"/>
      <c r="BT483" s="1184"/>
      <c r="BU483" s="1184"/>
      <c r="BV483" s="1184"/>
      <c r="BW483" s="1184"/>
      <c r="BX483" s="1184"/>
      <c r="BY483" s="1184"/>
    </row>
    <row r="484" spans="2:77">
      <c r="B484" s="1184"/>
      <c r="C484" s="1184"/>
      <c r="D484" s="1184"/>
      <c r="E484" s="1218"/>
      <c r="F484" s="1184"/>
      <c r="G484" s="1184"/>
      <c r="H484" s="1184"/>
      <c r="I484" s="1184"/>
      <c r="J484" s="1184"/>
      <c r="K484" s="1184"/>
      <c r="L484" s="1184"/>
      <c r="M484" s="1184"/>
      <c r="N484" s="1184"/>
      <c r="O484" s="1184"/>
      <c r="P484" s="1184"/>
      <c r="Q484" s="1184"/>
      <c r="R484" s="1184"/>
      <c r="S484" s="1184"/>
      <c r="T484" s="1184"/>
      <c r="U484" s="1184"/>
      <c r="V484" s="1184"/>
      <c r="W484" s="1184"/>
      <c r="X484" s="1184"/>
      <c r="Y484" s="1184"/>
      <c r="Z484" s="1184"/>
      <c r="AA484" s="1184"/>
      <c r="AB484" s="1184"/>
      <c r="AC484" s="1184"/>
      <c r="AD484" s="1184"/>
      <c r="AE484" s="1184"/>
      <c r="AF484" s="1184"/>
      <c r="AG484" s="1184"/>
      <c r="AH484" s="1191"/>
      <c r="AI484" s="1184"/>
      <c r="AJ484" s="1184"/>
      <c r="AK484" s="1184"/>
      <c r="AL484" s="1184"/>
      <c r="AM484" s="1184"/>
      <c r="AN484" s="1184"/>
      <c r="AO484" s="1184"/>
      <c r="AP484" s="1184"/>
      <c r="AQ484" s="1184"/>
      <c r="AR484" s="1184"/>
      <c r="AS484" s="1184"/>
      <c r="AT484" s="1184"/>
      <c r="AU484" s="1184"/>
      <c r="AV484" s="1184"/>
      <c r="AW484" s="1184"/>
      <c r="AX484" s="1184"/>
      <c r="AY484" s="1184"/>
      <c r="AZ484" s="1184"/>
      <c r="BA484" s="1184"/>
      <c r="BB484" s="1184"/>
      <c r="BC484" s="1184"/>
      <c r="BD484" s="1184"/>
      <c r="BE484" s="1184"/>
      <c r="BF484" s="1184"/>
      <c r="BG484" s="1184"/>
      <c r="BH484" s="1184"/>
      <c r="BI484" s="1184"/>
      <c r="BJ484" s="1184"/>
      <c r="BK484" s="1184"/>
      <c r="BL484" s="1184"/>
      <c r="BM484" s="1184"/>
      <c r="BN484" s="1184"/>
      <c r="BO484" s="1184"/>
      <c r="BP484" s="1184"/>
      <c r="BQ484" s="1184"/>
      <c r="BR484" s="1184"/>
      <c r="BS484" s="1184"/>
      <c r="BT484" s="1184"/>
      <c r="BU484" s="1184"/>
      <c r="BV484" s="1184"/>
      <c r="BW484" s="1184"/>
      <c r="BX484" s="1184"/>
      <c r="BY484" s="1184"/>
    </row>
    <row r="485" spans="2:77">
      <c r="B485" s="1184"/>
      <c r="C485" s="1184"/>
      <c r="D485" s="1184"/>
      <c r="E485" s="1218"/>
      <c r="F485" s="1184"/>
      <c r="G485" s="1184"/>
      <c r="H485" s="1184"/>
      <c r="I485" s="1184"/>
      <c r="J485" s="1184"/>
      <c r="K485" s="1184"/>
      <c r="L485" s="1184"/>
      <c r="M485" s="1184"/>
      <c r="N485" s="1184"/>
      <c r="O485" s="1184"/>
      <c r="P485" s="1184"/>
      <c r="Q485" s="1184"/>
      <c r="R485" s="1184"/>
      <c r="S485" s="1184"/>
      <c r="T485" s="1184"/>
      <c r="U485" s="1184"/>
      <c r="V485" s="1184"/>
      <c r="W485" s="1184"/>
      <c r="X485" s="1184"/>
      <c r="Y485" s="1184"/>
      <c r="Z485" s="1184"/>
      <c r="AA485" s="1184"/>
      <c r="AB485" s="1184"/>
      <c r="AC485" s="1184"/>
      <c r="AD485" s="1184"/>
      <c r="AE485" s="1184"/>
      <c r="AF485" s="1184"/>
      <c r="AG485" s="1184"/>
      <c r="AH485" s="1191"/>
      <c r="AI485" s="1184"/>
      <c r="AJ485" s="1184"/>
      <c r="AK485" s="1184"/>
      <c r="AL485" s="1184"/>
      <c r="AM485" s="1184"/>
      <c r="AN485" s="1184"/>
      <c r="AO485" s="1184"/>
      <c r="AP485" s="1184"/>
      <c r="AQ485" s="1184"/>
      <c r="AR485" s="1184"/>
      <c r="AS485" s="1184"/>
      <c r="AT485" s="1184"/>
      <c r="AU485" s="1184"/>
      <c r="AV485" s="1184"/>
      <c r="AW485" s="1184"/>
      <c r="AX485" s="1184"/>
      <c r="AY485" s="1184"/>
      <c r="AZ485" s="1184"/>
      <c r="BA485" s="1184"/>
      <c r="BB485" s="1184"/>
      <c r="BC485" s="1184"/>
      <c r="BD485" s="1184"/>
      <c r="BE485" s="1184"/>
      <c r="BF485" s="1184"/>
      <c r="BG485" s="1184"/>
      <c r="BH485" s="1184"/>
      <c r="BI485" s="1184"/>
      <c r="BJ485" s="1184"/>
      <c r="BK485" s="1184"/>
      <c r="BL485" s="1184"/>
      <c r="BM485" s="1184"/>
      <c r="BN485" s="1184"/>
      <c r="BO485" s="1184"/>
      <c r="BP485" s="1184"/>
      <c r="BQ485" s="1184"/>
      <c r="BR485" s="1184"/>
      <c r="BS485" s="1184"/>
      <c r="BT485" s="1184"/>
      <c r="BU485" s="1184"/>
      <c r="BV485" s="1184"/>
      <c r="BW485" s="1184"/>
      <c r="BX485" s="1184"/>
      <c r="BY485" s="1184"/>
    </row>
    <row r="486" spans="2:77">
      <c r="B486" s="1184"/>
      <c r="C486" s="1184"/>
      <c r="D486" s="1184"/>
      <c r="E486" s="1218"/>
      <c r="F486" s="1184"/>
      <c r="G486" s="1184"/>
      <c r="H486" s="1184"/>
      <c r="I486" s="1184"/>
      <c r="J486" s="1184"/>
      <c r="K486" s="1184"/>
      <c r="L486" s="1184"/>
      <c r="M486" s="1184"/>
      <c r="N486" s="1184"/>
      <c r="O486" s="1184"/>
      <c r="P486" s="1184"/>
      <c r="Q486" s="1184"/>
      <c r="R486" s="1184"/>
      <c r="S486" s="1184"/>
      <c r="T486" s="1184"/>
      <c r="U486" s="1184"/>
      <c r="V486" s="1184"/>
      <c r="W486" s="1184"/>
      <c r="X486" s="1184"/>
      <c r="Y486" s="1184"/>
      <c r="Z486" s="1184"/>
      <c r="AA486" s="1184"/>
      <c r="AB486" s="1184"/>
      <c r="AC486" s="1184"/>
      <c r="AD486" s="1184"/>
      <c r="AE486" s="1184"/>
      <c r="AF486" s="1184"/>
      <c r="AG486" s="1184"/>
      <c r="AH486" s="1191"/>
      <c r="AI486" s="1184"/>
      <c r="AJ486" s="1184"/>
      <c r="AK486" s="1184"/>
      <c r="AL486" s="1184"/>
      <c r="AM486" s="1184"/>
      <c r="AN486" s="1184"/>
      <c r="AO486" s="1184"/>
      <c r="AP486" s="1184"/>
      <c r="AQ486" s="1184"/>
      <c r="AR486" s="1184"/>
      <c r="AS486" s="1184"/>
      <c r="AT486" s="1184"/>
      <c r="AU486" s="1184"/>
      <c r="AV486" s="1184"/>
      <c r="AW486" s="1184"/>
      <c r="AX486" s="1184"/>
      <c r="AY486" s="1184"/>
      <c r="AZ486" s="1184"/>
      <c r="BA486" s="1184"/>
      <c r="BB486" s="1184"/>
      <c r="BC486" s="1184"/>
      <c r="BD486" s="1184"/>
      <c r="BE486" s="1184"/>
      <c r="BF486" s="1184"/>
      <c r="BG486" s="1184"/>
      <c r="BH486" s="1184"/>
      <c r="BI486" s="1184"/>
      <c r="BJ486" s="1184"/>
      <c r="BK486" s="1184"/>
      <c r="BL486" s="1184"/>
      <c r="BM486" s="1184"/>
      <c r="BN486" s="1184"/>
      <c r="BO486" s="1184"/>
      <c r="BP486" s="1184"/>
      <c r="BQ486" s="1184"/>
      <c r="BR486" s="1184"/>
      <c r="BS486" s="1184"/>
      <c r="BT486" s="1184"/>
      <c r="BU486" s="1184"/>
      <c r="BV486" s="1184"/>
      <c r="BW486" s="1184"/>
      <c r="BX486" s="1184"/>
      <c r="BY486" s="1184"/>
    </row>
  </sheetData>
  <mergeCells count="9">
    <mergeCell ref="B147:D149"/>
    <mergeCell ref="B150:D151"/>
    <mergeCell ref="C155:D158"/>
    <mergeCell ref="C159:D160"/>
    <mergeCell ref="B5:AH5"/>
    <mergeCell ref="F7:J7"/>
    <mergeCell ref="L7:P7"/>
    <mergeCell ref="B137:D146"/>
    <mergeCell ref="R7:AF7"/>
  </mergeCells>
  <conditionalFormatting sqref="C225">
    <cfRule type="duplicateValues" dxfId="4" priority="1"/>
  </conditionalFormatting>
  <pageMargins left="0.7" right="0.7" top="0.75" bottom="0.75" header="0.3" footer="0.3"/>
  <pageSetup paperSize="17" scale="10" orientation="landscape" r:id="rId1"/>
  <headerFooter>
    <oddFooter>&amp;C&amp;A&amp;RPage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60"/>
  <sheetViews>
    <sheetView zoomScaleNormal="100" zoomScaleSheetLayoutView="80" workbookViewId="0">
      <selection sqref="A1:H1"/>
    </sheetView>
  </sheetViews>
  <sheetFormatPr defaultRowHeight="12.75"/>
  <cols>
    <col min="1" max="2" width="4.7109375" customWidth="1"/>
    <col min="3" max="3" width="49.7109375" customWidth="1"/>
    <col min="4" max="4" width="10.140625" customWidth="1"/>
    <col min="5" max="5" width="14" style="189" customWidth="1"/>
    <col min="6" max="6" width="15.28515625" customWidth="1"/>
    <col min="7" max="7" width="12" customWidth="1"/>
    <col min="8" max="8" width="10.28515625" bestFit="1" customWidth="1"/>
  </cols>
  <sheetData>
    <row r="1" spans="1:8" ht="18">
      <c r="A1" s="1434" t="s">
        <v>346</v>
      </c>
      <c r="B1" s="1434"/>
      <c r="C1" s="1434"/>
      <c r="D1" s="1434"/>
      <c r="E1" s="1434"/>
      <c r="F1" s="1434"/>
      <c r="G1" s="1434"/>
      <c r="H1" s="1434"/>
    </row>
    <row r="2" spans="1:8">
      <c r="A2" s="551"/>
    </row>
    <row r="3" spans="1:8" ht="15">
      <c r="A3" s="1435" t="s">
        <v>333</v>
      </c>
      <c r="B3" s="1435"/>
      <c r="C3" s="1435"/>
      <c r="D3" s="1435"/>
      <c r="E3" s="1435"/>
      <c r="F3" s="1435"/>
      <c r="G3" s="1435"/>
      <c r="H3" s="1435"/>
    </row>
    <row r="5" spans="1:8">
      <c r="D5" s="195"/>
    </row>
    <row r="7" spans="1:8">
      <c r="D7" s="184"/>
      <c r="E7" s="184" t="s">
        <v>143</v>
      </c>
      <c r="F7" s="184"/>
      <c r="G7" s="184" t="s">
        <v>150</v>
      </c>
      <c r="H7" s="184"/>
    </row>
    <row r="8" spans="1:8">
      <c r="A8" s="177" t="s">
        <v>594</v>
      </c>
      <c r="B8" s="177"/>
      <c r="D8" s="184"/>
      <c r="E8" s="184" t="s">
        <v>144</v>
      </c>
      <c r="F8" s="184" t="s">
        <v>97</v>
      </c>
      <c r="G8" s="184" t="s">
        <v>151</v>
      </c>
      <c r="H8" s="184"/>
    </row>
    <row r="9" spans="1:8">
      <c r="A9" s="177"/>
      <c r="B9" s="177"/>
      <c r="D9" s="184"/>
      <c r="E9" s="219"/>
      <c r="F9" s="184"/>
      <c r="G9" s="184"/>
      <c r="H9" s="184"/>
    </row>
    <row r="10" spans="1:8">
      <c r="A10" s="177"/>
      <c r="B10" s="177"/>
      <c r="D10" s="184"/>
      <c r="E10" s="219"/>
      <c r="F10" s="184"/>
      <c r="G10" s="184"/>
      <c r="H10" s="184"/>
    </row>
    <row r="11" spans="1:8">
      <c r="D11" s="184"/>
      <c r="E11" s="219"/>
      <c r="G11" s="184"/>
      <c r="H11" s="188"/>
    </row>
    <row r="12" spans="1:8">
      <c r="B12" s="177" t="s">
        <v>142</v>
      </c>
      <c r="E12" s="190"/>
      <c r="F12" s="194" t="s">
        <v>566</v>
      </c>
      <c r="G12" s="184"/>
      <c r="H12" s="188"/>
    </row>
    <row r="13" spans="1:8">
      <c r="E13" s="190"/>
      <c r="F13" s="184"/>
      <c r="G13" s="184"/>
      <c r="H13" s="188"/>
    </row>
    <row r="14" spans="1:8" ht="12.75" customHeight="1">
      <c r="B14">
        <v>1</v>
      </c>
      <c r="C14" s="415" t="s">
        <v>549</v>
      </c>
      <c r="E14" s="619">
        <v>2169179.7200000002</v>
      </c>
      <c r="F14" s="620"/>
      <c r="G14" s="179"/>
    </row>
    <row r="15" spans="1:8" ht="12.75" customHeight="1">
      <c r="B15">
        <v>2</v>
      </c>
      <c r="C15" s="415" t="s">
        <v>132</v>
      </c>
      <c r="E15" s="619">
        <v>0</v>
      </c>
      <c r="F15" s="620"/>
      <c r="G15" s="179"/>
      <c r="H15" s="179"/>
    </row>
    <row r="16" spans="1:8" ht="12.75" customHeight="1">
      <c r="B16">
        <v>3</v>
      </c>
      <c r="C16" s="416" t="s">
        <v>343</v>
      </c>
      <c r="E16" s="619">
        <v>0</v>
      </c>
      <c r="F16" s="620"/>
      <c r="G16" s="179"/>
      <c r="H16" s="179"/>
    </row>
    <row r="17" spans="2:8" ht="12.75" customHeight="1">
      <c r="B17">
        <v>4</v>
      </c>
      <c r="C17" s="416" t="s">
        <v>641</v>
      </c>
      <c r="E17" s="619">
        <v>10552</v>
      </c>
      <c r="F17" s="620"/>
      <c r="G17" s="179"/>
      <c r="H17" s="179"/>
    </row>
    <row r="18" spans="2:8" ht="12.75" customHeight="1">
      <c r="C18" s="783"/>
      <c r="D18" s="783"/>
      <c r="E18" s="787" t="s">
        <v>712</v>
      </c>
      <c r="F18" s="620"/>
      <c r="G18" s="179"/>
      <c r="H18" s="179"/>
    </row>
    <row r="19" spans="2:8" ht="12.75" customHeight="1">
      <c r="B19" s="177" t="s">
        <v>147</v>
      </c>
      <c r="E19" s="621">
        <f>SUM(E14:E17)</f>
        <v>2179731.7200000002</v>
      </c>
      <c r="F19" s="622">
        <f>'ATT H-1A'!H32</f>
        <v>0.36862452558673714</v>
      </c>
      <c r="G19" s="380">
        <f>F19*E19</f>
        <v>803502.57119136269</v>
      </c>
      <c r="H19" s="179"/>
    </row>
    <row r="20" spans="2:8" ht="12.75" customHeight="1">
      <c r="E20" s="623"/>
      <c r="F20" s="620"/>
      <c r="G20" s="179"/>
      <c r="H20" s="179"/>
    </row>
    <row r="21" spans="2:8" ht="12.75" customHeight="1">
      <c r="D21" s="179"/>
      <c r="E21" s="623"/>
      <c r="F21" s="620"/>
      <c r="G21" s="179"/>
      <c r="H21" s="179"/>
    </row>
    <row r="22" spans="2:8" ht="12.75" customHeight="1">
      <c r="B22" s="177" t="s">
        <v>145</v>
      </c>
      <c r="D22" s="179"/>
      <c r="E22" s="623"/>
      <c r="F22" s="624" t="s">
        <v>44</v>
      </c>
      <c r="G22" s="179"/>
      <c r="H22" s="179"/>
    </row>
    <row r="23" spans="2:8" ht="12.75" customHeight="1">
      <c r="D23" s="179"/>
      <c r="E23" s="627"/>
      <c r="F23" s="628"/>
      <c r="G23" s="179"/>
      <c r="H23" s="179"/>
    </row>
    <row r="24" spans="2:8" ht="12.75" customHeight="1">
      <c r="B24">
        <v>5</v>
      </c>
      <c r="C24" s="898" t="s">
        <v>711</v>
      </c>
      <c r="D24" s="417"/>
      <c r="E24" s="631">
        <f>2818855.72-E42</f>
        <v>2773965.1900000004</v>
      </c>
      <c r="F24" s="630"/>
      <c r="G24" s="463"/>
      <c r="H24" s="463"/>
    </row>
    <row r="25" spans="2:8">
      <c r="B25">
        <v>6</v>
      </c>
      <c r="C25" s="898"/>
      <c r="D25" s="379"/>
      <c r="E25" s="631"/>
      <c r="F25" s="626"/>
    </row>
    <row r="26" spans="2:8">
      <c r="C26" s="783"/>
      <c r="D26" s="783"/>
      <c r="E26" s="786"/>
      <c r="F26" s="626"/>
    </row>
    <row r="27" spans="2:8">
      <c r="B27" s="177" t="s">
        <v>148</v>
      </c>
      <c r="E27" s="632">
        <f>SUM(E24:E25)</f>
        <v>2773965.1900000004</v>
      </c>
      <c r="F27" s="633">
        <f>'ATT H-1A'!H16</f>
        <v>0.10720206738391772</v>
      </c>
      <c r="G27" s="380">
        <f>+F27*E27</f>
        <v>297374.80321902217</v>
      </c>
    </row>
    <row r="28" spans="2:8">
      <c r="B28" s="177"/>
      <c r="C28" s="191"/>
      <c r="E28" s="625"/>
      <c r="F28" s="634"/>
    </row>
    <row r="29" spans="2:8">
      <c r="E29" s="625"/>
      <c r="F29" s="626"/>
    </row>
    <row r="30" spans="2:8">
      <c r="B30" s="177" t="s">
        <v>146</v>
      </c>
      <c r="E30" s="625"/>
      <c r="F30" s="635" t="s">
        <v>566</v>
      </c>
    </row>
    <row r="31" spans="2:8">
      <c r="E31" s="625"/>
      <c r="F31" s="626"/>
    </row>
    <row r="32" spans="2:8">
      <c r="B32">
        <v>7</v>
      </c>
      <c r="C32" s="416" t="s">
        <v>133</v>
      </c>
      <c r="D32" s="431"/>
      <c r="E32" s="629"/>
      <c r="F32" s="626"/>
    </row>
    <row r="33" spans="2:19">
      <c r="C33" s="414"/>
      <c r="D33" s="783"/>
      <c r="E33" s="785"/>
      <c r="F33" s="626"/>
    </row>
    <row r="34" spans="2:19">
      <c r="B34" s="177" t="s">
        <v>149</v>
      </c>
      <c r="E34" s="632">
        <f>SUM(E32:E33)</f>
        <v>0</v>
      </c>
      <c r="F34" s="633">
        <f>F19</f>
        <v>0.36862452558673714</v>
      </c>
      <c r="G34" s="380">
        <f>+F34*E34</f>
        <v>0</v>
      </c>
    </row>
    <row r="35" spans="2:19">
      <c r="E35" s="625"/>
      <c r="F35" s="626"/>
    </row>
    <row r="36" spans="2:19">
      <c r="B36" s="177" t="s">
        <v>152</v>
      </c>
      <c r="E36" s="625"/>
      <c r="F36" s="626"/>
      <c r="G36" s="380">
        <f>+G34+G27+G19</f>
        <v>1100877.3744103848</v>
      </c>
    </row>
    <row r="37" spans="2:19">
      <c r="C37" s="222"/>
      <c r="E37" s="625"/>
      <c r="F37" s="626"/>
    </row>
    <row r="38" spans="2:19">
      <c r="C38" s="442" t="s">
        <v>546</v>
      </c>
      <c r="E38" s="625"/>
      <c r="F38" s="626"/>
    </row>
    <row r="39" spans="2:19">
      <c r="B39">
        <v>8</v>
      </c>
      <c r="C39" s="416" t="s">
        <v>342</v>
      </c>
      <c r="D39" s="783"/>
      <c r="E39" s="629">
        <v>0</v>
      </c>
      <c r="F39" s="626"/>
    </row>
    <row r="40" spans="2:19">
      <c r="B40" s="2">
        <v>9</v>
      </c>
      <c r="C40" s="416" t="s">
        <v>359</v>
      </c>
      <c r="D40" s="431"/>
      <c r="E40" s="629">
        <v>0</v>
      </c>
      <c r="F40" s="626"/>
    </row>
    <row r="41" spans="2:19">
      <c r="B41" s="2">
        <v>10</v>
      </c>
      <c r="C41" s="416" t="s">
        <v>134</v>
      </c>
      <c r="D41" s="782"/>
      <c r="E41" s="636">
        <v>-615971</v>
      </c>
      <c r="F41" s="626"/>
    </row>
    <row r="42" spans="2:19">
      <c r="B42" s="783">
        <v>10.1</v>
      </c>
      <c r="C42" s="934" t="s">
        <v>699</v>
      </c>
      <c r="D42" s="782"/>
      <c r="E42" s="948">
        <v>44890.53</v>
      </c>
    </row>
    <row r="43" spans="2:19">
      <c r="B43" s="2"/>
      <c r="C43" s="222"/>
      <c r="E43" s="625"/>
      <c r="F43" s="634"/>
      <c r="G43" s="2"/>
    </row>
    <row r="44" spans="2:19">
      <c r="B44" s="2">
        <v>11</v>
      </c>
      <c r="C44" s="354" t="s">
        <v>213</v>
      </c>
      <c r="D44" s="379"/>
      <c r="E44" s="418">
        <f>E19+E27+E34+E39+E40+E41+E42</f>
        <v>4382616.4400000004</v>
      </c>
      <c r="F44" s="418"/>
      <c r="G44" s="418"/>
    </row>
    <row r="45" spans="2:19">
      <c r="B45" s="2"/>
      <c r="C45" s="502"/>
      <c r="D45" s="379"/>
      <c r="E45" s="418"/>
      <c r="F45" s="421"/>
      <c r="G45" s="421"/>
      <c r="H45" s="354"/>
      <c r="I45" s="354"/>
    </row>
    <row r="46" spans="2:19">
      <c r="B46" s="2">
        <v>12</v>
      </c>
      <c r="C46" s="502" t="s">
        <v>214</v>
      </c>
      <c r="D46" s="419"/>
      <c r="E46" s="420">
        <v>4382616.4400000004</v>
      </c>
      <c r="F46" s="421"/>
      <c r="G46" s="421"/>
      <c r="H46" s="422"/>
      <c r="I46" s="422"/>
      <c r="J46" s="382"/>
      <c r="K46" s="2"/>
      <c r="L46" s="2"/>
      <c r="M46" s="2"/>
      <c r="N46" s="2"/>
      <c r="O46" s="2"/>
      <c r="P46" s="2"/>
      <c r="Q46" s="2"/>
      <c r="R46" s="2"/>
      <c r="S46" s="2"/>
    </row>
    <row r="47" spans="2:19">
      <c r="C47" s="378"/>
      <c r="D47" s="379"/>
      <c r="E47" s="418"/>
      <c r="F47" s="421"/>
      <c r="G47" s="421"/>
      <c r="H47" s="422"/>
      <c r="I47" s="422"/>
      <c r="J47" s="382"/>
      <c r="K47" s="2"/>
      <c r="L47" s="2"/>
      <c r="M47" s="2"/>
      <c r="N47" s="2"/>
      <c r="O47" s="2"/>
      <c r="P47" s="2"/>
      <c r="Q47" s="2"/>
      <c r="R47" s="2"/>
      <c r="S47" s="2"/>
    </row>
    <row r="48" spans="2:19">
      <c r="B48">
        <v>13</v>
      </c>
      <c r="C48" s="378" t="s">
        <v>344</v>
      </c>
      <c r="D48" s="414"/>
      <c r="E48" s="418">
        <f>+E44-E46</f>
        <v>0</v>
      </c>
      <c r="F48" s="421"/>
      <c r="G48" s="421"/>
      <c r="H48" s="422"/>
      <c r="I48" s="422"/>
      <c r="J48" s="382"/>
      <c r="K48" s="2"/>
      <c r="L48" s="2"/>
      <c r="M48" s="2"/>
      <c r="N48" s="2"/>
      <c r="O48" s="2"/>
      <c r="P48" s="2"/>
      <c r="Q48" s="2"/>
      <c r="R48" s="2"/>
      <c r="S48" s="2"/>
    </row>
    <row r="49" spans="2:19">
      <c r="C49" s="181"/>
      <c r="D49" s="2"/>
      <c r="E49" s="381"/>
      <c r="F49" s="382"/>
      <c r="G49" s="382"/>
      <c r="H49" s="382"/>
      <c r="I49" s="382"/>
      <c r="J49" s="382"/>
      <c r="K49" s="2"/>
      <c r="L49" s="2"/>
      <c r="M49" s="2"/>
      <c r="N49" s="2"/>
      <c r="O49" s="2"/>
      <c r="P49" s="2"/>
      <c r="Q49" s="2"/>
      <c r="R49" s="2"/>
      <c r="S49" s="2"/>
    </row>
    <row r="50" spans="2:19">
      <c r="B50" s="2" t="s">
        <v>547</v>
      </c>
      <c r="C50" s="181"/>
      <c r="D50" s="2"/>
      <c r="E50" s="381"/>
      <c r="F50" s="382"/>
      <c r="G50" s="382"/>
      <c r="H50" s="382"/>
    </row>
    <row r="51" spans="2:19">
      <c r="B51" s="2" t="s">
        <v>588</v>
      </c>
      <c r="C51" s="181" t="s">
        <v>383</v>
      </c>
      <c r="D51" s="2"/>
      <c r="E51" s="381"/>
      <c r="F51" s="382"/>
      <c r="G51" s="382"/>
      <c r="H51" s="382"/>
    </row>
    <row r="52" spans="2:19">
      <c r="B52" s="2"/>
      <c r="C52" s="484" t="s">
        <v>555</v>
      </c>
      <c r="D52" s="2"/>
      <c r="E52" s="381"/>
      <c r="F52" s="2"/>
      <c r="G52" s="382"/>
      <c r="H52" s="382"/>
    </row>
    <row r="53" spans="2:19">
      <c r="B53" s="2" t="s">
        <v>70</v>
      </c>
      <c r="C53" s="181" t="s">
        <v>384</v>
      </c>
      <c r="D53" s="2"/>
      <c r="E53" s="381"/>
      <c r="F53" s="2"/>
      <c r="G53" s="382"/>
      <c r="H53" s="382"/>
    </row>
    <row r="54" spans="2:19">
      <c r="B54" s="2"/>
      <c r="C54" s="484" t="s">
        <v>555</v>
      </c>
      <c r="D54" s="2"/>
      <c r="E54" s="381"/>
      <c r="F54" s="2"/>
      <c r="G54" s="382"/>
      <c r="H54" s="382"/>
    </row>
    <row r="55" spans="2:19">
      <c r="B55" s="2" t="s">
        <v>564</v>
      </c>
      <c r="C55" s="181" t="s">
        <v>473</v>
      </c>
      <c r="D55" s="2"/>
      <c r="E55" s="381"/>
      <c r="F55" s="2"/>
      <c r="G55" s="382"/>
      <c r="H55" s="382"/>
    </row>
    <row r="56" spans="2:19">
      <c r="B56" s="2" t="s">
        <v>589</v>
      </c>
      <c r="C56" s="484" t="s">
        <v>534</v>
      </c>
      <c r="D56" s="2"/>
      <c r="E56" s="381"/>
      <c r="F56" s="2"/>
      <c r="G56" s="382"/>
      <c r="H56" s="382"/>
    </row>
    <row r="57" spans="2:19">
      <c r="B57" s="2"/>
      <c r="C57" s="181" t="s">
        <v>535</v>
      </c>
      <c r="D57" s="2"/>
      <c r="E57" s="381"/>
      <c r="F57" s="2"/>
      <c r="G57" s="2"/>
      <c r="H57" s="2"/>
    </row>
    <row r="58" spans="2:19">
      <c r="B58" s="2"/>
      <c r="C58" s="2" t="s">
        <v>536</v>
      </c>
    </row>
    <row r="59" spans="2:19">
      <c r="B59" s="2" t="s">
        <v>587</v>
      </c>
      <c r="C59" s="181" t="s">
        <v>25</v>
      </c>
    </row>
    <row r="60" spans="2:19">
      <c r="B60" s="2"/>
      <c r="C60" s="2"/>
    </row>
  </sheetData>
  <mergeCells count="2">
    <mergeCell ref="A1:H1"/>
    <mergeCell ref="A3:H3"/>
  </mergeCells>
  <phoneticPr fontId="0" type="noConversion"/>
  <pageMargins left="0.75" right="0.75" top="1" bottom="1" header="0.5" footer="0.5"/>
  <pageSetup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3"/>
  <sheetViews>
    <sheetView zoomScaleNormal="100" zoomScaleSheetLayoutView="100" workbookViewId="0">
      <selection sqref="A1:D1"/>
    </sheetView>
  </sheetViews>
  <sheetFormatPr defaultRowHeight="12.75"/>
  <cols>
    <col min="1" max="1" width="4.140625" customWidth="1"/>
    <col min="2" max="2" width="74.28515625" customWidth="1"/>
    <col min="3" max="3" width="25.140625" customWidth="1"/>
    <col min="4" max="4" width="14" style="391" customWidth="1"/>
    <col min="5" max="5" width="12" style="378" customWidth="1"/>
    <col min="6" max="6" width="12.28515625" bestFit="1" customWidth="1"/>
  </cols>
  <sheetData>
    <row r="1" spans="1:8" ht="18">
      <c r="A1" s="1434" t="str">
        <f>+'ATT H-1A'!A4</f>
        <v>Atlantic City Electric Company</v>
      </c>
      <c r="B1" s="1434"/>
      <c r="C1" s="1434"/>
      <c r="D1" s="1434"/>
    </row>
    <row r="2" spans="1:8">
      <c r="A2" s="192"/>
    </row>
    <row r="3" spans="1:8" ht="15">
      <c r="A3" s="1435" t="s">
        <v>334</v>
      </c>
      <c r="B3" s="1436"/>
      <c r="C3" s="1436"/>
      <c r="D3" s="1436"/>
    </row>
    <row r="4" spans="1:8">
      <c r="B4" s="127"/>
      <c r="C4" s="178"/>
      <c r="E4" s="546"/>
    </row>
    <row r="5" spans="1:8">
      <c r="B5" s="383"/>
      <c r="C5" s="178"/>
      <c r="E5" s="546"/>
    </row>
    <row r="6" spans="1:8">
      <c r="B6" s="384" t="s">
        <v>327</v>
      </c>
      <c r="D6" s="510"/>
    </row>
    <row r="7" spans="1:8">
      <c r="A7">
        <v>1</v>
      </c>
      <c r="B7" s="385" t="s">
        <v>406</v>
      </c>
      <c r="C7" s="388"/>
      <c r="D7" s="550">
        <v>830782.78</v>
      </c>
      <c r="E7" s="379"/>
      <c r="G7" s="179"/>
    </row>
    <row r="8" spans="1:8" s="386" customFormat="1">
      <c r="A8" s="389">
        <v>2</v>
      </c>
      <c r="B8" s="390" t="s">
        <v>328</v>
      </c>
      <c r="C8" s="389" t="s">
        <v>375</v>
      </c>
      <c r="D8" s="511">
        <f>SUM(D7:D7)</f>
        <v>830782.78</v>
      </c>
      <c r="E8" s="379"/>
      <c r="G8" s="387"/>
    </row>
    <row r="9" spans="1:8">
      <c r="B9" s="182"/>
      <c r="C9" s="182"/>
      <c r="D9" s="512"/>
      <c r="E9" s="379"/>
      <c r="G9" s="182"/>
    </row>
    <row r="10" spans="1:8">
      <c r="A10" s="2"/>
      <c r="B10" s="528" t="s">
        <v>407</v>
      </c>
      <c r="C10" s="182"/>
      <c r="D10" s="510"/>
      <c r="E10" s="379"/>
      <c r="G10" s="183"/>
    </row>
    <row r="11" spans="1:8">
      <c r="A11" s="2"/>
      <c r="B11" s="529"/>
      <c r="C11" s="180"/>
      <c r="D11" s="513"/>
      <c r="E11" s="379"/>
      <c r="F11" s="389"/>
      <c r="G11" s="423"/>
      <c r="H11" s="389"/>
    </row>
    <row r="12" spans="1:8">
      <c r="A12" s="2">
        <f>+A8+1</f>
        <v>3</v>
      </c>
      <c r="B12" s="484" t="s">
        <v>593</v>
      </c>
      <c r="C12" s="179"/>
      <c r="D12" s="1303">
        <v>830470.01</v>
      </c>
      <c r="E12" s="379"/>
      <c r="F12" s="389"/>
      <c r="G12" s="424"/>
      <c r="H12" s="389"/>
    </row>
    <row r="13" spans="1:8" ht="38.25">
      <c r="A13" s="530">
        <f t="shared" ref="A13:A19" si="0">+A12+1</f>
        <v>4</v>
      </c>
      <c r="B13" s="531" t="s">
        <v>408</v>
      </c>
      <c r="C13" s="179"/>
      <c r="D13" s="392">
        <v>0</v>
      </c>
      <c r="E13" s="379"/>
      <c r="F13" s="389"/>
      <c r="G13" s="424"/>
      <c r="H13" s="389"/>
    </row>
    <row r="14" spans="1:8">
      <c r="A14" s="2">
        <f t="shared" si="0"/>
        <v>5</v>
      </c>
      <c r="B14" s="485" t="s">
        <v>107</v>
      </c>
      <c r="C14" s="179"/>
      <c r="D14" s="926">
        <v>957837</v>
      </c>
      <c r="E14" s="379"/>
      <c r="G14" s="179"/>
    </row>
    <row r="15" spans="1:8">
      <c r="A15" s="2">
        <f t="shared" si="0"/>
        <v>6</v>
      </c>
      <c r="B15" s="485" t="s">
        <v>409</v>
      </c>
      <c r="C15" s="549"/>
      <c r="D15" s="514">
        <v>0</v>
      </c>
      <c r="E15" s="379"/>
      <c r="G15" s="180"/>
    </row>
    <row r="16" spans="1:8">
      <c r="A16" s="2">
        <f t="shared" si="0"/>
        <v>7</v>
      </c>
      <c r="B16" s="485" t="s">
        <v>410</v>
      </c>
      <c r="C16" s="179"/>
      <c r="D16" s="514">
        <v>0</v>
      </c>
      <c r="E16" s="379"/>
      <c r="G16" s="179"/>
    </row>
    <row r="17" spans="1:7">
      <c r="A17" s="2">
        <f t="shared" si="0"/>
        <v>8</v>
      </c>
      <c r="B17" s="485" t="s">
        <v>411</v>
      </c>
      <c r="C17" s="388"/>
      <c r="D17" s="514">
        <v>0</v>
      </c>
      <c r="E17" s="379"/>
      <c r="G17" s="183"/>
    </row>
    <row r="18" spans="1:7">
      <c r="A18" s="2">
        <f t="shared" si="0"/>
        <v>9</v>
      </c>
      <c r="B18" s="485" t="s">
        <v>412</v>
      </c>
      <c r="C18" s="181"/>
      <c r="D18" s="926">
        <v>619380</v>
      </c>
      <c r="E18" s="379"/>
    </row>
    <row r="19" spans="1:7">
      <c r="A19" s="2">
        <f t="shared" si="0"/>
        <v>10</v>
      </c>
      <c r="B19" s="485" t="s">
        <v>413</v>
      </c>
      <c r="C19" s="181"/>
      <c r="D19" s="515">
        <v>0</v>
      </c>
      <c r="E19" s="379"/>
      <c r="F19" s="782"/>
    </row>
    <row r="20" spans="1:7">
      <c r="A20" s="2"/>
      <c r="B20" s="485"/>
      <c r="D20" s="516"/>
      <c r="E20" s="379"/>
    </row>
    <row r="21" spans="1:7">
      <c r="A21" s="2">
        <f>+A19+1</f>
        <v>11</v>
      </c>
      <c r="B21" s="485" t="s">
        <v>385</v>
      </c>
      <c r="C21" s="389" t="s">
        <v>349</v>
      </c>
      <c r="D21" s="515">
        <f>SUM(D12:D20)+D8</f>
        <v>3238469.79</v>
      </c>
      <c r="E21" s="379"/>
    </row>
    <row r="22" spans="1:7">
      <c r="A22" s="2">
        <v>12</v>
      </c>
      <c r="B22" s="485" t="s">
        <v>438</v>
      </c>
      <c r="C22" s="181"/>
      <c r="D22" s="517">
        <f>+D37</f>
        <v>-532157.90972899995</v>
      </c>
      <c r="E22" s="379"/>
    </row>
    <row r="23" spans="1:7">
      <c r="A23" s="2">
        <v>13</v>
      </c>
      <c r="B23" s="485" t="s">
        <v>376</v>
      </c>
      <c r="C23" s="181"/>
      <c r="D23" s="517">
        <f>+D21+D22+'5 - Cost Support 1'!G242</f>
        <v>2901517.3543780884</v>
      </c>
      <c r="E23" s="379"/>
    </row>
    <row r="24" spans="1:7">
      <c r="A24" s="2"/>
      <c r="B24" s="485"/>
      <c r="D24" s="517"/>
      <c r="E24" s="379"/>
    </row>
    <row r="25" spans="1:7">
      <c r="A25" s="2"/>
      <c r="B25" s="532" t="s">
        <v>329</v>
      </c>
      <c r="D25" s="516"/>
      <c r="E25" s="379"/>
    </row>
    <row r="26" spans="1:7" ht="63.75">
      <c r="A26" s="530">
        <v>14</v>
      </c>
      <c r="B26" s="533" t="s">
        <v>368</v>
      </c>
      <c r="D26" s="517"/>
      <c r="E26" s="379"/>
    </row>
    <row r="27" spans="1:7">
      <c r="A27" s="530"/>
      <c r="B27" s="485"/>
      <c r="D27" s="510"/>
      <c r="E27" s="379"/>
    </row>
    <row r="28" spans="1:7" ht="51">
      <c r="A28" s="530">
        <v>15</v>
      </c>
      <c r="B28" s="377" t="s">
        <v>414</v>
      </c>
      <c r="D28" s="510"/>
      <c r="E28" s="379"/>
    </row>
    <row r="29" spans="1:7">
      <c r="A29" s="530"/>
      <c r="B29" s="485"/>
      <c r="D29" s="510"/>
      <c r="E29" s="379"/>
    </row>
    <row r="30" spans="1:7" ht="165.75">
      <c r="A30" s="488">
        <v>16</v>
      </c>
      <c r="B30" s="486" t="s">
        <v>474</v>
      </c>
      <c r="C30" s="487"/>
      <c r="D30" s="517"/>
      <c r="E30" s="547"/>
    </row>
    <row r="31" spans="1:7" ht="15.75">
      <c r="A31" s="489" t="s">
        <v>386</v>
      </c>
      <c r="B31" s="486" t="s">
        <v>369</v>
      </c>
      <c r="C31" s="487"/>
      <c r="D31" s="514">
        <f>+D7+D17+D19</f>
        <v>830782.78</v>
      </c>
      <c r="E31" s="548"/>
      <c r="F31" s="550"/>
    </row>
    <row r="32" spans="1:7" s="386" customFormat="1" ht="19.5" customHeight="1">
      <c r="A32" s="489" t="s">
        <v>387</v>
      </c>
      <c r="B32" s="486" t="s">
        <v>388</v>
      </c>
      <c r="C32" s="873" t="s">
        <v>550</v>
      </c>
      <c r="D32" s="514">
        <f>'5 - Cost Support 1'!E223</f>
        <v>233533.03945800001</v>
      </c>
      <c r="E32" s="548"/>
      <c r="F32" s="638"/>
    </row>
    <row r="33" spans="1:6" ht="15.75">
      <c r="A33" s="489" t="s">
        <v>389</v>
      </c>
      <c r="B33" s="486" t="s">
        <v>302</v>
      </c>
      <c r="C33" s="487"/>
      <c r="D33" s="518">
        <f>+D31-D32</f>
        <v>597249.74054200004</v>
      </c>
      <c r="E33" s="548"/>
      <c r="F33" s="550"/>
    </row>
    <row r="34" spans="1:6" s="386" customFormat="1" ht="15.75">
      <c r="A34" s="489" t="s">
        <v>390</v>
      </c>
      <c r="B34" s="486" t="s">
        <v>301</v>
      </c>
      <c r="C34" s="487"/>
      <c r="D34" s="518">
        <f>+D33/2</f>
        <v>298624.87027100002</v>
      </c>
      <c r="E34" s="548"/>
      <c r="F34" s="639"/>
    </row>
    <row r="35" spans="1:6" ht="38.25">
      <c r="A35" s="489" t="s">
        <v>391</v>
      </c>
      <c r="B35" s="486" t="s">
        <v>399</v>
      </c>
      <c r="C35" s="487"/>
      <c r="D35" s="514">
        <v>0</v>
      </c>
      <c r="E35" s="548"/>
      <c r="F35" s="550"/>
    </row>
    <row r="36" spans="1:6">
      <c r="A36" s="489" t="s">
        <v>422</v>
      </c>
      <c r="B36" s="491" t="s">
        <v>300</v>
      </c>
      <c r="C36" s="490"/>
      <c r="D36" s="517">
        <f>+D34+D35</f>
        <v>298624.87027100002</v>
      </c>
      <c r="E36" s="548"/>
      <c r="F36" s="640"/>
    </row>
    <row r="37" spans="1:6">
      <c r="A37" s="489" t="s">
        <v>424</v>
      </c>
      <c r="B37" s="491" t="s">
        <v>423</v>
      </c>
      <c r="C37" s="490"/>
      <c r="D37" s="517">
        <f>+D36-D31</f>
        <v>-532157.90972899995</v>
      </c>
      <c r="E37" s="548"/>
    </row>
    <row r="38" spans="1:6" ht="69" customHeight="1">
      <c r="A38" s="534">
        <v>18</v>
      </c>
      <c r="B38" s="377" t="s">
        <v>95</v>
      </c>
      <c r="D38" s="515">
        <f>SUM(7537104+7991176+150855985-1820911)-D40-D21</f>
        <v>18337529.099999987</v>
      </c>
      <c r="E38" s="548"/>
    </row>
    <row r="39" spans="1:6">
      <c r="A39" s="2"/>
      <c r="B39" s="2"/>
      <c r="D39" s="510"/>
      <c r="E39" s="548"/>
    </row>
    <row r="40" spans="1:6">
      <c r="A40" s="2">
        <v>19</v>
      </c>
      <c r="B40" s="2" t="s">
        <v>556</v>
      </c>
      <c r="D40" s="515">
        <v>142987355.11000001</v>
      </c>
      <c r="E40" s="548"/>
    </row>
    <row r="41" spans="1:6">
      <c r="A41" s="2"/>
      <c r="B41" s="2"/>
      <c r="D41" s="519"/>
      <c r="E41" s="548"/>
    </row>
    <row r="42" spans="1:6">
      <c r="A42" s="2">
        <v>20</v>
      </c>
      <c r="B42" s="181" t="s">
        <v>533</v>
      </c>
      <c r="C42" s="181"/>
      <c r="D42" s="520">
        <f>+D21+D26+D38+D40+1820911</f>
        <v>166384265</v>
      </c>
      <c r="E42" s="548"/>
    </row>
    <row r="43" spans="1:6">
      <c r="A43" s="178">
        <v>21</v>
      </c>
      <c r="B43" s="181" t="s">
        <v>477</v>
      </c>
    </row>
  </sheetData>
  <mergeCells count="2">
    <mergeCell ref="A3:D3"/>
    <mergeCell ref="A1:D1"/>
  </mergeCells>
  <phoneticPr fontId="0" type="noConversion"/>
  <pageMargins left="0.5" right="0.5" top="1" bottom="1" header="0.5" footer="0.5"/>
  <pageSetup scale="7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24"/>
  <sheetViews>
    <sheetView zoomScale="90" zoomScaleNormal="90" zoomScaleSheetLayoutView="100" workbookViewId="0">
      <selection sqref="A1:G1"/>
    </sheetView>
  </sheetViews>
  <sheetFormatPr defaultRowHeight="12.75"/>
  <cols>
    <col min="1" max="1" width="9.28515625" customWidth="1"/>
    <col min="2" max="2" width="3" customWidth="1"/>
    <col min="3" max="3" width="8.140625" customWidth="1"/>
    <col min="4" max="4" width="61.5703125" customWidth="1"/>
    <col min="5" max="5" width="26.7109375" customWidth="1"/>
    <col min="6" max="6" width="34.28515625" customWidth="1"/>
    <col min="7" max="7" width="31.28515625" customWidth="1"/>
    <col min="8" max="8" width="3.85546875" customWidth="1"/>
    <col min="9" max="9" width="18" customWidth="1"/>
  </cols>
  <sheetData>
    <row r="1" spans="1:9" ht="18">
      <c r="A1" s="1434" t="str">
        <f>+'ATT H-1A'!A4</f>
        <v>Atlantic City Electric Company</v>
      </c>
      <c r="B1" s="1434"/>
      <c r="C1" s="1434"/>
      <c r="D1" s="1434"/>
      <c r="E1" s="1434"/>
      <c r="F1" s="1434"/>
      <c r="G1" s="1434"/>
    </row>
    <row r="2" spans="1:9" ht="18">
      <c r="A2" s="192"/>
      <c r="B2" s="374"/>
      <c r="C2" s="374"/>
      <c r="D2" s="374"/>
      <c r="E2" s="374"/>
      <c r="F2" s="374"/>
      <c r="G2" s="374"/>
    </row>
    <row r="3" spans="1:9" ht="18">
      <c r="A3" s="1437" t="s">
        <v>416</v>
      </c>
      <c r="B3" s="1437"/>
      <c r="C3" s="1437"/>
      <c r="D3" s="1437"/>
      <c r="E3" s="1437"/>
      <c r="F3" s="1437"/>
      <c r="G3" s="1437"/>
      <c r="I3" s="206"/>
    </row>
    <row r="5" spans="1:9" s="40" customFormat="1" ht="15">
      <c r="B5" s="192"/>
    </row>
    <row r="6" spans="1:9" s="40" customFormat="1" ht="15"/>
    <row r="7" spans="1:9" s="40" customFormat="1" ht="15"/>
    <row r="8" spans="1:9" s="40" customFormat="1" ht="15">
      <c r="A8" s="46"/>
      <c r="C8" s="40" t="s">
        <v>402</v>
      </c>
    </row>
    <row r="9" spans="1:9" s="40" customFormat="1" ht="15">
      <c r="A9" s="79" t="s">
        <v>588</v>
      </c>
      <c r="B9" s="78"/>
      <c r="D9" s="40" t="s">
        <v>401</v>
      </c>
      <c r="G9" s="46" t="s">
        <v>352</v>
      </c>
      <c r="I9" s="130">
        <f>+I56+I85</f>
        <v>77357492.042914838</v>
      </c>
    </row>
    <row r="10" spans="1:9" s="40" customFormat="1" ht="15">
      <c r="A10" s="79"/>
      <c r="B10" s="78"/>
    </row>
    <row r="11" spans="1:9" s="40" customFormat="1" ht="15">
      <c r="A11" s="79" t="s">
        <v>70</v>
      </c>
      <c r="B11" s="78"/>
      <c r="D11" s="40" t="str">
        <f>I11*10000&amp;" Basis Point increase in ROE"</f>
        <v>100 Basis Point increase in ROE</v>
      </c>
      <c r="I11" s="209">
        <v>0.01</v>
      </c>
    </row>
    <row r="12" spans="1:9" s="40" customFormat="1" ht="15">
      <c r="A12" s="78"/>
      <c r="B12" s="78"/>
      <c r="I12" s="209"/>
    </row>
    <row r="13" spans="1:9" s="46" customFormat="1" ht="15">
      <c r="A13" s="78"/>
      <c r="B13" s="78"/>
      <c r="C13" s="40"/>
      <c r="D13" s="40"/>
      <c r="E13" s="40"/>
      <c r="F13" s="40"/>
      <c r="G13" s="40"/>
      <c r="H13" s="40"/>
    </row>
    <row r="14" spans="1:9" s="46" customFormat="1" ht="15.75">
      <c r="A14" s="359" t="s">
        <v>317</v>
      </c>
      <c r="B14" s="108"/>
      <c r="C14" s="108"/>
      <c r="D14" s="108"/>
      <c r="E14" s="108"/>
      <c r="F14" s="108"/>
      <c r="G14" s="108"/>
      <c r="H14" s="108"/>
      <c r="I14" s="108"/>
    </row>
    <row r="15" spans="1:9" s="40" customFormat="1" ht="15">
      <c r="I15" s="206"/>
    </row>
    <row r="16" spans="1:9" s="40" customFormat="1" ht="15">
      <c r="A16" s="78">
        <f>+'ATT H-1A'!A116</f>
        <v>59</v>
      </c>
      <c r="C16" s="59" t="str">
        <f>+'ATT H-1A'!B116</f>
        <v>Rate Base</v>
      </c>
      <c r="D16" s="59"/>
      <c r="F16" s="59"/>
      <c r="G16" s="59" t="str">
        <f>+'ATT H-1A'!F116</f>
        <v>(Line 39 + 58)</v>
      </c>
      <c r="H16" s="59"/>
      <c r="I16" s="130">
        <f>+'ATT H-1A'!H116</f>
        <v>939795841.60299635</v>
      </c>
    </row>
    <row r="17" spans="1:9" s="40" customFormat="1" ht="15">
      <c r="G17" s="59"/>
      <c r="I17" s="206"/>
    </row>
    <row r="18" spans="1:9" s="40" customFormat="1" ht="15">
      <c r="G18" s="59"/>
      <c r="I18" s="46"/>
    </row>
    <row r="19" spans="1:9" s="40" customFormat="1" ht="15.75">
      <c r="A19" s="25"/>
      <c r="B19" s="59"/>
      <c r="C19" s="444" t="str">
        <f>'ATT H-1A'!B183</f>
        <v>Long Term Interest</v>
      </c>
      <c r="D19" s="73"/>
      <c r="E19" s="33"/>
      <c r="F19" s="28"/>
      <c r="G19" s="317"/>
      <c r="H19" s="21"/>
      <c r="I19" s="46"/>
    </row>
    <row r="20" spans="1:9" s="40" customFormat="1" ht="15">
      <c r="A20" s="25">
        <f>'ATT H-1A'!A184</f>
        <v>100</v>
      </c>
      <c r="B20" s="59"/>
      <c r="C20" s="59"/>
      <c r="D20" s="21" t="str">
        <f>'ATT H-1A'!C184</f>
        <v>Long Term Interest</v>
      </c>
      <c r="E20" s="33"/>
      <c r="F20" s="28"/>
      <c r="G20" s="317" t="str">
        <f>'ATT H-1A'!F184</f>
        <v>p117.62c through 67c</v>
      </c>
      <c r="H20" s="21"/>
      <c r="I20" s="37">
        <f>+'ATT H-1A'!H184</f>
        <v>57709830</v>
      </c>
    </row>
    <row r="21" spans="1:9" s="40" customFormat="1" ht="15">
      <c r="A21" s="6">
        <f>'ATT H-1A'!A185</f>
        <v>101</v>
      </c>
      <c r="B21" s="59"/>
      <c r="C21" s="59"/>
      <c r="D21" s="42" t="str">
        <f>'ATT H-1A'!C185</f>
        <v xml:space="preserve">    Less LTD Interest on Securitization Bonds</v>
      </c>
      <c r="E21" s="198" t="str">
        <f>'ATT H-1A'!E185</f>
        <v>(Note P)</v>
      </c>
      <c r="F21" s="199"/>
      <c r="G21" s="318" t="str">
        <f>'ATT H-1A'!F185</f>
        <v>Attachment 8</v>
      </c>
      <c r="H21" s="93"/>
      <c r="I21" s="95">
        <f>+'ATT H-1A'!H185</f>
        <v>2579701</v>
      </c>
    </row>
    <row r="22" spans="1:9" s="40" customFormat="1" ht="15.75">
      <c r="A22" s="6">
        <f>'ATT H-1A'!A186</f>
        <v>102</v>
      </c>
      <c r="B22" s="59"/>
      <c r="C22" s="59"/>
      <c r="D22" s="87" t="str">
        <f>'ATT H-1A'!C186</f>
        <v>Long Term Interest</v>
      </c>
      <c r="E22" s="33"/>
      <c r="F22" s="73"/>
      <c r="G22" s="319" t="str">
        <f>'ATT H-1A'!F186</f>
        <v>"(Line 100 - line 101)"</v>
      </c>
      <c r="H22" s="21"/>
      <c r="I22" s="37">
        <f>+I20-I21</f>
        <v>55130129</v>
      </c>
    </row>
    <row r="23" spans="1:9" s="40" customFormat="1" ht="15">
      <c r="A23" s="6"/>
      <c r="B23" s="59"/>
      <c r="C23" s="4"/>
      <c r="D23" s="42"/>
      <c r="E23" s="8"/>
      <c r="F23" s="5"/>
      <c r="G23" s="193"/>
      <c r="H23" s="5"/>
      <c r="I23" s="9"/>
    </row>
    <row r="24" spans="1:9" s="40" customFormat="1" ht="15.75">
      <c r="A24" s="27">
        <f>'ATT H-1A'!A188</f>
        <v>103</v>
      </c>
      <c r="B24" s="59"/>
      <c r="C24" s="445" t="str">
        <f>'ATT H-1A'!B188</f>
        <v>Preferred Dividends</v>
      </c>
      <c r="D24" s="316"/>
      <c r="F24" s="8" t="str">
        <f>'ATT H-1A'!E188</f>
        <v xml:space="preserve"> enter positive</v>
      </c>
      <c r="G24" s="136" t="str">
        <f>'ATT H-1A'!F188</f>
        <v>p118.29c</v>
      </c>
      <c r="H24" s="5"/>
      <c r="I24" s="37">
        <f>+'ATT H-1A'!H188</f>
        <v>0</v>
      </c>
    </row>
    <row r="25" spans="1:9" s="40" customFormat="1" ht="15">
      <c r="A25" s="6"/>
      <c r="B25" s="59"/>
      <c r="C25" s="4"/>
      <c r="D25" s="42"/>
      <c r="F25" s="8"/>
      <c r="G25" s="136"/>
      <c r="H25" s="5"/>
      <c r="I25" s="9"/>
    </row>
    <row r="26" spans="1:9" s="40" customFormat="1" ht="15.75">
      <c r="A26" s="6"/>
      <c r="B26" s="59"/>
      <c r="C26" s="87" t="str">
        <f>'ATT H-1A'!B190</f>
        <v>Common Stock</v>
      </c>
      <c r="D26" s="87"/>
      <c r="F26" s="8"/>
      <c r="G26" s="136"/>
      <c r="H26" s="5"/>
      <c r="I26" s="9"/>
    </row>
    <row r="27" spans="1:9" s="40" customFormat="1" ht="15">
      <c r="A27" s="6">
        <f>'ATT H-1A'!A191</f>
        <v>104</v>
      </c>
      <c r="B27" s="59"/>
      <c r="C27" s="59"/>
      <c r="D27" s="42" t="str">
        <f>'ATT H-1A'!C191</f>
        <v>Proprietary Capital</v>
      </c>
      <c r="F27" s="5"/>
      <c r="G27" s="136" t="str">
        <f>'ATT H-1A'!F191</f>
        <v>p112.16c</v>
      </c>
      <c r="H27" s="5"/>
      <c r="I27" s="37">
        <f>+'ATT H-1A'!H191</f>
        <v>1276295808</v>
      </c>
    </row>
    <row r="28" spans="1:9" s="40" customFormat="1" ht="15">
      <c r="A28" s="25">
        <f>'ATT H-1A'!A192</f>
        <v>105</v>
      </c>
      <c r="B28" s="59"/>
      <c r="C28" s="59"/>
      <c r="D28" s="44" t="str">
        <f>'ATT H-1A'!C192</f>
        <v xml:space="preserve">    Less Preferred Stock</v>
      </c>
      <c r="F28" s="9" t="str">
        <f>'ATT H-1A'!E192</f>
        <v>enter negative</v>
      </c>
      <c r="G28" s="320" t="str">
        <f>'ATT H-1A'!F192</f>
        <v>(Line 114)</v>
      </c>
      <c r="H28" s="5"/>
      <c r="I28" s="37">
        <f>+'ATT H-1A'!H192</f>
        <v>0</v>
      </c>
    </row>
    <row r="29" spans="1:9" s="40" customFormat="1" ht="15">
      <c r="A29" s="6">
        <f>'ATT H-1A'!A193</f>
        <v>106</v>
      </c>
      <c r="B29" s="59"/>
      <c r="C29" s="59"/>
      <c r="D29" s="44" t="str">
        <f>'ATT H-1A'!C193</f>
        <v xml:space="preserve">    Less Account 216.1</v>
      </c>
      <c r="F29" s="95" t="str">
        <f>'ATT H-1A'!E193</f>
        <v>enter negative</v>
      </c>
      <c r="G29" s="321" t="str">
        <f>'ATT H-1A'!F193</f>
        <v>p112.12c</v>
      </c>
      <c r="H29" s="93"/>
      <c r="I29" s="95">
        <f>+'ATT H-1A'!H193</f>
        <v>0</v>
      </c>
    </row>
    <row r="30" spans="1:9" s="40" customFormat="1" ht="15.75">
      <c r="A30" s="6">
        <f>'ATT H-1A'!A194</f>
        <v>107</v>
      </c>
      <c r="B30" s="59"/>
      <c r="C30" s="59"/>
      <c r="D30" s="444" t="str">
        <f>'ATT H-1A'!C194</f>
        <v>Common Stock</v>
      </c>
      <c r="E30" s="37"/>
      <c r="F30" s="115"/>
      <c r="G30" s="322" t="str">
        <f>'ATT H-1A'!F194</f>
        <v>(Sum Lines 104 to 106)</v>
      </c>
      <c r="H30" s="110"/>
      <c r="I30" s="37">
        <f>+'ATT H-1A'!H194</f>
        <v>1276295808</v>
      </c>
    </row>
    <row r="31" spans="1:9" s="40" customFormat="1" ht="15">
      <c r="A31" s="6"/>
      <c r="B31" s="59"/>
      <c r="C31" s="4"/>
      <c r="D31" s="42"/>
      <c r="E31" s="8"/>
      <c r="F31" s="3"/>
      <c r="G31" s="136"/>
      <c r="H31" s="28"/>
      <c r="I31" s="9"/>
    </row>
    <row r="32" spans="1:9" s="40" customFormat="1" ht="15.75">
      <c r="A32" s="6"/>
      <c r="B32" s="59"/>
      <c r="C32" s="87" t="str">
        <f>'ATT H-1A'!B196</f>
        <v>Capitalization</v>
      </c>
      <c r="D32" s="87"/>
      <c r="E32" s="8"/>
      <c r="F32" s="28"/>
      <c r="G32" s="136"/>
      <c r="H32" s="28"/>
      <c r="I32" s="9"/>
    </row>
    <row r="33" spans="1:9" s="40" customFormat="1" ht="15">
      <c r="A33" s="6">
        <f>'ATT H-1A'!A197</f>
        <v>108</v>
      </c>
      <c r="B33" s="27"/>
      <c r="C33" s="3"/>
      <c r="D33" s="8" t="str">
        <f>'ATT H-1A'!C197</f>
        <v>Long Term Debt</v>
      </c>
      <c r="E33" s="6"/>
      <c r="F33" s="3"/>
      <c r="G33" s="28" t="str">
        <f>'ATT H-1A'!F197</f>
        <v>p112.17c through 21c</v>
      </c>
      <c r="H33" s="37"/>
      <c r="I33" s="37">
        <f>+'ATT H-1A'!H197</f>
        <v>1313398829</v>
      </c>
    </row>
    <row r="34" spans="1:9" s="40" customFormat="1" ht="15">
      <c r="A34" s="25">
        <f>'ATT H-1A'!A198</f>
        <v>109</v>
      </c>
      <c r="B34" s="27"/>
      <c r="C34" s="3"/>
      <c r="D34" s="8" t="str">
        <f>'ATT H-1A'!C198</f>
        <v xml:space="preserve">      Less Loss on Reacquired Debt </v>
      </c>
      <c r="E34" s="16"/>
      <c r="F34" s="5" t="str">
        <f>'ATT H-1A'!E198</f>
        <v>enter negative</v>
      </c>
      <c r="G34" s="28" t="str">
        <f>'ATT H-1A'!F198</f>
        <v>p111.81.c</v>
      </c>
      <c r="H34" s="37"/>
      <c r="I34" s="37">
        <f>+'ATT H-1A'!H198</f>
        <v>-3855349</v>
      </c>
    </row>
    <row r="35" spans="1:9" s="40" customFormat="1" ht="15">
      <c r="A35" s="25">
        <f>'ATT H-1A'!A199</f>
        <v>110</v>
      </c>
      <c r="B35" s="27"/>
      <c r="C35" s="3"/>
      <c r="D35" s="8" t="str">
        <f>'ATT H-1A'!C199</f>
        <v xml:space="preserve">      Plus Gain on Reacquired Debt</v>
      </c>
      <c r="E35" s="6"/>
      <c r="F35" s="23" t="str">
        <f>'ATT H-1A'!E199</f>
        <v>enter positive</v>
      </c>
      <c r="G35" s="28" t="str">
        <f>'ATT H-1A'!F199</f>
        <v>p113.61.c</v>
      </c>
      <c r="H35" s="37"/>
      <c r="I35" s="37">
        <f>+'ATT H-1A'!H199</f>
        <v>0</v>
      </c>
    </row>
    <row r="36" spans="1:9" s="40" customFormat="1" ht="15">
      <c r="A36" s="25">
        <f>'ATT H-1A'!A200</f>
        <v>111</v>
      </c>
      <c r="B36" s="65"/>
      <c r="C36" s="22"/>
      <c r="D36" s="23" t="str">
        <f>'ATT H-1A'!C200</f>
        <v xml:space="preserve">      Less ADIT associated with Gain or Loss</v>
      </c>
      <c r="E36" s="24"/>
      <c r="F36" s="9" t="str">
        <f>'ATT H-1A'!E200</f>
        <v>enter negative</v>
      </c>
      <c r="G36" s="45" t="str">
        <f>'ATT H-1A'!F200</f>
        <v>Attachment 1A - ADIT, Line 6</v>
      </c>
      <c r="H36" s="37"/>
      <c r="I36" s="37">
        <f>+'ATT H-1A'!H200</f>
        <v>1083738.5364359999</v>
      </c>
    </row>
    <row r="37" spans="1:9" s="40" customFormat="1" ht="15">
      <c r="A37" s="25">
        <f>'ATT H-1A'!A201</f>
        <v>112</v>
      </c>
      <c r="B37" s="65"/>
      <c r="C37" s="375"/>
      <c r="D37" s="169" t="str">
        <f>'ATT H-1A'!C201</f>
        <v xml:space="preserve">      Less LTD on Securitization Bonds</v>
      </c>
      <c r="E37" s="24"/>
      <c r="F37" s="9" t="str">
        <f>'ATT H-1A'!E201</f>
        <v>enter negative</v>
      </c>
      <c r="G37" s="45" t="str">
        <f>'ATT H-1A'!F201</f>
        <v>Attachment 8</v>
      </c>
      <c r="H37" s="95"/>
      <c r="I37" s="95">
        <f>+'ATT H-1A'!H201</f>
        <v>-26383829</v>
      </c>
    </row>
    <row r="38" spans="1:9" s="40" customFormat="1" ht="15">
      <c r="A38" s="25">
        <f>'ATT H-1A'!A202</f>
        <v>113</v>
      </c>
      <c r="B38" s="65"/>
      <c r="C38" s="39"/>
      <c r="D38" s="480" t="str">
        <f>'ATT H-1A'!C202</f>
        <v>Total Long Term Debt</v>
      </c>
      <c r="E38" s="148"/>
      <c r="F38" s="37"/>
      <c r="G38" s="48" t="str">
        <f>'ATT H-1A'!F202</f>
        <v>(Sum Lines Lines 108 to 112)</v>
      </c>
      <c r="H38" s="37"/>
      <c r="I38" s="37">
        <f>+'ATT H-1A'!H202</f>
        <v>1284243389.5364361</v>
      </c>
    </row>
    <row r="39" spans="1:9" s="40" customFormat="1" ht="15">
      <c r="A39" s="6">
        <f>'ATT H-1A'!A203</f>
        <v>114</v>
      </c>
      <c r="B39" s="27"/>
      <c r="C39" s="3"/>
      <c r="D39" s="8" t="str">
        <f>'ATT H-1A'!C203</f>
        <v>Preferred Stock</v>
      </c>
      <c r="E39" s="6"/>
      <c r="F39" s="3"/>
      <c r="G39" s="28" t="str">
        <f>'ATT H-1A'!F203</f>
        <v>p112.3c</v>
      </c>
      <c r="H39" s="37"/>
      <c r="I39" s="37">
        <f>+'ATT H-1A'!H203</f>
        <v>0</v>
      </c>
    </row>
    <row r="40" spans="1:9" s="40" customFormat="1" ht="15">
      <c r="A40" s="6">
        <f>'ATT H-1A'!A204</f>
        <v>115</v>
      </c>
      <c r="B40" s="27"/>
      <c r="C40" s="3"/>
      <c r="D40" s="28" t="str">
        <f>'ATT H-1A'!C204</f>
        <v>Common Stock</v>
      </c>
      <c r="E40" s="78"/>
      <c r="F40" s="93"/>
      <c r="G40" s="28" t="str">
        <f>'ATT H-1A'!F204</f>
        <v>(Line 107)</v>
      </c>
      <c r="H40" s="21"/>
      <c r="I40" s="95">
        <f>+'ATT H-1A'!H204</f>
        <v>1276295808</v>
      </c>
    </row>
    <row r="41" spans="1:9" s="40" customFormat="1" ht="15.75">
      <c r="A41" s="6">
        <f>'ATT H-1A'!A205</f>
        <v>116</v>
      </c>
      <c r="B41" s="27"/>
      <c r="C41" s="35"/>
      <c r="D41" s="122" t="str">
        <f>'ATT H-1A'!C205</f>
        <v>Total  Capitalization</v>
      </c>
      <c r="E41" s="149"/>
      <c r="F41" s="21"/>
      <c r="G41" s="31" t="str">
        <f>'ATT H-1A'!F205</f>
        <v>(Sum Lines 113 to 115)</v>
      </c>
      <c r="H41" s="31"/>
      <c r="I41" s="37">
        <f>+'ATT H-1A'!H205</f>
        <v>2560539197.5364361</v>
      </c>
    </row>
    <row r="42" spans="1:9" s="40" customFormat="1" ht="15">
      <c r="A42" s="6"/>
      <c r="B42" s="59"/>
      <c r="C42" s="59"/>
      <c r="D42" s="42"/>
      <c r="E42" s="28"/>
      <c r="F42" s="3"/>
      <c r="G42" s="59"/>
      <c r="H42" s="5"/>
      <c r="I42" s="24"/>
    </row>
    <row r="43" spans="1:9" s="40" customFormat="1" ht="15">
      <c r="A43" s="65">
        <f>'ATT H-1A'!A207</f>
        <v>117</v>
      </c>
      <c r="B43" s="59"/>
      <c r="C43" s="59"/>
      <c r="D43" s="42" t="str">
        <f>'ATT H-1A'!C207</f>
        <v>Debt %</v>
      </c>
      <c r="E43" s="501" t="s">
        <v>475</v>
      </c>
      <c r="F43" s="135" t="str">
        <f>'ATT H-1A'!D207</f>
        <v>Total Long Term Debt</v>
      </c>
      <c r="G43" s="59" t="str">
        <f>'ATT H-1A'!F207</f>
        <v>(Line 113 / 116)</v>
      </c>
      <c r="H43" s="5"/>
      <c r="I43" s="17">
        <f>+'ATT H-1A'!H207</f>
        <v>0.5</v>
      </c>
    </row>
    <row r="44" spans="1:9" s="40" customFormat="1" ht="15">
      <c r="A44" s="25">
        <f>'ATT H-1A'!A208</f>
        <v>118</v>
      </c>
      <c r="B44" s="59"/>
      <c r="C44" s="59"/>
      <c r="D44" s="42" t="str">
        <f>'ATT H-1A'!C208</f>
        <v>Preferred %</v>
      </c>
      <c r="E44" s="501" t="s">
        <v>475</v>
      </c>
      <c r="F44" s="135" t="str">
        <f>'ATT H-1A'!D208</f>
        <v>Preferred Stock</v>
      </c>
      <c r="G44" s="59" t="str">
        <f>'ATT H-1A'!F208</f>
        <v>(Line 114 / 116)</v>
      </c>
      <c r="H44" s="5"/>
      <c r="I44" s="17">
        <f>+'ATT H-1A'!H208</f>
        <v>0</v>
      </c>
    </row>
    <row r="45" spans="1:9" s="40" customFormat="1" ht="15">
      <c r="A45" s="25">
        <f>'ATT H-1A'!A209</f>
        <v>119</v>
      </c>
      <c r="B45" s="59"/>
      <c r="C45" s="59"/>
      <c r="D45" s="42" t="str">
        <f>'ATT H-1A'!C209</f>
        <v>Common %</v>
      </c>
      <c r="E45" s="501" t="s">
        <v>475</v>
      </c>
      <c r="F45" s="135" t="str">
        <f>'ATT H-1A'!D209</f>
        <v>Common Stock</v>
      </c>
      <c r="G45" s="59" t="str">
        <f>'ATT H-1A'!F209</f>
        <v>(Line 115 / 116)</v>
      </c>
      <c r="H45" s="5"/>
      <c r="I45" s="17">
        <f>+'ATT H-1A'!H209</f>
        <v>0.5</v>
      </c>
    </row>
    <row r="46" spans="1:9" s="40" customFormat="1" ht="15">
      <c r="A46" s="25"/>
      <c r="B46" s="59"/>
      <c r="C46" s="59"/>
      <c r="D46" s="42"/>
      <c r="E46" s="28"/>
      <c r="F46" s="136"/>
      <c r="G46" s="59"/>
      <c r="H46" s="5"/>
      <c r="I46" s="16"/>
    </row>
    <row r="47" spans="1:9" s="40" customFormat="1" ht="15">
      <c r="A47" s="65">
        <f>'ATT H-1A'!A211</f>
        <v>120</v>
      </c>
      <c r="B47" s="59"/>
      <c r="C47" s="59"/>
      <c r="D47" s="42" t="str">
        <f>'ATT H-1A'!C211</f>
        <v>Debt Cost</v>
      </c>
      <c r="E47" s="38"/>
      <c r="F47" s="136" t="str">
        <f>'ATT H-1A'!D211</f>
        <v>Total Long Term Debt</v>
      </c>
      <c r="G47" s="59" t="str">
        <f>'ATT H-1A'!F211</f>
        <v>(Line 102 / 113)</v>
      </c>
      <c r="H47" s="5"/>
      <c r="I47" s="18">
        <f>IF(I38&gt;0,I22/I38,0)</f>
        <v>4.2928100272254403E-2</v>
      </c>
    </row>
    <row r="48" spans="1:9" s="40" customFormat="1" ht="15">
      <c r="A48" s="25">
        <f>'ATT H-1A'!A212</f>
        <v>121</v>
      </c>
      <c r="B48" s="59"/>
      <c r="C48" s="59"/>
      <c r="D48" s="42" t="str">
        <f>'ATT H-1A'!C212</f>
        <v>Preferred Cost</v>
      </c>
      <c r="E48" s="3"/>
      <c r="F48" s="136" t="str">
        <f>'ATT H-1A'!D212</f>
        <v>Preferred Stock</v>
      </c>
      <c r="G48" s="59" t="str">
        <f>'ATT H-1A'!F212</f>
        <v>(Line 103 / 114)</v>
      </c>
      <c r="H48" s="5"/>
      <c r="I48" s="18">
        <f>IF(I39&gt;0,I24/I39,0)</f>
        <v>0</v>
      </c>
    </row>
    <row r="49" spans="1:9" s="40" customFormat="1" ht="15">
      <c r="A49" s="25">
        <f>'ATT H-1A'!A213</f>
        <v>122</v>
      </c>
      <c r="B49" s="59"/>
      <c r="C49" s="59"/>
      <c r="D49" s="42" t="str">
        <f>'ATT H-1A'!C213</f>
        <v>Common Cost</v>
      </c>
      <c r="E49" s="500" t="s">
        <v>531</v>
      </c>
      <c r="F49" s="136" t="str">
        <f>'ATT H-1A'!D213</f>
        <v>Common Stock</v>
      </c>
      <c r="G49" s="323" t="s">
        <v>415</v>
      </c>
      <c r="H49" s="5"/>
      <c r="I49" s="527">
        <f>+'ATT H-1A'!H213+0.01</f>
        <v>0.11499999999999999</v>
      </c>
    </row>
    <row r="50" spans="1:9" s="40" customFormat="1" ht="15">
      <c r="A50" s="25"/>
      <c r="B50" s="59"/>
      <c r="C50" s="59"/>
      <c r="D50" s="42"/>
      <c r="E50" s="28"/>
      <c r="F50" s="136"/>
      <c r="G50" s="59"/>
      <c r="H50" s="5"/>
      <c r="I50" s="28"/>
    </row>
    <row r="51" spans="1:9" s="40" customFormat="1" ht="15">
      <c r="A51" s="65">
        <f>'ATT H-1A'!A215</f>
        <v>123</v>
      </c>
      <c r="B51" s="59"/>
      <c r="C51" s="59"/>
      <c r="D51" s="42" t="str">
        <f>'ATT H-1A'!C215</f>
        <v>Weighted Cost of Debt</v>
      </c>
      <c r="E51" s="38"/>
      <c r="F51" s="135" t="str">
        <f>'ATT H-1A'!D215</f>
        <v>Total Long Term Debt (WCLTD)</v>
      </c>
      <c r="G51" s="59" t="str">
        <f>'ATT H-1A'!F215</f>
        <v>(Line 117 * 120)</v>
      </c>
      <c r="H51" s="26"/>
      <c r="I51" s="18">
        <f>I47*I43</f>
        <v>2.1464050136127202E-2</v>
      </c>
    </row>
    <row r="52" spans="1:9" s="40" customFormat="1" ht="15">
      <c r="A52" s="25">
        <f>'ATT H-1A'!A216</f>
        <v>124</v>
      </c>
      <c r="B52" s="59"/>
      <c r="C52" s="59"/>
      <c r="D52" s="42" t="str">
        <f>'ATT H-1A'!C216</f>
        <v>Weighted Cost of Preferred</v>
      </c>
      <c r="E52" s="3"/>
      <c r="F52" s="135" t="str">
        <f>'ATT H-1A'!D216</f>
        <v>Preferred Stock</v>
      </c>
      <c r="G52" s="59" t="str">
        <f>'ATT H-1A'!F216</f>
        <v>(Line 118 * 121)</v>
      </c>
      <c r="H52" s="62"/>
      <c r="I52" s="18">
        <f>I48*I44</f>
        <v>0</v>
      </c>
    </row>
    <row r="53" spans="1:9" s="40" customFormat="1" ht="15">
      <c r="A53" s="25">
        <f>'ATT H-1A'!A217</f>
        <v>125</v>
      </c>
      <c r="B53" s="59"/>
      <c r="C53" s="59"/>
      <c r="D53" s="81" t="str">
        <f>'ATT H-1A'!C217</f>
        <v>Weighted Cost of Common</v>
      </c>
      <c r="E53" s="141"/>
      <c r="F53" s="140" t="str">
        <f>'ATT H-1A'!D217</f>
        <v>Common Stock</v>
      </c>
      <c r="G53" s="324" t="str">
        <f>'ATT H-1A'!F217</f>
        <v>(Line 119 * 122)</v>
      </c>
      <c r="H53" s="94"/>
      <c r="I53" s="142">
        <f>I49*I45</f>
        <v>5.7499999999999996E-2</v>
      </c>
    </row>
    <row r="54" spans="1:9" s="40" customFormat="1" ht="15.75">
      <c r="A54" s="6">
        <f>'ATT H-1A'!A218</f>
        <v>126</v>
      </c>
      <c r="B54" s="59"/>
      <c r="C54" s="59" t="str">
        <f>'ATT H-1A'!B218</f>
        <v>Total Return ( R )</v>
      </c>
      <c r="D54" s="59"/>
      <c r="E54" s="111"/>
      <c r="F54" s="72"/>
      <c r="G54" s="325" t="str">
        <f>'ATT H-1A'!F218</f>
        <v>(Sum Lines 123 to 125)</v>
      </c>
      <c r="H54" s="74"/>
      <c r="I54" s="64">
        <f>SUM(I51:I53)</f>
        <v>7.8964050136127201E-2</v>
      </c>
    </row>
    <row r="55" spans="1:9" s="40" customFormat="1" ht="15.75">
      <c r="A55" s="10"/>
      <c r="B55" s="59"/>
      <c r="C55" s="59"/>
      <c r="D55" s="59"/>
      <c r="E55" s="111"/>
      <c r="F55" s="72"/>
      <c r="G55" s="325"/>
      <c r="H55" s="74"/>
      <c r="I55" s="64"/>
    </row>
    <row r="56" spans="1:9" s="40" customFormat="1" ht="16.5" thickBot="1">
      <c r="A56" s="27">
        <f>'ATT H-1A'!A220</f>
        <v>127</v>
      </c>
      <c r="B56" s="59"/>
      <c r="C56" s="59" t="str">
        <f>'ATT H-1A'!B220</f>
        <v>Investment Return = Rate Base * Rate of Return</v>
      </c>
      <c r="D56" s="59"/>
      <c r="E56" s="91"/>
      <c r="F56" s="92"/>
      <c r="G56" s="326" t="str">
        <f>'ATT H-1A'!F220</f>
        <v>(Line 59 * 126)</v>
      </c>
      <c r="H56" s="97"/>
      <c r="I56" s="36">
        <f>+I54*I16</f>
        <v>74210085.954062864</v>
      </c>
    </row>
    <row r="57" spans="1:9" s="40" customFormat="1" ht="15.75" thickTop="1">
      <c r="A57" s="6"/>
      <c r="B57" s="6"/>
      <c r="C57" s="27"/>
      <c r="D57" s="3"/>
      <c r="E57" s="28"/>
      <c r="F57" s="78"/>
      <c r="G57" s="5"/>
      <c r="H57" s="5"/>
      <c r="I57" s="18"/>
    </row>
    <row r="58" spans="1:9" s="40" customFormat="1" ht="15.75">
      <c r="A58" s="104" t="s">
        <v>292</v>
      </c>
      <c r="B58" s="104"/>
      <c r="C58" s="105"/>
      <c r="D58" s="106"/>
      <c r="E58" s="107"/>
      <c r="F58" s="154"/>
      <c r="G58" s="108"/>
      <c r="H58" s="108"/>
      <c r="I58" s="109"/>
    </row>
    <row r="59" spans="1:9" s="40" customFormat="1" ht="15.75">
      <c r="A59" s="44"/>
      <c r="B59" s="44"/>
      <c r="C59" s="27"/>
      <c r="D59" s="20"/>
      <c r="E59" s="45"/>
      <c r="F59" s="16"/>
      <c r="G59" s="28"/>
      <c r="H59" s="28"/>
      <c r="I59" s="34"/>
    </row>
    <row r="60" spans="1:9" s="40" customFormat="1" ht="15.75">
      <c r="A60" s="27" t="s">
        <v>586</v>
      </c>
      <c r="B60" s="27"/>
      <c r="C60" s="117" t="s">
        <v>30</v>
      </c>
      <c r="D60" s="28"/>
      <c r="E60" s="28"/>
      <c r="F60" s="16"/>
      <c r="G60" s="5"/>
      <c r="H60" s="13"/>
      <c r="I60" s="28"/>
    </row>
    <row r="61" spans="1:9" s="40" customFormat="1" ht="15">
      <c r="A61" s="27">
        <f>+A56+1</f>
        <v>128</v>
      </c>
      <c r="B61" s="78"/>
      <c r="C61" s="27"/>
      <c r="D61" s="28" t="s">
        <v>28</v>
      </c>
      <c r="E61" s="28"/>
      <c r="F61" s="161" t="s">
        <v>1029</v>
      </c>
      <c r="G61" s="220"/>
      <c r="H61" s="29"/>
      <c r="I61" s="218">
        <f>+'ATT H-1A'!H225</f>
        <v>0.21</v>
      </c>
    </row>
    <row r="62" spans="1:9" s="40" customFormat="1" ht="15">
      <c r="A62" s="6">
        <f>+A61+1</f>
        <v>129</v>
      </c>
      <c r="B62" s="78"/>
      <c r="C62" s="27"/>
      <c r="D62" s="29" t="s">
        <v>27</v>
      </c>
      <c r="E62" s="19"/>
      <c r="F62" s="161" t="s">
        <v>1029</v>
      </c>
      <c r="G62" s="220"/>
      <c r="H62" s="29"/>
      <c r="I62" s="218">
        <f>+'ATT H-1A'!H226</f>
        <v>0.09</v>
      </c>
    </row>
    <row r="63" spans="1:9" s="40" customFormat="1" ht="15">
      <c r="A63" s="6">
        <f>+A62+1</f>
        <v>130</v>
      </c>
      <c r="B63" s="78"/>
      <c r="C63" s="27"/>
      <c r="D63" s="29" t="s">
        <v>190</v>
      </c>
      <c r="E63" s="29"/>
      <c r="F63" s="78"/>
      <c r="G63" s="220" t="str">
        <f>+'ATT H-1A'!F227</f>
        <v>Per State Tax Code</v>
      </c>
      <c r="H63" s="29"/>
      <c r="I63" s="218">
        <f>+'ATT H-1A'!H227</f>
        <v>0</v>
      </c>
    </row>
    <row r="64" spans="1:9" s="40" customFormat="1" ht="15">
      <c r="A64" s="6">
        <f>+A63+1</f>
        <v>131</v>
      </c>
      <c r="B64" s="78"/>
      <c r="C64" s="27"/>
      <c r="D64" s="29" t="s">
        <v>102</v>
      </c>
      <c r="E64" s="12" t="s">
        <v>116</v>
      </c>
      <c r="F64" s="78"/>
      <c r="G64" s="220"/>
      <c r="H64" s="29"/>
      <c r="I64" s="218">
        <f>+'ATT H-1A'!H228</f>
        <v>0.28109999999999991</v>
      </c>
    </row>
    <row r="65" spans="1:9" s="40" customFormat="1" ht="15">
      <c r="A65" s="6" t="s">
        <v>771</v>
      </c>
      <c r="B65" s="78"/>
      <c r="C65" s="27"/>
      <c r="D65" s="29" t="s">
        <v>85</v>
      </c>
      <c r="E65" s="19"/>
      <c r="F65" s="78"/>
      <c r="G65" s="28"/>
      <c r="H65" s="29"/>
      <c r="I65" s="218">
        <f>+'ATT H-1A'!H229</f>
        <v>0.39101404924189714</v>
      </c>
    </row>
    <row r="66" spans="1:9" s="40" customFormat="1" ht="15">
      <c r="A66" s="6" t="s">
        <v>758</v>
      </c>
      <c r="B66" s="27"/>
      <c r="C66" s="970"/>
      <c r="D66" s="970" t="s">
        <v>759</v>
      </c>
      <c r="E66" s="743" t="s">
        <v>760</v>
      </c>
      <c r="F66" s="28"/>
      <c r="G66" s="970"/>
      <c r="H66" s="971"/>
      <c r="I66" s="971">
        <f>1*1/(1-I64)</f>
        <v>1.3910140492418972</v>
      </c>
    </row>
    <row r="67" spans="1:9" s="40" customFormat="1" ht="15">
      <c r="A67" s="6"/>
      <c r="B67" s="27"/>
      <c r="C67" s="27"/>
      <c r="D67" s="28"/>
      <c r="E67" s="28"/>
      <c r="F67" s="11"/>
      <c r="G67" s="12"/>
      <c r="H67" s="13"/>
      <c r="I67" s="14"/>
    </row>
    <row r="68" spans="1:9" s="40" customFormat="1" ht="15">
      <c r="A68" s="6"/>
      <c r="B68" s="741"/>
      <c r="C68" s="741" t="s">
        <v>19</v>
      </c>
      <c r="D68" s="671"/>
      <c r="E68" s="28"/>
      <c r="F68" s="161" t="s">
        <v>1055</v>
      </c>
      <c r="G68" s="667"/>
      <c r="H68" s="742"/>
      <c r="I68" s="972"/>
    </row>
    <row r="69" spans="1:9" s="40" customFormat="1" ht="15">
      <c r="A69" s="6">
        <v>133</v>
      </c>
      <c r="B69" s="27"/>
      <c r="C69" s="27"/>
      <c r="D69" s="40" t="s">
        <v>1013</v>
      </c>
      <c r="E69" s="28"/>
      <c r="F69" s="676" t="s">
        <v>100</v>
      </c>
      <c r="G69" s="42" t="s">
        <v>1007</v>
      </c>
      <c r="H69" s="742"/>
      <c r="I69" s="1383">
        <f>'ATT H-1A'!H233</f>
        <v>-325830</v>
      </c>
    </row>
    <row r="70" spans="1:9" s="40" customFormat="1" ht="15">
      <c r="A70" s="6">
        <f>+A69+1</f>
        <v>134</v>
      </c>
      <c r="B70" s="27"/>
      <c r="C70" s="27"/>
      <c r="D70" s="40" t="s">
        <v>1020</v>
      </c>
      <c r="E70" s="28"/>
      <c r="F70" s="27"/>
      <c r="G70" s="688" t="str">
        <f>"(Line "&amp;A66&amp;")"</f>
        <v>(Line 132b)</v>
      </c>
      <c r="H70" s="742"/>
      <c r="I70" s="986">
        <f>'ATT H-1A'!H234</f>
        <v>1.3910140492418972</v>
      </c>
    </row>
    <row r="71" spans="1:9" s="70" customFormat="1" ht="15">
      <c r="A71" s="6">
        <f>+A70+1</f>
        <v>135</v>
      </c>
      <c r="B71" s="66"/>
      <c r="C71" s="66"/>
      <c r="D71" s="324" t="s">
        <v>9</v>
      </c>
      <c r="E71" s="80"/>
      <c r="F71" s="139"/>
      <c r="G71" s="678" t="str">
        <f>'ATT H-1A'!F235</f>
        <v>(Line 18)</v>
      </c>
      <c r="H71" s="974"/>
      <c r="I71" s="1385">
        <f>'ATT H-1A'!H235</f>
        <v>0.38250233306367248</v>
      </c>
    </row>
    <row r="72" spans="1:9" s="40" customFormat="1" ht="15">
      <c r="A72" s="6" t="s">
        <v>761</v>
      </c>
      <c r="B72" s="27"/>
      <c r="C72" s="27"/>
      <c r="D72" s="707" t="s">
        <v>26</v>
      </c>
      <c r="E72" s="48"/>
      <c r="F72" s="161"/>
      <c r="G72" s="688" t="str">
        <f>"(Line "&amp;A69&amp;" *  "&amp;A70&amp;" * "&amp;A71&amp;")"</f>
        <v>(Line 133 *  134 * 135)</v>
      </c>
      <c r="H72" s="975"/>
      <c r="I72" s="1383">
        <f>I69*I70*I71</f>
        <v>-173363.10360569815</v>
      </c>
    </row>
    <row r="73" spans="1:9" s="40" customFormat="1" ht="15">
      <c r="A73" s="6"/>
      <c r="B73" s="27"/>
      <c r="C73" s="27"/>
      <c r="D73" s="67"/>
      <c r="E73" s="68"/>
      <c r="F73" s="175"/>
      <c r="G73" s="174"/>
      <c r="H73" s="974"/>
      <c r="I73" s="976"/>
    </row>
    <row r="74" spans="1:9" s="40" customFormat="1" ht="15.75">
      <c r="A74" s="6"/>
      <c r="B74" s="87"/>
      <c r="C74" s="87" t="s">
        <v>717</v>
      </c>
      <c r="D74" s="67"/>
      <c r="E74" s="68"/>
      <c r="F74" s="175"/>
      <c r="G74" s="174"/>
      <c r="H74" s="974"/>
      <c r="I74" s="976"/>
    </row>
    <row r="75" spans="1:9" s="40" customFormat="1" ht="15">
      <c r="A75" s="6" t="s">
        <v>718</v>
      </c>
      <c r="B75" s="42"/>
      <c r="C75" s="42"/>
      <c r="D75" s="59" t="s">
        <v>726</v>
      </c>
      <c r="E75" s="68"/>
      <c r="F75" s="161" t="s">
        <v>1030</v>
      </c>
      <c r="G75" s="40" t="s">
        <v>762</v>
      </c>
      <c r="H75" s="974"/>
      <c r="I75" s="1383">
        <f>'ATT H-1A'!H239</f>
        <v>55326.101999999984</v>
      </c>
    </row>
    <row r="76" spans="1:9" s="40" customFormat="1" ht="15">
      <c r="A76" s="6" t="s">
        <v>720</v>
      </c>
      <c r="B76" s="42"/>
      <c r="C76" s="42"/>
      <c r="D76" s="59" t="s">
        <v>1077</v>
      </c>
      <c r="E76" s="68"/>
      <c r="F76" s="161" t="s">
        <v>1030</v>
      </c>
      <c r="G76" s="40" t="s">
        <v>764</v>
      </c>
      <c r="H76" s="974"/>
      <c r="I76" s="1383">
        <f>'ATT H-1A'!H240</f>
        <v>-12992454.266331796</v>
      </c>
    </row>
    <row r="77" spans="1:9" s="40" customFormat="1" ht="15">
      <c r="A77" s="6" t="s">
        <v>763</v>
      </c>
      <c r="B77" s="42"/>
      <c r="C77" s="42"/>
      <c r="D77" s="59" t="s">
        <v>1078</v>
      </c>
      <c r="E77" s="68"/>
      <c r="F77" s="161" t="s">
        <v>1030</v>
      </c>
      <c r="G77" s="40" t="s">
        <v>766</v>
      </c>
      <c r="H77" s="974"/>
      <c r="I77" s="1383">
        <f>'ATT H-1A'!H241</f>
        <v>0</v>
      </c>
    </row>
    <row r="78" spans="1:9" s="40" customFormat="1" ht="15">
      <c r="A78" s="6" t="s">
        <v>765</v>
      </c>
      <c r="B78" s="42"/>
      <c r="C78" s="42"/>
      <c r="D78" s="324" t="s">
        <v>729</v>
      </c>
      <c r="E78" s="160"/>
      <c r="F78" s="167" t="s">
        <v>1030</v>
      </c>
      <c r="G78" s="208" t="s">
        <v>1028</v>
      </c>
      <c r="H78" s="979"/>
      <c r="I78" s="1384">
        <f>'ATT H-1A'!H242</f>
        <v>134274</v>
      </c>
    </row>
    <row r="79" spans="1:9" s="40" customFormat="1" ht="15">
      <c r="A79" s="6" t="s">
        <v>767</v>
      </c>
      <c r="B79" s="42"/>
      <c r="C79" s="42"/>
      <c r="D79" s="59" t="s">
        <v>768</v>
      </c>
      <c r="E79" s="68"/>
      <c r="F79" s="161"/>
      <c r="G79" s="688" t="str">
        <f>"(Line "&amp;A75&amp;" + "&amp;A76&amp;" + "&amp;A77&amp;" + "&amp;A78&amp;")"</f>
        <v>(Line 136b + 136c + 136d + 136e)</v>
      </c>
      <c r="H79" s="974"/>
      <c r="I79" s="75">
        <f>I75+I76+I77+I78</f>
        <v>-12802854.164331796</v>
      </c>
    </row>
    <row r="80" spans="1:9" s="40" customFormat="1" ht="15">
      <c r="A80" s="6" t="s">
        <v>769</v>
      </c>
      <c r="B80" s="27"/>
      <c r="C80" s="27"/>
      <c r="D80" s="208" t="s">
        <v>1020</v>
      </c>
      <c r="E80" s="160"/>
      <c r="F80" s="952"/>
      <c r="G80" s="678" t="str">
        <f>"(Line "&amp;A66&amp;")"</f>
        <v>(Line 132b)</v>
      </c>
      <c r="H80" s="979"/>
      <c r="I80" s="973">
        <f>I66</f>
        <v>1.3910140492418972</v>
      </c>
    </row>
    <row r="81" spans="1:11" s="40" customFormat="1" ht="15">
      <c r="A81" s="6" t="s">
        <v>770</v>
      </c>
      <c r="B81" s="27"/>
      <c r="C81" s="27"/>
      <c r="D81" s="59" t="s">
        <v>717</v>
      </c>
      <c r="E81" s="68"/>
      <c r="F81" s="175" t="s">
        <v>586</v>
      </c>
      <c r="G81" s="688" t="str">
        <f>"(Line "&amp;A79&amp;" * "&amp;A80&amp;")"</f>
        <v>(Line 136f * 136g)</v>
      </c>
      <c r="H81" s="974"/>
      <c r="I81" s="60">
        <f>I79*I80</f>
        <v>-17808950.012980659</v>
      </c>
      <c r="J81" s="62"/>
    </row>
    <row r="82" spans="1:11" s="40" customFormat="1" ht="15">
      <c r="A82" s="27"/>
      <c r="B82" s="27"/>
      <c r="C82" s="28"/>
      <c r="D82" s="28"/>
      <c r="E82" s="694"/>
      <c r="F82" s="744"/>
      <c r="G82" s="742"/>
      <c r="H82" s="53"/>
      <c r="I82"/>
      <c r="J82" s="62"/>
      <c r="K82" s="62"/>
    </row>
    <row r="83" spans="1:11" s="40" customFormat="1" ht="15.75">
      <c r="A83" s="27">
        <f>A71+2</f>
        <v>137</v>
      </c>
      <c r="B83" s="78"/>
      <c r="C83" s="1" t="s">
        <v>59</v>
      </c>
      <c r="E83" s="8" t="s">
        <v>63</v>
      </c>
      <c r="F83" s="16"/>
      <c r="G83" s="688" t="s">
        <v>1027</v>
      </c>
      <c r="H83" s="28"/>
      <c r="I83" s="137">
        <f>+I65*(1-I51/I54)*I56</f>
        <v>21129719.205438338</v>
      </c>
    </row>
    <row r="84" spans="1:11" s="40" customFormat="1" ht="15.75">
      <c r="A84" s="27"/>
      <c r="B84" s="27"/>
      <c r="C84" s="27"/>
      <c r="D84" s="67"/>
      <c r="E84" s="68"/>
      <c r="F84" s="157"/>
      <c r="G84" s="21"/>
      <c r="H84" s="69"/>
      <c r="I84" s="57"/>
    </row>
    <row r="85" spans="1:11" s="40" customFormat="1" ht="16.5" thickBot="1">
      <c r="A85" s="27">
        <f>+A83+1</f>
        <v>138</v>
      </c>
      <c r="B85" s="78"/>
      <c r="C85" s="96" t="s">
        <v>557</v>
      </c>
      <c r="D85" s="96"/>
      <c r="E85" s="91"/>
      <c r="F85" s="151"/>
      <c r="G85" s="36" t="str">
        <f>"(Line "&amp;A72&amp;" + "&amp;A81&amp;" + "&amp;A83&amp;")"</f>
        <v>(Line 136a  + 136h + 137)</v>
      </c>
      <c r="H85" s="116"/>
      <c r="I85" s="138">
        <f>+I83+I72+I81</f>
        <v>3147406.0888519809</v>
      </c>
    </row>
    <row r="86" spans="1:11" s="40" customFormat="1" ht="15.75" thickTop="1">
      <c r="A86" s="27"/>
      <c r="B86" s="27"/>
      <c r="C86" s="27"/>
      <c r="D86" s="12"/>
      <c r="E86" s="28"/>
      <c r="F86" s="78"/>
      <c r="G86" s="15"/>
      <c r="H86" s="7"/>
      <c r="I86" s="118"/>
    </row>
    <row r="87" spans="1:11" s="40" customFormat="1" ht="15"/>
    <row r="316" spans="1:6">
      <c r="A316" s="354"/>
      <c r="B316" s="354"/>
      <c r="C316" s="354"/>
      <c r="D316" s="354"/>
      <c r="E316" s="354"/>
      <c r="F316" s="354"/>
    </row>
    <row r="317" spans="1:6">
      <c r="A317" s="354"/>
      <c r="B317" s="354"/>
      <c r="C317" s="354"/>
      <c r="D317" s="354"/>
      <c r="E317" s="354"/>
      <c r="F317" s="354"/>
    </row>
    <row r="318" spans="1:6">
      <c r="A318" s="354"/>
      <c r="B318" s="354"/>
      <c r="C318" s="354"/>
      <c r="D318" s="354"/>
      <c r="E318" s="354"/>
      <c r="F318" s="354"/>
    </row>
    <row r="319" spans="1:6">
      <c r="A319" s="354"/>
      <c r="B319" s="354"/>
      <c r="C319" s="354"/>
      <c r="D319" s="354"/>
      <c r="E319" s="354"/>
      <c r="F319" s="354"/>
    </row>
    <row r="320" spans="1:6">
      <c r="A320" s="354"/>
      <c r="B320" s="354"/>
      <c r="C320" s="354"/>
      <c r="D320" s="354"/>
      <c r="E320" s="354"/>
      <c r="F320" s="354"/>
    </row>
    <row r="321" spans="1:6">
      <c r="A321" s="354"/>
      <c r="B321" s="354"/>
      <c r="C321" s="354"/>
      <c r="D321" s="354"/>
      <c r="E321" s="354"/>
      <c r="F321" s="354"/>
    </row>
    <row r="322" spans="1:6">
      <c r="A322" s="354"/>
      <c r="B322" s="354"/>
      <c r="C322" s="354"/>
      <c r="D322" s="354"/>
      <c r="E322" s="354"/>
      <c r="F322" s="354"/>
    </row>
    <row r="323" spans="1:6">
      <c r="A323" s="354"/>
      <c r="B323" s="354"/>
      <c r="C323" s="354"/>
      <c r="D323" s="354"/>
      <c r="E323" s="354"/>
      <c r="F323" s="354"/>
    </row>
    <row r="324" spans="1:6">
      <c r="A324" s="354"/>
      <c r="B324" s="354"/>
      <c r="C324" s="354"/>
      <c r="D324" s="354"/>
      <c r="E324" s="354"/>
      <c r="F324" s="354"/>
    </row>
  </sheetData>
  <mergeCells count="2">
    <mergeCell ref="A3:G3"/>
    <mergeCell ref="A1:G1"/>
  </mergeCells>
  <phoneticPr fontId="0" type="noConversion"/>
  <printOptions horizontalCentered="1"/>
  <pageMargins left="0.5" right="0.5" top="0.5" bottom="0.5" header="0.5" footer="0.5"/>
  <pageSetup scale="4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285"/>
  <sheetViews>
    <sheetView zoomScale="68" zoomScaleNormal="68" zoomScaleSheetLayoutView="47" workbookViewId="0"/>
  </sheetViews>
  <sheetFormatPr defaultRowHeight="12.75"/>
  <cols>
    <col min="1" max="1" width="6.42578125" customWidth="1"/>
    <col min="2" max="2" width="4.28515625" customWidth="1"/>
    <col min="3" max="3" width="62.42578125" customWidth="1"/>
    <col min="4" max="4" width="22.5703125" customWidth="1"/>
    <col min="5" max="5" width="14.140625" customWidth="1"/>
    <col min="6" max="6" width="27.7109375" bestFit="1" customWidth="1"/>
    <col min="7" max="7" width="20.5703125" customWidth="1"/>
    <col min="8" max="8" width="23.42578125" bestFit="1" customWidth="1"/>
    <col min="9" max="9" width="22" customWidth="1"/>
    <col min="10" max="10" width="20.85546875" customWidth="1"/>
    <col min="11" max="11" width="21.7109375" customWidth="1"/>
    <col min="12" max="12" width="17.140625" customWidth="1"/>
    <col min="13" max="13" width="13.140625" customWidth="1"/>
    <col min="14" max="14" width="9.7109375" customWidth="1"/>
    <col min="15" max="15" width="10.85546875" bestFit="1" customWidth="1"/>
    <col min="16" max="17" width="9.7109375" customWidth="1"/>
    <col min="18" max="18" width="30.5703125" customWidth="1"/>
    <col min="21" max="21" width="11.140625" bestFit="1" customWidth="1"/>
  </cols>
  <sheetData>
    <row r="1" spans="1:19" ht="21" customHeight="1">
      <c r="A1" s="242"/>
      <c r="B1" s="236"/>
      <c r="D1" s="162"/>
      <c r="E1" s="163"/>
      <c r="F1" s="164"/>
      <c r="G1" s="362" t="str">
        <f>+'ATT H-1A'!A4</f>
        <v>Atlantic City Electric Company</v>
      </c>
      <c r="H1" s="185"/>
      <c r="I1" s="185"/>
      <c r="J1" s="185"/>
      <c r="K1" s="185"/>
      <c r="L1" s="185"/>
      <c r="M1" s="185"/>
      <c r="N1" s="185"/>
      <c r="O1" s="185"/>
      <c r="P1" s="185"/>
      <c r="Q1" s="185"/>
    </row>
    <row r="2" spans="1:19" ht="21" customHeight="1">
      <c r="A2" s="329"/>
      <c r="B2" s="236"/>
      <c r="D2" s="162"/>
      <c r="E2" s="163"/>
      <c r="F2" s="164"/>
      <c r="H2" s="185"/>
      <c r="I2" s="185"/>
      <c r="J2" s="185"/>
      <c r="K2" s="185"/>
      <c r="L2" s="185"/>
      <c r="M2" s="185"/>
      <c r="N2" s="185"/>
      <c r="O2" s="185"/>
      <c r="P2" s="185"/>
      <c r="Q2" s="363"/>
    </row>
    <row r="3" spans="1:19" ht="21" customHeight="1">
      <c r="A3" s="329"/>
      <c r="B3" s="236"/>
      <c r="D3" s="162"/>
      <c r="E3" s="163"/>
      <c r="F3" s="164"/>
      <c r="G3" s="457" t="s">
        <v>550</v>
      </c>
      <c r="H3" s="185"/>
      <c r="I3" s="185"/>
      <c r="J3" s="185"/>
      <c r="K3" s="185"/>
      <c r="L3" s="185"/>
      <c r="M3" s="185"/>
      <c r="N3" s="185"/>
      <c r="O3" s="185"/>
      <c r="P3" s="185"/>
      <c r="Q3" s="363"/>
    </row>
    <row r="4" spans="1:19" ht="21" thickBot="1">
      <c r="A4" s="278" t="s">
        <v>281</v>
      </c>
      <c r="B4" s="236"/>
      <c r="D4" s="162"/>
      <c r="E4" s="163"/>
      <c r="F4" s="164"/>
      <c r="G4" s="185"/>
      <c r="H4" s="185"/>
      <c r="I4" s="185"/>
      <c r="J4" s="185"/>
      <c r="K4" s="185"/>
      <c r="L4" s="185"/>
      <c r="M4" s="185"/>
      <c r="N4" s="185"/>
      <c r="O4" s="185"/>
      <c r="P4" s="185"/>
      <c r="Q4" s="185"/>
      <c r="R4" s="1"/>
      <c r="S4" s="1"/>
    </row>
    <row r="5" spans="1:19" ht="18">
      <c r="A5" s="1443" t="s">
        <v>539</v>
      </c>
      <c r="B5" s="1444"/>
      <c r="C5" s="1444"/>
      <c r="D5" s="1444"/>
      <c r="E5" s="1444"/>
      <c r="F5" s="1445"/>
      <c r="G5" s="437" t="s">
        <v>197</v>
      </c>
      <c r="H5" s="299" t="s">
        <v>195</v>
      </c>
      <c r="I5" s="299" t="s">
        <v>198</v>
      </c>
      <c r="J5" s="1457" t="s">
        <v>161</v>
      </c>
      <c r="K5" s="1466"/>
      <c r="L5" s="1466"/>
      <c r="M5" s="1466"/>
      <c r="N5" s="1466"/>
      <c r="O5" s="1466"/>
      <c r="P5" s="1466"/>
      <c r="Q5" s="1467"/>
      <c r="R5" s="1"/>
      <c r="S5" s="1"/>
    </row>
    <row r="6" spans="1:19" ht="15.75">
      <c r="A6" s="252"/>
      <c r="B6" s="248" t="s">
        <v>64</v>
      </c>
      <c r="C6" s="162"/>
      <c r="D6" s="241"/>
      <c r="E6" s="226"/>
      <c r="F6" s="253"/>
      <c r="G6" s="293"/>
      <c r="H6" s="186"/>
      <c r="I6" s="186"/>
      <c r="J6" s="1473"/>
      <c r="K6" s="1464"/>
      <c r="L6" s="1464"/>
      <c r="M6" s="1464"/>
      <c r="N6" s="1464"/>
      <c r="O6" s="1464"/>
      <c r="P6" s="1464"/>
      <c r="Q6" s="1465"/>
    </row>
    <row r="7" spans="1:19" ht="15.75" customHeight="1">
      <c r="A7" s="256">
        <f>+'ATT H-1A'!A24</f>
        <v>10</v>
      </c>
      <c r="B7" s="241"/>
      <c r="C7" s="238" t="str">
        <f>+'ATT H-1A'!C24</f>
        <v>Accumulated Intangible Amortization</v>
      </c>
      <c r="D7" s="162"/>
      <c r="E7" s="268" t="str">
        <f>+'ATT H-1A'!E24</f>
        <v>(Note A)</v>
      </c>
      <c r="F7" s="266" t="str">
        <f>+'ATT H-1A'!F24</f>
        <v>p200.21c (see Attachment 5)</v>
      </c>
      <c r="G7" s="438">
        <v>22872299</v>
      </c>
      <c r="H7" s="393">
        <f>G7</f>
        <v>22872299</v>
      </c>
      <c r="I7" s="393">
        <v>0</v>
      </c>
      <c r="J7" s="1474" t="s">
        <v>347</v>
      </c>
      <c r="K7" s="1475"/>
      <c r="L7" s="1475"/>
      <c r="M7" s="1475"/>
      <c r="N7" s="1475"/>
      <c r="O7" s="1475"/>
      <c r="P7" s="1475"/>
      <c r="Q7" s="1476"/>
      <c r="R7" s="897"/>
    </row>
    <row r="8" spans="1:19" ht="15.75" customHeight="1">
      <c r="A8" s="256">
        <f>+'ATT H-1A'!A25</f>
        <v>11</v>
      </c>
      <c r="B8" s="241"/>
      <c r="C8" s="238" t="str">
        <f>+'ATT H-1A'!C25</f>
        <v>Accumulated Common Amortization - Electric</v>
      </c>
      <c r="D8" s="162"/>
      <c r="E8" s="268" t="str">
        <f>+'ATT H-1A'!E25</f>
        <v>(Note A)</v>
      </c>
      <c r="F8" s="266" t="str">
        <f>+'ATT H-1A'!F25</f>
        <v>p356</v>
      </c>
      <c r="G8" s="438">
        <v>0</v>
      </c>
      <c r="H8" s="393">
        <v>0</v>
      </c>
      <c r="I8" s="393">
        <v>0</v>
      </c>
      <c r="J8" s="1474"/>
      <c r="K8" s="1474"/>
      <c r="L8" s="1474"/>
      <c r="M8" s="1474"/>
      <c r="N8" s="1474"/>
      <c r="O8" s="1474"/>
      <c r="P8" s="1474"/>
      <c r="Q8" s="1480"/>
      <c r="R8" s="897"/>
    </row>
    <row r="9" spans="1:19" ht="15.75" customHeight="1">
      <c r="A9" s="256">
        <f>+'ATT H-1A'!A26</f>
        <v>12</v>
      </c>
      <c r="B9" s="162"/>
      <c r="C9" s="238" t="str">
        <f>+'ATT H-1A'!C26</f>
        <v>Accumulated Common Plant Depreciation - Electric</v>
      </c>
      <c r="D9" s="162"/>
      <c r="E9" s="268" t="str">
        <f>+'ATT H-1A'!E26</f>
        <v>(Note A)</v>
      </c>
      <c r="F9" s="266" t="str">
        <f>+'ATT H-1A'!F26</f>
        <v>p356</v>
      </c>
      <c r="G9" s="438">
        <v>0</v>
      </c>
      <c r="H9" s="393">
        <v>0</v>
      </c>
      <c r="I9" s="393">
        <v>0</v>
      </c>
      <c r="J9" s="1474"/>
      <c r="K9" s="1474"/>
      <c r="L9" s="1474"/>
      <c r="M9" s="1474"/>
      <c r="N9" s="1474"/>
      <c r="O9" s="1474"/>
      <c r="P9" s="1474"/>
      <c r="Q9" s="1480"/>
      <c r="R9" s="1019"/>
    </row>
    <row r="10" spans="1:19" ht="15.75">
      <c r="A10" s="252"/>
      <c r="B10" s="248" t="s">
        <v>8</v>
      </c>
      <c r="C10" s="162"/>
      <c r="D10" s="162"/>
      <c r="E10" s="234"/>
      <c r="F10" s="257"/>
      <c r="G10" s="293"/>
      <c r="H10" s="186"/>
      <c r="I10" s="186"/>
      <c r="J10" s="400"/>
      <c r="K10" s="401"/>
      <c r="L10" s="401"/>
      <c r="M10" s="401"/>
      <c r="N10" s="401"/>
      <c r="O10" s="401"/>
      <c r="P10" s="401"/>
      <c r="Q10" s="439"/>
    </row>
    <row r="11" spans="1:19" ht="15.75">
      <c r="A11" s="256">
        <f>+'ATT H-1A'!A46</f>
        <v>24</v>
      </c>
      <c r="B11" s="236"/>
      <c r="C11" s="238" t="str">
        <f>+'ATT H-1A'!C46</f>
        <v>Common Plant (Electric Only)</v>
      </c>
      <c r="D11" s="162"/>
      <c r="E11" s="268" t="str">
        <f>+'ATT H-1A'!E46</f>
        <v>(Notes A &amp; B)</v>
      </c>
      <c r="F11" s="266" t="str">
        <f>+'ATT H-1A'!F46</f>
        <v>p356</v>
      </c>
      <c r="G11" s="438">
        <v>0</v>
      </c>
      <c r="H11" s="393">
        <v>0</v>
      </c>
      <c r="I11" s="393">
        <v>0</v>
      </c>
      <c r="J11" s="1474"/>
      <c r="K11" s="1474"/>
      <c r="L11" s="1474"/>
      <c r="M11" s="1474"/>
      <c r="N11" s="1474"/>
      <c r="O11" s="1474"/>
      <c r="P11" s="1474"/>
      <c r="Q11" s="1480"/>
      <c r="R11" s="897"/>
    </row>
    <row r="12" spans="1:19" ht="15.75">
      <c r="A12" s="258"/>
      <c r="B12" s="230" t="s">
        <v>135</v>
      </c>
      <c r="C12" s="261"/>
      <c r="D12" s="225"/>
      <c r="E12" s="406"/>
      <c r="F12" s="254"/>
      <c r="G12" s="293"/>
      <c r="H12" s="186"/>
      <c r="I12" s="186"/>
      <c r="J12" s="400"/>
      <c r="K12" s="401"/>
      <c r="L12" s="401"/>
      <c r="M12" s="401"/>
      <c r="N12" s="401"/>
      <c r="O12" s="401"/>
      <c r="P12" s="401"/>
      <c r="Q12" s="439"/>
    </row>
    <row r="13" spans="1:19" ht="15.75" customHeight="1">
      <c r="A13" s="256" t="str">
        <f>'ATT H-1A'!A78</f>
        <v>40e</v>
      </c>
      <c r="B13" s="225"/>
      <c r="C13" s="238" t="str">
        <f>'ATT H-1A'!E78</f>
        <v>(Note V)</v>
      </c>
      <c r="D13" s="233"/>
      <c r="E13" s="268" t="str">
        <f>'ATT H-1A'!E78</f>
        <v>(Note V)</v>
      </c>
      <c r="F13" s="266" t="s">
        <v>1054</v>
      </c>
      <c r="G13" s="438">
        <v>3033967</v>
      </c>
      <c r="H13" s="393">
        <f>G13</f>
        <v>3033967</v>
      </c>
      <c r="I13" s="393">
        <v>0</v>
      </c>
      <c r="J13" s="1474" t="s">
        <v>347</v>
      </c>
      <c r="K13" s="1475"/>
      <c r="L13" s="1475"/>
      <c r="M13" s="1475"/>
      <c r="N13" s="1475"/>
      <c r="O13" s="1475"/>
      <c r="P13" s="1475"/>
      <c r="Q13" s="1476"/>
      <c r="R13" s="897"/>
    </row>
    <row r="14" spans="1:19" ht="15.75" customHeight="1">
      <c r="A14" s="256"/>
      <c r="B14" s="230" t="s">
        <v>616</v>
      </c>
      <c r="C14" s="235"/>
      <c r="D14" s="225"/>
      <c r="E14" s="227"/>
      <c r="F14" s="405"/>
      <c r="G14" s="293"/>
      <c r="H14" s="186"/>
      <c r="I14" s="186"/>
      <c r="J14" s="400"/>
      <c r="K14" s="401"/>
      <c r="L14" s="401"/>
      <c r="M14" s="401"/>
      <c r="N14" s="401"/>
      <c r="O14" s="401"/>
      <c r="P14" s="401"/>
      <c r="Q14" s="439"/>
    </row>
    <row r="15" spans="1:19" ht="15.75" customHeight="1">
      <c r="A15" s="258">
        <f>+'ATT H-1A'!A98</f>
        <v>47</v>
      </c>
      <c r="B15" s="225"/>
      <c r="C15" s="235" t="str">
        <f>+'ATT H-1A'!C98</f>
        <v>Undistributed Stores Exp</v>
      </c>
      <c r="D15" s="228"/>
      <c r="E15" s="227" t="str">
        <f>+'ATT H-1A'!E98</f>
        <v>(Note A)</v>
      </c>
      <c r="F15" s="265" t="str">
        <f>+'ATT H-1A'!F98</f>
        <v>p227.6c &amp; 16.c</v>
      </c>
      <c r="G15" s="438">
        <v>0</v>
      </c>
      <c r="H15" s="393">
        <f>G15</f>
        <v>0</v>
      </c>
      <c r="I15" s="393">
        <v>0</v>
      </c>
      <c r="J15" s="1474" t="s">
        <v>347</v>
      </c>
      <c r="K15" s="1475"/>
      <c r="L15" s="1475"/>
      <c r="M15" s="1475"/>
      <c r="N15" s="1475"/>
      <c r="O15" s="1475"/>
      <c r="P15" s="1475"/>
      <c r="Q15" s="1476"/>
      <c r="R15" s="897"/>
    </row>
    <row r="16" spans="1:19" ht="15.75" customHeight="1">
      <c r="A16" s="256"/>
      <c r="B16" s="248" t="s">
        <v>606</v>
      </c>
      <c r="C16" s="235"/>
      <c r="D16" s="228"/>
      <c r="E16" s="234"/>
      <c r="F16" s="265"/>
      <c r="G16" s="293"/>
      <c r="H16" s="186"/>
      <c r="I16" s="186"/>
      <c r="J16" s="400"/>
      <c r="K16" s="401"/>
      <c r="L16" s="401"/>
      <c r="M16" s="401"/>
      <c r="N16" s="401"/>
      <c r="O16" s="401"/>
      <c r="P16" s="401"/>
      <c r="Q16" s="439"/>
    </row>
    <row r="17" spans="1:18" ht="15.75">
      <c r="A17" s="256">
        <f>+'ATT H-1A'!A126</f>
        <v>65</v>
      </c>
      <c r="B17" s="248"/>
      <c r="C17" s="238" t="str">
        <f>+'ATT H-1A'!C126</f>
        <v xml:space="preserve">     Plus Transmission Lease Payments</v>
      </c>
      <c r="D17" s="228"/>
      <c r="E17" s="268" t="str">
        <f>+'ATT H-1A'!E126</f>
        <v>(Note A)</v>
      </c>
      <c r="F17" s="266" t="str">
        <f>+'ATT H-1A'!F126</f>
        <v>p200.3c</v>
      </c>
      <c r="G17" s="438">
        <v>0</v>
      </c>
      <c r="H17" s="186"/>
      <c r="I17" s="186"/>
      <c r="J17" s="400"/>
      <c r="K17" s="401"/>
      <c r="L17" s="401"/>
      <c r="M17" s="401"/>
      <c r="N17" s="401"/>
      <c r="O17" s="401"/>
      <c r="P17" s="401"/>
      <c r="Q17" s="439"/>
      <c r="R17" s="897"/>
    </row>
    <row r="18" spans="1:18" ht="15.75" customHeight="1">
      <c r="A18" s="256">
        <f>+'ATT H-1A'!A130</f>
        <v>67</v>
      </c>
      <c r="B18" s="247"/>
      <c r="C18" s="238" t="str">
        <f>+'ATT H-1A'!C130</f>
        <v>Common Plant O&amp;M</v>
      </c>
      <c r="D18" s="228"/>
      <c r="E18" s="268" t="str">
        <f>+'ATT H-1A'!E130</f>
        <v>(Note A)</v>
      </c>
      <c r="F18" s="266" t="str">
        <f>+'ATT H-1A'!F130</f>
        <v>p356</v>
      </c>
      <c r="G18" s="438">
        <v>0</v>
      </c>
      <c r="H18" s="393">
        <v>0</v>
      </c>
      <c r="I18" s="393">
        <v>0</v>
      </c>
      <c r="J18" s="1474"/>
      <c r="K18" s="1474"/>
      <c r="L18" s="1474"/>
      <c r="M18" s="1474"/>
      <c r="N18" s="1474"/>
      <c r="O18" s="1474"/>
      <c r="P18" s="1474"/>
      <c r="Q18" s="1480"/>
      <c r="R18" s="897"/>
    </row>
    <row r="19" spans="1:18" ht="15.75">
      <c r="A19" s="252"/>
      <c r="B19" s="243" t="s">
        <v>579</v>
      </c>
      <c r="C19" s="261"/>
      <c r="D19" s="162"/>
      <c r="E19" s="249"/>
      <c r="F19" s="254"/>
      <c r="G19" s="293"/>
      <c r="H19" s="186"/>
      <c r="I19" s="186"/>
      <c r="J19" s="1463"/>
      <c r="K19" s="1463"/>
      <c r="L19" s="1463"/>
      <c r="M19" s="1463"/>
      <c r="N19" s="1463"/>
      <c r="O19" s="1463"/>
      <c r="P19" s="1463"/>
      <c r="Q19" s="1479"/>
    </row>
    <row r="20" spans="1:18" ht="15.75" customHeight="1">
      <c r="A20" s="251">
        <f>+'ATT H-1A'!A161</f>
        <v>88</v>
      </c>
      <c r="B20" s="267"/>
      <c r="C20" s="239" t="str">
        <f>+'ATT H-1A'!C161</f>
        <v>Intangible Amortization</v>
      </c>
      <c r="D20" s="228"/>
      <c r="E20" s="272" t="str">
        <f>+'ATT H-1A'!E161</f>
        <v>(Note A)</v>
      </c>
      <c r="F20" s="269" t="s">
        <v>688</v>
      </c>
      <c r="G20" s="438">
        <v>5813108</v>
      </c>
      <c r="H20" s="432">
        <f>G20</f>
        <v>5813108</v>
      </c>
      <c r="I20" s="393">
        <v>0</v>
      </c>
      <c r="J20" s="1474" t="s">
        <v>347</v>
      </c>
      <c r="K20" s="1475"/>
      <c r="L20" s="1475"/>
      <c r="M20" s="1475"/>
      <c r="N20" s="1475"/>
      <c r="O20" s="1475"/>
      <c r="P20" s="1475"/>
      <c r="Q20" s="1476"/>
      <c r="R20" s="897"/>
    </row>
    <row r="21" spans="1:18" ht="15.75">
      <c r="A21" s="251">
        <f>+'ATT H-1A'!A166</f>
        <v>92</v>
      </c>
      <c r="B21" s="259"/>
      <c r="C21" s="239" t="str">
        <f>+'ATT H-1A'!C166</f>
        <v>Common Depreciation - Electric Only</v>
      </c>
      <c r="D21" s="228"/>
      <c r="E21" s="272" t="str">
        <f>+'ATT H-1A'!E166</f>
        <v>(Note A)</v>
      </c>
      <c r="F21" s="269" t="str">
        <f>+'ATT H-1A'!F166</f>
        <v>p336.11.b</v>
      </c>
      <c r="G21" s="438">
        <v>0</v>
      </c>
      <c r="H21" s="432">
        <v>0</v>
      </c>
      <c r="I21" s="393">
        <v>0</v>
      </c>
      <c r="J21" s="1477"/>
      <c r="K21" s="1477"/>
      <c r="L21" s="1477"/>
      <c r="M21" s="1477"/>
      <c r="N21" s="1477"/>
      <c r="O21" s="1477"/>
      <c r="P21" s="1477"/>
      <c r="Q21" s="1478"/>
      <c r="R21" s="897"/>
    </row>
    <row r="22" spans="1:18" ht="16.5" thickBot="1">
      <c r="A22" s="273">
        <f>+'ATT H-1A'!A167</f>
        <v>93</v>
      </c>
      <c r="B22" s="279"/>
      <c r="C22" s="280" t="str">
        <f>+'ATT H-1A'!C167</f>
        <v>Common Amortization - Electric Only</v>
      </c>
      <c r="D22" s="277"/>
      <c r="E22" s="281" t="str">
        <f>+'ATT H-1A'!E167</f>
        <v>(Note A)</v>
      </c>
      <c r="F22" s="285" t="str">
        <f>+'ATT H-1A'!F167</f>
        <v>p356 or p336.11d</v>
      </c>
      <c r="G22" s="440">
        <v>0</v>
      </c>
      <c r="H22" s="433">
        <v>0</v>
      </c>
      <c r="I22" s="394">
        <v>0</v>
      </c>
      <c r="J22" s="1471"/>
      <c r="K22" s="1471"/>
      <c r="L22" s="1471"/>
      <c r="M22" s="1471"/>
      <c r="N22" s="1471"/>
      <c r="O22" s="1471"/>
      <c r="P22" s="1471"/>
      <c r="Q22" s="1472"/>
      <c r="R22" s="897"/>
    </row>
    <row r="23" spans="1:18" ht="12.75" customHeight="1">
      <c r="G23" s="185"/>
      <c r="H23" s="185"/>
      <c r="I23" s="185"/>
      <c r="J23" s="185"/>
      <c r="K23" s="185"/>
      <c r="L23" s="185"/>
      <c r="M23" s="185"/>
      <c r="N23" s="185"/>
      <c r="O23" s="185"/>
      <c r="P23" s="185"/>
      <c r="Q23" s="185"/>
    </row>
    <row r="24" spans="1:18">
      <c r="G24" s="185"/>
      <c r="H24" s="185"/>
      <c r="I24" s="185"/>
      <c r="J24" s="185"/>
      <c r="K24" s="185"/>
      <c r="L24" s="185"/>
      <c r="M24" s="185"/>
      <c r="N24" s="185"/>
      <c r="O24" s="185"/>
      <c r="P24" s="185"/>
      <c r="Q24" s="185"/>
    </row>
    <row r="25" spans="1:18" ht="21" thickBot="1">
      <c r="A25" s="278" t="s">
        <v>282</v>
      </c>
      <c r="G25" s="185"/>
      <c r="H25" s="185"/>
      <c r="I25" s="185"/>
      <c r="J25" s="185"/>
      <c r="K25" s="185"/>
      <c r="L25" s="185"/>
      <c r="M25" s="185"/>
      <c r="N25" s="185"/>
      <c r="O25" s="185"/>
      <c r="P25" s="185"/>
      <c r="Q25" s="185"/>
    </row>
    <row r="26" spans="1:18" ht="50.25" customHeight="1">
      <c r="A26" s="1443" t="s">
        <v>539</v>
      </c>
      <c r="B26" s="1444"/>
      <c r="C26" s="1444"/>
      <c r="D26" s="1444"/>
      <c r="E26" s="1444"/>
      <c r="F26" s="1445"/>
      <c r="G26" s="299" t="s">
        <v>197</v>
      </c>
      <c r="H26" s="299" t="s">
        <v>199</v>
      </c>
      <c r="I26" s="299" t="s">
        <v>261</v>
      </c>
      <c r="J26" s="1457" t="s">
        <v>161</v>
      </c>
      <c r="K26" s="1466"/>
      <c r="L26" s="1466"/>
      <c r="M26" s="1466"/>
      <c r="N26" s="1466"/>
      <c r="O26" s="1466"/>
      <c r="P26" s="1466"/>
      <c r="Q26" s="1467"/>
    </row>
    <row r="27" spans="1:18" ht="33.75" customHeight="1">
      <c r="A27" s="256">
        <f>+'ATT H-1A'!A51</f>
        <v>28</v>
      </c>
      <c r="B27" s="247"/>
      <c r="C27" s="230" t="str">
        <f>+'ATT H-1A'!C51</f>
        <v>Plant Held for Future Use (Including Land)</v>
      </c>
      <c r="D27" s="271"/>
      <c r="E27" s="268" t="str">
        <f>+'ATT H-1A'!E51</f>
        <v>(Note C)</v>
      </c>
      <c r="F27" s="260" t="str">
        <f>+'ATT H-1A'!F51</f>
        <v>p214</v>
      </c>
      <c r="G27" s="393">
        <v>13262694</v>
      </c>
      <c r="H27" s="393">
        <f>782029+412921</f>
        <v>1194950</v>
      </c>
      <c r="I27" s="393">
        <f>G27-H27</f>
        <v>12067744</v>
      </c>
      <c r="J27" s="1477" t="s">
        <v>738</v>
      </c>
      <c r="K27" s="1477"/>
      <c r="L27" s="1477"/>
      <c r="M27" s="1477"/>
      <c r="N27" s="1477"/>
      <c r="O27" s="1477"/>
      <c r="P27" s="1477"/>
      <c r="Q27" s="1478"/>
      <c r="R27" s="897"/>
    </row>
    <row r="28" spans="1:18" ht="15.75" hidden="1" customHeight="1">
      <c r="A28" s="256"/>
      <c r="B28" s="248" t="s">
        <v>605</v>
      </c>
      <c r="C28" s="225"/>
      <c r="D28" s="228"/>
      <c r="E28" s="229"/>
      <c r="F28" s="254"/>
      <c r="G28" s="186"/>
      <c r="H28" s="186"/>
      <c r="I28" s="186"/>
      <c r="J28" s="1463"/>
      <c r="K28" s="1464"/>
      <c r="L28" s="1464"/>
      <c r="M28" s="1464"/>
      <c r="N28" s="1464"/>
      <c r="O28" s="1464"/>
      <c r="P28" s="1464"/>
      <c r="Q28" s="1465"/>
    </row>
    <row r="29" spans="1:18" ht="16.5" hidden="1" customHeight="1">
      <c r="A29" s="256">
        <v>70</v>
      </c>
      <c r="B29" s="259"/>
      <c r="C29" s="238" t="s">
        <v>113</v>
      </c>
      <c r="D29" s="227"/>
      <c r="E29" s="249" t="s">
        <v>73</v>
      </c>
      <c r="F29" s="260" t="s">
        <v>578</v>
      </c>
      <c r="G29" s="393" t="s">
        <v>655</v>
      </c>
      <c r="H29" s="393" t="s">
        <v>655</v>
      </c>
      <c r="I29" s="393" t="s">
        <v>655</v>
      </c>
      <c r="J29" s="1477" t="s">
        <v>656</v>
      </c>
      <c r="K29" s="1477"/>
      <c r="L29" s="1477"/>
      <c r="M29" s="1477"/>
      <c r="N29" s="1477"/>
      <c r="O29" s="1477"/>
      <c r="P29" s="1477"/>
      <c r="Q29" s="1478"/>
    </row>
    <row r="30" spans="1:18" ht="15.75">
      <c r="A30" s="256"/>
      <c r="B30" s="259"/>
      <c r="C30" s="238"/>
      <c r="D30" s="228"/>
      <c r="E30" s="268"/>
      <c r="F30" s="260"/>
      <c r="G30" s="186"/>
      <c r="H30" s="223"/>
      <c r="I30" s="186"/>
      <c r="J30" s="186"/>
      <c r="K30" s="186"/>
      <c r="L30" s="186"/>
      <c r="M30" s="186"/>
      <c r="N30" s="186"/>
      <c r="O30" s="186"/>
      <c r="P30" s="186"/>
      <c r="Q30" s="291"/>
    </row>
    <row r="31" spans="1:18" ht="15.75">
      <c r="A31" s="256"/>
      <c r="B31" s="259"/>
      <c r="C31" s="238"/>
      <c r="D31" s="228"/>
      <c r="E31" s="268"/>
      <c r="F31" s="260"/>
      <c r="G31" s="186"/>
      <c r="H31" s="398"/>
      <c r="I31" s="186"/>
      <c r="J31" s="186"/>
      <c r="K31" s="186"/>
      <c r="L31" s="186"/>
      <c r="M31" s="186"/>
      <c r="N31" s="186"/>
      <c r="O31" s="186"/>
      <c r="P31" s="186"/>
      <c r="Q31" s="291"/>
    </row>
    <row r="32" spans="1:18" ht="15.75">
      <c r="A32" s="256"/>
      <c r="B32" s="259"/>
      <c r="C32" s="238"/>
      <c r="D32" s="228"/>
      <c r="E32" s="268"/>
      <c r="F32" s="260"/>
      <c r="G32" s="186"/>
      <c r="H32" s="398"/>
      <c r="I32" s="186"/>
      <c r="J32" s="186"/>
      <c r="K32" s="186"/>
      <c r="L32" s="186"/>
      <c r="M32" s="186"/>
      <c r="N32" s="186"/>
      <c r="O32" s="186"/>
      <c r="P32" s="186"/>
      <c r="Q32" s="291"/>
    </row>
    <row r="33" spans="1:18" ht="15.75">
      <c r="A33" s="256"/>
      <c r="B33" s="259"/>
      <c r="C33" s="238"/>
      <c r="D33" s="228"/>
      <c r="E33" s="268"/>
      <c r="F33" s="260"/>
      <c r="G33" s="186"/>
      <c r="H33" s="398"/>
      <c r="I33" s="186"/>
      <c r="J33" s="186"/>
      <c r="K33" s="186"/>
      <c r="L33" s="186"/>
      <c r="M33" s="186"/>
      <c r="N33" s="186"/>
      <c r="O33" s="186"/>
      <c r="P33" s="186"/>
      <c r="Q33" s="291"/>
    </row>
    <row r="34" spans="1:18" ht="13.5" thickBot="1">
      <c r="A34" s="213"/>
      <c r="B34" s="214"/>
      <c r="C34" s="214"/>
      <c r="D34" s="397"/>
      <c r="E34" s="214"/>
      <c r="F34" s="215"/>
      <c r="G34" s="292"/>
      <c r="H34" s="399"/>
      <c r="I34" s="292"/>
      <c r="J34" s="292"/>
      <c r="K34" s="292"/>
      <c r="L34" s="292"/>
      <c r="M34" s="292"/>
      <c r="N34" s="292"/>
      <c r="O34" s="292"/>
      <c r="P34" s="292"/>
      <c r="Q34" s="297"/>
    </row>
    <row r="35" spans="1:18" ht="21" thickBot="1">
      <c r="A35" s="278" t="s">
        <v>291</v>
      </c>
      <c r="G35" s="185"/>
      <c r="H35" s="185"/>
      <c r="I35" s="185"/>
      <c r="J35" s="185"/>
      <c r="K35" s="185"/>
      <c r="L35" s="185"/>
      <c r="M35" s="185"/>
      <c r="N35" s="185"/>
      <c r="O35" s="185"/>
      <c r="P35" s="185"/>
      <c r="Q35" s="185"/>
    </row>
    <row r="36" spans="1:18" ht="61.5" customHeight="1">
      <c r="A36" s="1443" t="s">
        <v>539</v>
      </c>
      <c r="B36" s="1444"/>
      <c r="C36" s="1444"/>
      <c r="D36" s="1444"/>
      <c r="E36" s="1444"/>
      <c r="F36" s="1445"/>
      <c r="G36" s="299" t="str">
        <f>+G26</f>
        <v>Form 1 Amount</v>
      </c>
      <c r="H36" s="299" t="s">
        <v>262</v>
      </c>
      <c r="I36" s="299" t="s">
        <v>200</v>
      </c>
      <c r="J36" s="1457" t="s">
        <v>161</v>
      </c>
      <c r="K36" s="1466"/>
      <c r="L36" s="1466"/>
      <c r="M36" s="1466"/>
      <c r="N36" s="1466"/>
      <c r="O36" s="1466"/>
      <c r="P36" s="1466"/>
      <c r="Q36" s="1467"/>
    </row>
    <row r="37" spans="1:18" ht="15.75">
      <c r="A37" s="252"/>
      <c r="B37" s="248" t="s">
        <v>64</v>
      </c>
      <c r="C37" s="261"/>
      <c r="D37" s="241"/>
      <c r="E37" s="226"/>
      <c r="F37" s="253"/>
      <c r="G37" s="186"/>
      <c r="H37" s="186"/>
      <c r="I37" s="186"/>
      <c r="J37" s="1463"/>
      <c r="K37" s="1464"/>
      <c r="L37" s="1464"/>
      <c r="M37" s="1464"/>
      <c r="N37" s="1464"/>
      <c r="O37" s="1464"/>
      <c r="P37" s="1464"/>
      <c r="Q37" s="1465"/>
    </row>
    <row r="38" spans="1:18" ht="15.75">
      <c r="A38" s="256">
        <f>+'ATT H-1A'!A19</f>
        <v>6</v>
      </c>
      <c r="B38" s="241"/>
      <c r="C38" s="238" t="str">
        <f>+'ATT H-1A'!C19</f>
        <v>Electric Plant in Service</v>
      </c>
      <c r="D38" s="162"/>
      <c r="E38" s="268" t="str">
        <f>+'ATT H-1A'!E19</f>
        <v>(Note B)</v>
      </c>
      <c r="F38" s="260" t="s">
        <v>657</v>
      </c>
      <c r="G38" s="842">
        <v>4207834817</v>
      </c>
      <c r="H38" s="333">
        <v>0</v>
      </c>
      <c r="I38" s="393">
        <v>0</v>
      </c>
      <c r="J38" s="1464" t="s">
        <v>1133</v>
      </c>
      <c r="K38" s="1464"/>
      <c r="L38" s="1464"/>
      <c r="M38" s="1464"/>
      <c r="N38" s="1464"/>
      <c r="O38" s="1464"/>
      <c r="P38" s="1464"/>
      <c r="Q38" s="1465"/>
      <c r="R38" s="897"/>
    </row>
    <row r="39" spans="1:18" ht="15.75">
      <c r="A39" s="252"/>
      <c r="B39" s="248" t="s">
        <v>8</v>
      </c>
      <c r="C39" s="261"/>
      <c r="D39" s="162"/>
      <c r="E39" s="234"/>
      <c r="F39" s="408"/>
      <c r="G39" s="407"/>
      <c r="H39" s="186"/>
      <c r="I39" s="186"/>
      <c r="J39" s="1464"/>
      <c r="K39" s="1464"/>
      <c r="L39" s="1464"/>
      <c r="M39" s="1464"/>
      <c r="N39" s="1464"/>
      <c r="O39" s="1464"/>
      <c r="P39" s="1464"/>
      <c r="Q39" s="1465"/>
    </row>
    <row r="40" spans="1:18" ht="15.75">
      <c r="A40" s="256">
        <f>+'ATT H-1A'!A40</f>
        <v>19</v>
      </c>
      <c r="B40" s="236"/>
      <c r="C40" s="238" t="str">
        <f>+'ATT H-1A'!C40</f>
        <v>Transmission Plant In Service</v>
      </c>
      <c r="D40" s="162"/>
      <c r="E40" s="268" t="str">
        <f>+'ATT H-1A'!E40</f>
        <v>(Note B)</v>
      </c>
      <c r="F40" s="260" t="str">
        <f>+'ATT H-1A'!F40</f>
        <v>p207.58.g (see Attachment 5)</v>
      </c>
      <c r="G40" s="425">
        <v>1542090059</v>
      </c>
      <c r="H40" s="333">
        <v>0</v>
      </c>
      <c r="I40" s="333">
        <v>0</v>
      </c>
      <c r="J40" s="1464" t="s">
        <v>330</v>
      </c>
      <c r="K40" s="1464"/>
      <c r="L40" s="1464"/>
      <c r="M40" s="1464"/>
      <c r="N40" s="1464"/>
      <c r="O40" s="1464"/>
      <c r="P40" s="1464"/>
      <c r="Q40" s="1465"/>
      <c r="R40" s="897"/>
    </row>
    <row r="41" spans="1:18" ht="15.75">
      <c r="A41" s="252">
        <f>+'ATT H-1A'!A46</f>
        <v>24</v>
      </c>
      <c r="B41" s="241"/>
      <c r="C41" s="261" t="str">
        <f>+'ATT H-1A'!C46</f>
        <v>Common Plant (Electric Only)</v>
      </c>
      <c r="D41" s="241"/>
      <c r="E41" s="249" t="str">
        <f>+'ATT H-1A'!E46</f>
        <v>(Notes A &amp; B)</v>
      </c>
      <c r="F41" s="409" t="str">
        <f>+'ATT H-1A'!F46</f>
        <v>p356</v>
      </c>
      <c r="G41" s="425">
        <v>0</v>
      </c>
      <c r="H41" s="333">
        <v>0</v>
      </c>
      <c r="I41" s="333">
        <v>0</v>
      </c>
      <c r="J41" s="1464"/>
      <c r="K41" s="1464"/>
      <c r="L41" s="1464"/>
      <c r="M41" s="1464"/>
      <c r="N41" s="1464"/>
      <c r="O41" s="1464"/>
      <c r="P41" s="1464"/>
      <c r="Q41" s="1465"/>
    </row>
    <row r="42" spans="1:18" ht="15.75">
      <c r="A42" s="256"/>
      <c r="B42" s="248" t="s">
        <v>618</v>
      </c>
      <c r="C42" s="230"/>
      <c r="D42" s="231"/>
      <c r="E42" s="264"/>
      <c r="F42" s="410"/>
      <c r="G42" s="186"/>
      <c r="H42" s="186"/>
      <c r="I42" s="186"/>
      <c r="J42" s="186"/>
      <c r="K42" s="186"/>
      <c r="L42" s="186"/>
      <c r="M42" s="186"/>
      <c r="N42" s="186"/>
      <c r="O42" s="186"/>
      <c r="P42" s="186"/>
      <c r="Q42" s="291"/>
    </row>
    <row r="43" spans="1:18" ht="16.5" thickBot="1">
      <c r="A43" s="273">
        <f>+'ATT H-1A'!A57</f>
        <v>30</v>
      </c>
      <c r="B43" s="274"/>
      <c r="C43" s="280" t="str">
        <f>+'ATT H-1A'!C57</f>
        <v>Transmission Accumulated Depreciation</v>
      </c>
      <c r="D43" s="275"/>
      <c r="E43" s="281" t="str">
        <f>+'ATT H-1A'!E57</f>
        <v>(Note B)</v>
      </c>
      <c r="F43" s="282" t="str">
        <f>+'ATT H-1A'!F57</f>
        <v>p219.25.c</v>
      </c>
      <c r="G43" s="426">
        <v>269061580</v>
      </c>
      <c r="H43" s="335">
        <v>0</v>
      </c>
      <c r="I43" s="335">
        <v>0</v>
      </c>
      <c r="J43" s="1461" t="s">
        <v>330</v>
      </c>
      <c r="K43" s="1461"/>
      <c r="L43" s="1461"/>
      <c r="M43" s="1461"/>
      <c r="N43" s="1461"/>
      <c r="O43" s="1461"/>
      <c r="P43" s="1461"/>
      <c r="Q43" s="1462"/>
      <c r="R43" s="897"/>
    </row>
    <row r="44" spans="1:18">
      <c r="G44" s="185"/>
      <c r="H44" s="185"/>
      <c r="I44" s="185"/>
      <c r="J44" s="185"/>
      <c r="K44" s="185"/>
      <c r="L44" s="185"/>
      <c r="M44" s="185"/>
      <c r="N44" s="185"/>
      <c r="O44" s="185"/>
      <c r="P44" s="185"/>
      <c r="Q44" s="185"/>
    </row>
    <row r="45" spans="1:18">
      <c r="G45" s="185"/>
      <c r="H45" s="185"/>
      <c r="I45" s="185"/>
      <c r="J45" s="185"/>
      <c r="K45" s="185"/>
      <c r="L45" s="185"/>
      <c r="M45" s="185"/>
      <c r="N45" s="185"/>
      <c r="O45" s="185"/>
      <c r="P45" s="185"/>
      <c r="Q45" s="185"/>
    </row>
    <row r="46" spans="1:18" ht="21" thickBot="1">
      <c r="A46" s="278" t="s">
        <v>283</v>
      </c>
      <c r="G46" s="185"/>
      <c r="H46" s="185"/>
      <c r="I46" s="185"/>
      <c r="J46" s="185"/>
      <c r="K46" s="185"/>
      <c r="L46" s="185"/>
      <c r="M46" s="185"/>
      <c r="N46" s="185"/>
      <c r="O46" s="185"/>
      <c r="P46" s="185"/>
      <c r="Q46" s="185"/>
    </row>
    <row r="47" spans="1:18" ht="18">
      <c r="A47" s="1443" t="s">
        <v>539</v>
      </c>
      <c r="B47" s="1444"/>
      <c r="C47" s="1444"/>
      <c r="D47" s="1444"/>
      <c r="E47" s="1444"/>
      <c r="F47" s="1445"/>
      <c r="G47" s="299" t="str">
        <f>+G36</f>
        <v>Form 1 Amount</v>
      </c>
      <c r="H47" s="299" t="s">
        <v>196</v>
      </c>
      <c r="I47" s="299"/>
      <c r="J47" s="1457" t="s">
        <v>161</v>
      </c>
      <c r="K47" s="1466"/>
      <c r="L47" s="1466"/>
      <c r="M47" s="1466"/>
      <c r="N47" s="1466"/>
      <c r="O47" s="1466"/>
      <c r="P47" s="1466"/>
      <c r="Q47" s="1467"/>
    </row>
    <row r="48" spans="1:18" ht="15.75">
      <c r="A48" s="256"/>
      <c r="B48" s="248" t="s">
        <v>606</v>
      </c>
      <c r="C48" s="228"/>
      <c r="D48" s="228"/>
      <c r="E48" s="255"/>
      <c r="F48" s="265"/>
      <c r="G48" s="186"/>
      <c r="H48" s="186"/>
      <c r="I48" s="186"/>
      <c r="J48" s="1463"/>
      <c r="K48" s="1464"/>
      <c r="L48" s="1464"/>
      <c r="M48" s="1464"/>
      <c r="N48" s="1464"/>
      <c r="O48" s="1464"/>
      <c r="P48" s="1464"/>
      <c r="Q48" s="1465"/>
    </row>
    <row r="49" spans="1:18" ht="16.5" thickBot="1">
      <c r="A49" s="273">
        <f>+'ATT H-1A'!A137</f>
        <v>73</v>
      </c>
      <c r="B49" s="276"/>
      <c r="C49" s="280" t="str">
        <f>+'ATT H-1A'!C137</f>
        <v xml:space="preserve">    Less EPRI Dues</v>
      </c>
      <c r="D49" s="284"/>
      <c r="E49" s="281" t="str">
        <f>+'ATT H-1A'!E137</f>
        <v>(Note D)</v>
      </c>
      <c r="F49" s="282" t="str">
        <f>+'ATT H-1A'!F137</f>
        <v>p352-353 (see Attachment 5)</v>
      </c>
      <c r="G49" s="850">
        <v>319978</v>
      </c>
      <c r="H49" s="850">
        <f>G49</f>
        <v>319978</v>
      </c>
      <c r="I49" s="335"/>
      <c r="J49" s="1461" t="s">
        <v>330</v>
      </c>
      <c r="K49" s="1461"/>
      <c r="L49" s="1461"/>
      <c r="M49" s="1461"/>
      <c r="N49" s="1461"/>
      <c r="O49" s="1461"/>
      <c r="P49" s="1461"/>
      <c r="Q49" s="1462"/>
      <c r="R49" s="897"/>
    </row>
    <row r="50" spans="1:18">
      <c r="G50" s="185"/>
      <c r="H50" s="185"/>
      <c r="I50" s="185"/>
      <c r="J50" s="185"/>
      <c r="K50" s="185"/>
      <c r="L50" s="185"/>
      <c r="M50" s="185"/>
      <c r="N50" s="185"/>
      <c r="O50" s="185"/>
      <c r="P50" s="185"/>
      <c r="Q50" s="185"/>
    </row>
    <row r="51" spans="1:18">
      <c r="G51" s="185"/>
      <c r="H51" s="185"/>
      <c r="I51" s="185"/>
      <c r="J51" s="185"/>
      <c r="K51" s="185"/>
      <c r="L51" s="185"/>
      <c r="M51" s="185"/>
      <c r="N51" s="185"/>
      <c r="O51" s="185"/>
      <c r="P51" s="185"/>
      <c r="Q51" s="185"/>
    </row>
    <row r="52" spans="1:18" ht="21" thickBot="1">
      <c r="A52" s="278" t="s">
        <v>284</v>
      </c>
      <c r="G52" s="185"/>
      <c r="H52" s="185"/>
      <c r="I52" s="185"/>
      <c r="J52" s="185"/>
      <c r="K52" s="185"/>
      <c r="L52" s="185"/>
      <c r="M52" s="185"/>
      <c r="N52" s="185"/>
      <c r="O52" s="185"/>
      <c r="P52" s="185"/>
      <c r="Q52" s="185"/>
    </row>
    <row r="53" spans="1:18" ht="18">
      <c r="A53" s="1443" t="s">
        <v>539</v>
      </c>
      <c r="B53" s="1444"/>
      <c r="C53" s="1444"/>
      <c r="D53" s="1444"/>
      <c r="E53" s="1444"/>
      <c r="F53" s="1445"/>
      <c r="G53" s="299" t="s">
        <v>197</v>
      </c>
      <c r="H53" s="299" t="s">
        <v>199</v>
      </c>
      <c r="I53" s="299" t="s">
        <v>261</v>
      </c>
      <c r="J53" s="1457" t="s">
        <v>161</v>
      </c>
      <c r="K53" s="1466"/>
      <c r="L53" s="1466"/>
      <c r="M53" s="1466"/>
      <c r="N53" s="1466"/>
      <c r="O53" s="1466"/>
      <c r="P53" s="1466"/>
      <c r="Q53" s="1467"/>
    </row>
    <row r="54" spans="1:18" ht="15.75">
      <c r="A54" s="256"/>
      <c r="B54" s="248" t="s">
        <v>606</v>
      </c>
      <c r="C54" s="228"/>
      <c r="D54" s="228"/>
      <c r="E54" s="255"/>
      <c r="F54" s="265"/>
      <c r="G54" s="186"/>
      <c r="H54" s="186"/>
      <c r="I54" s="186"/>
      <c r="J54" s="186"/>
      <c r="K54" s="186"/>
      <c r="L54" s="186"/>
      <c r="M54" s="186"/>
      <c r="N54" s="186"/>
      <c r="O54" s="186"/>
      <c r="P54" s="186"/>
      <c r="Q54" s="291"/>
    </row>
    <row r="55" spans="1:18" ht="15.75">
      <c r="A55" s="256">
        <f>+'ATT H-1A'!A134</f>
        <v>70</v>
      </c>
      <c r="B55" s="247"/>
      <c r="C55" s="238" t="str">
        <f>+'ATT H-1A'!C134</f>
        <v xml:space="preserve">    Less Regulatory Commission Exp Account 928</v>
      </c>
      <c r="D55" s="231"/>
      <c r="E55" s="268" t="str">
        <f>+'ATT H-1A'!E134</f>
        <v>(Note E)</v>
      </c>
      <c r="F55" s="260" t="str">
        <f>+'ATT H-1A'!F134</f>
        <v>p323.189b</v>
      </c>
      <c r="G55" s="393">
        <v>4137986</v>
      </c>
      <c r="H55" s="845">
        <f>194913+5815</f>
        <v>200728</v>
      </c>
      <c r="I55" s="432">
        <f>G55-H55</f>
        <v>3937258</v>
      </c>
      <c r="J55" s="846" t="s">
        <v>693</v>
      </c>
      <c r="K55" s="503"/>
      <c r="L55" s="503"/>
      <c r="M55" s="503"/>
      <c r="N55" s="503"/>
      <c r="O55" s="503"/>
      <c r="P55" s="503"/>
      <c r="Q55" s="504"/>
      <c r="R55" s="897"/>
    </row>
    <row r="56" spans="1:18" ht="15.75">
      <c r="A56" s="256"/>
      <c r="B56" s="248" t="s">
        <v>605</v>
      </c>
      <c r="C56" s="235"/>
      <c r="D56" s="228"/>
      <c r="E56" s="264"/>
      <c r="F56" s="409"/>
      <c r="G56" s="223"/>
      <c r="H56" s="223"/>
      <c r="I56" s="223"/>
      <c r="J56" s="186"/>
      <c r="K56" s="186"/>
      <c r="L56" s="186"/>
      <c r="M56" s="186"/>
      <c r="N56" s="186"/>
      <c r="O56" s="186"/>
      <c r="P56" s="186"/>
      <c r="Q56" s="291"/>
    </row>
    <row r="57" spans="1:18" ht="16.5" customHeight="1" thickBot="1">
      <c r="A57" s="273">
        <f>+'ATT H-1A'!A143</f>
        <v>77</v>
      </c>
      <c r="B57" s="279"/>
      <c r="C57" s="280" t="str">
        <f>+'ATT H-1A'!C143</f>
        <v>Regulatory Commission Exp Account 928</v>
      </c>
      <c r="D57" s="283"/>
      <c r="E57" s="281" t="str">
        <f>+'ATT H-1A'!E143</f>
        <v>(Note G)</v>
      </c>
      <c r="F57" s="282" t="s">
        <v>276</v>
      </c>
      <c r="G57" s="394">
        <f>G55</f>
        <v>4137986</v>
      </c>
      <c r="H57" s="395">
        <f>H55</f>
        <v>200728</v>
      </c>
      <c r="I57" s="394">
        <f>I55</f>
        <v>3937258</v>
      </c>
      <c r="J57" s="1471" t="s">
        <v>693</v>
      </c>
      <c r="K57" s="1471"/>
      <c r="L57" s="1471"/>
      <c r="M57" s="1471"/>
      <c r="N57" s="1471"/>
      <c r="O57" s="1471"/>
      <c r="P57" s="1471"/>
      <c r="Q57" s="1472"/>
      <c r="R57" s="897"/>
    </row>
    <row r="58" spans="1:18">
      <c r="G58" s="185"/>
      <c r="H58" s="185"/>
      <c r="I58" s="185"/>
      <c r="J58" s="185"/>
      <c r="K58" s="185"/>
      <c r="L58" s="185"/>
      <c r="M58" s="185"/>
      <c r="N58" s="185"/>
      <c r="O58" s="185"/>
      <c r="P58" s="185"/>
      <c r="Q58" s="185"/>
    </row>
    <row r="59" spans="1:18">
      <c r="G59" s="185"/>
      <c r="H59" s="185"/>
      <c r="I59" s="185"/>
      <c r="J59" s="185"/>
      <c r="K59" s="185"/>
      <c r="L59" s="185"/>
      <c r="M59" s="185"/>
      <c r="N59" s="185"/>
      <c r="O59" s="185"/>
      <c r="P59" s="185"/>
      <c r="Q59" s="185"/>
    </row>
    <row r="60" spans="1:18" ht="21" thickBot="1">
      <c r="A60" s="278" t="s">
        <v>285</v>
      </c>
      <c r="G60" s="185"/>
      <c r="H60" s="185"/>
      <c r="I60" s="185"/>
      <c r="J60" s="185"/>
      <c r="K60" s="185"/>
      <c r="L60" s="185"/>
      <c r="M60" s="185"/>
      <c r="N60" s="185"/>
      <c r="O60" s="185"/>
      <c r="P60" s="185"/>
      <c r="Q60" s="185"/>
    </row>
    <row r="61" spans="1:18" ht="24" customHeight="1">
      <c r="A61" s="1443" t="s">
        <v>539</v>
      </c>
      <c r="B61" s="1444"/>
      <c r="C61" s="1444"/>
      <c r="D61" s="1444"/>
      <c r="E61" s="1444"/>
      <c r="F61" s="1445"/>
      <c r="G61" s="299" t="s">
        <v>197</v>
      </c>
      <c r="H61" s="299" t="s">
        <v>201</v>
      </c>
      <c r="I61" s="299" t="s">
        <v>263</v>
      </c>
      <c r="J61" s="1457" t="s">
        <v>161</v>
      </c>
      <c r="K61" s="1466"/>
      <c r="L61" s="1466"/>
      <c r="M61" s="1466"/>
      <c r="N61" s="1466"/>
      <c r="O61" s="1466"/>
      <c r="P61" s="1466"/>
      <c r="Q61" s="1467"/>
    </row>
    <row r="62" spans="1:18" ht="15.75">
      <c r="A62" s="256"/>
      <c r="B62" s="248" t="s">
        <v>605</v>
      </c>
      <c r="C62" s="225"/>
      <c r="D62" s="228"/>
      <c r="E62" s="229"/>
      <c r="F62" s="254"/>
      <c r="G62" s="186"/>
      <c r="H62" s="186"/>
      <c r="I62" s="186"/>
      <c r="J62" s="186"/>
      <c r="K62" s="186"/>
      <c r="L62" s="186"/>
      <c r="M62" s="186"/>
      <c r="N62" s="186"/>
      <c r="O62" s="186"/>
      <c r="P62" s="186"/>
      <c r="Q62" s="291"/>
    </row>
    <row r="63" spans="1:18" ht="16.5" thickBot="1">
      <c r="A63" s="286">
        <f>+'ATT H-1A'!A148</f>
        <v>81</v>
      </c>
      <c r="B63" s="279"/>
      <c r="C63" s="411" t="str">
        <f>+'ATT H-1A'!C148</f>
        <v>General Advertising Exp Account 930.1</v>
      </c>
      <c r="D63" s="277"/>
      <c r="E63" s="413" t="str">
        <f>+'ATT H-1A'!E148</f>
        <v>(Note F)</v>
      </c>
      <c r="F63" s="412" t="str">
        <f>+'ATT H-1A'!F148</f>
        <v>p323.191b</v>
      </c>
      <c r="G63" s="427">
        <v>833948</v>
      </c>
      <c r="H63" s="395">
        <v>0</v>
      </c>
      <c r="I63" s="395">
        <f>G63-H63</f>
        <v>833948</v>
      </c>
      <c r="J63" s="1469" t="s">
        <v>331</v>
      </c>
      <c r="K63" s="1469"/>
      <c r="L63" s="1469"/>
      <c r="M63" s="1469"/>
      <c r="N63" s="1469"/>
      <c r="O63" s="1469"/>
      <c r="P63" s="1469"/>
      <c r="Q63" s="1470"/>
      <c r="R63" s="897"/>
    </row>
    <row r="64" spans="1:18" ht="15.75">
      <c r="A64" s="236"/>
      <c r="B64" s="259"/>
      <c r="C64" s="238"/>
      <c r="D64" s="228"/>
      <c r="E64" s="227"/>
      <c r="F64" s="238"/>
      <c r="G64" s="223"/>
      <c r="H64" s="223"/>
      <c r="I64" s="223"/>
      <c r="J64" s="295"/>
      <c r="K64" s="294"/>
      <c r="L64" s="294"/>
      <c r="M64" s="294"/>
      <c r="N64" s="294"/>
      <c r="O64" s="294"/>
      <c r="P64" s="294"/>
      <c r="Q64" s="294"/>
    </row>
    <row r="65" spans="1:18">
      <c r="G65" s="185"/>
      <c r="H65" s="185"/>
      <c r="I65" s="185"/>
      <c r="J65" s="185"/>
      <c r="K65" s="185"/>
      <c r="L65" s="185"/>
      <c r="M65" s="185"/>
      <c r="N65" s="185"/>
      <c r="O65" s="185"/>
      <c r="P65" s="185"/>
      <c r="Q65" s="185"/>
    </row>
    <row r="66" spans="1:18" ht="21" thickBot="1">
      <c r="A66" s="278" t="s">
        <v>1025</v>
      </c>
      <c r="G66" s="185"/>
      <c r="H66" s="185"/>
      <c r="I66" s="185"/>
      <c r="J66" s="185"/>
      <c r="K66" s="185"/>
      <c r="L66" s="185"/>
      <c r="M66" s="185"/>
      <c r="N66" s="185"/>
      <c r="O66" s="185"/>
      <c r="P66" s="185"/>
      <c r="Q66" s="185"/>
    </row>
    <row r="67" spans="1:18" ht="18">
      <c r="A67" s="1443" t="s">
        <v>539</v>
      </c>
      <c r="B67" s="1444"/>
      <c r="C67" s="1444"/>
      <c r="D67" s="1444"/>
      <c r="E67" s="1444"/>
      <c r="F67" s="1445"/>
      <c r="G67" s="299" t="s">
        <v>203</v>
      </c>
      <c r="H67" s="299" t="s">
        <v>204</v>
      </c>
      <c r="I67" s="299" t="s">
        <v>205</v>
      </c>
      <c r="J67" s="299" t="s">
        <v>206</v>
      </c>
      <c r="K67" s="299" t="s">
        <v>207</v>
      </c>
      <c r="L67" s="1457" t="s">
        <v>161</v>
      </c>
      <c r="M67" s="1466"/>
      <c r="N67" s="1466"/>
      <c r="O67" s="1466"/>
      <c r="P67" s="1466"/>
      <c r="Q67" s="1467"/>
    </row>
    <row r="68" spans="1:18" ht="15.75">
      <c r="A68" s="251" t="s">
        <v>586</v>
      </c>
      <c r="B68" s="240" t="s">
        <v>30</v>
      </c>
      <c r="C68" s="162"/>
      <c r="D68" s="162"/>
      <c r="E68" s="229"/>
      <c r="F68" s="250"/>
      <c r="G68" s="186"/>
      <c r="H68" s="186"/>
      <c r="I68" s="186"/>
      <c r="J68" s="186"/>
      <c r="K68" s="186"/>
      <c r="L68" s="186"/>
      <c r="M68" s="186"/>
      <c r="N68" s="186"/>
      <c r="O68" s="186"/>
      <c r="P68" s="186"/>
      <c r="Q68" s="291"/>
    </row>
    <row r="69" spans="1:18" ht="15.75">
      <c r="A69" s="251"/>
      <c r="B69" s="240"/>
      <c r="C69" s="162"/>
      <c r="D69" s="162"/>
      <c r="E69" s="229"/>
      <c r="F69" s="250"/>
      <c r="G69" s="428" t="s">
        <v>348</v>
      </c>
      <c r="H69" s="223" t="s">
        <v>345</v>
      </c>
      <c r="I69" s="223"/>
      <c r="J69" s="223"/>
      <c r="K69" s="223"/>
      <c r="L69" s="1463" t="s">
        <v>202</v>
      </c>
      <c r="M69" s="1490"/>
      <c r="N69" s="1490"/>
      <c r="O69" s="1490"/>
      <c r="P69" s="1490"/>
      <c r="Q69" s="1491"/>
    </row>
    <row r="70" spans="1:18" ht="16.5" thickBot="1">
      <c r="A70" s="286">
        <f>+'ATT H-1A'!A226</f>
        <v>129</v>
      </c>
      <c r="B70" s="274"/>
      <c r="C70" s="411" t="str">
        <f>+'ATT H-1A'!C226</f>
        <v>SIT=State Income Tax Rate or Composite</v>
      </c>
      <c r="D70" s="287"/>
      <c r="E70" s="413" t="str">
        <f>+'ATT H-1A'!E226</f>
        <v>(Note I)</v>
      </c>
      <c r="F70" s="653">
        <v>0.09</v>
      </c>
      <c r="G70" s="542">
        <v>0.09</v>
      </c>
      <c r="H70" s="543"/>
      <c r="I70" s="429"/>
      <c r="J70" s="429"/>
      <c r="K70" s="335"/>
      <c r="L70" s="1492" t="s">
        <v>672</v>
      </c>
      <c r="M70" s="1492"/>
      <c r="N70" s="1492"/>
      <c r="O70" s="1492"/>
      <c r="P70" s="1492"/>
      <c r="Q70" s="1493"/>
      <c r="R70" s="897"/>
    </row>
    <row r="71" spans="1:18">
      <c r="G71" s="185"/>
      <c r="H71" s="185"/>
      <c r="I71" s="185"/>
      <c r="J71" s="185"/>
      <c r="K71" s="185"/>
      <c r="L71" s="185"/>
      <c r="M71" s="185"/>
      <c r="N71" s="185"/>
      <c r="O71" s="185"/>
      <c r="P71" s="185"/>
      <c r="Q71" s="185"/>
    </row>
    <row r="72" spans="1:18">
      <c r="G72" s="185"/>
      <c r="H72" s="185"/>
      <c r="I72" s="185"/>
      <c r="J72" s="185"/>
      <c r="K72" s="185"/>
      <c r="L72" s="185"/>
      <c r="M72" s="185"/>
      <c r="N72" s="185"/>
      <c r="O72" s="185"/>
      <c r="P72" s="185"/>
      <c r="Q72" s="185"/>
    </row>
    <row r="73" spans="1:18" ht="21" thickBot="1">
      <c r="A73" s="278" t="s">
        <v>286</v>
      </c>
      <c r="G73" s="185"/>
      <c r="H73" s="185"/>
      <c r="I73" s="185"/>
      <c r="J73" s="185"/>
      <c r="K73" s="185"/>
      <c r="L73" s="185"/>
      <c r="M73" s="185"/>
      <c r="N73" s="185"/>
      <c r="O73" s="185"/>
      <c r="P73" s="185"/>
      <c r="Q73" s="185"/>
    </row>
    <row r="74" spans="1:18" ht="18">
      <c r="A74" s="1443" t="s">
        <v>539</v>
      </c>
      <c r="B74" s="1444"/>
      <c r="C74" s="1444"/>
      <c r="D74" s="1444"/>
      <c r="E74" s="1444"/>
      <c r="F74" s="1445"/>
      <c r="G74" s="299" t="s">
        <v>197</v>
      </c>
      <c r="H74" s="299" t="s">
        <v>208</v>
      </c>
      <c r="I74" s="299" t="s">
        <v>209</v>
      </c>
      <c r="J74" s="1457" t="s">
        <v>161</v>
      </c>
      <c r="K74" s="1466"/>
      <c r="L74" s="1466"/>
      <c r="M74" s="1466"/>
      <c r="N74" s="1466"/>
      <c r="O74" s="1466"/>
      <c r="P74" s="1466"/>
      <c r="Q74" s="1467"/>
    </row>
    <row r="75" spans="1:18" ht="15.75">
      <c r="A75" s="256"/>
      <c r="B75" s="248" t="s">
        <v>605</v>
      </c>
      <c r="C75" s="225"/>
      <c r="D75" s="228"/>
      <c r="E75" s="229"/>
      <c r="F75" s="254"/>
      <c r="G75" s="186"/>
      <c r="H75" s="186"/>
      <c r="I75" s="186"/>
      <c r="J75" s="186"/>
      <c r="K75" s="186"/>
      <c r="L75" s="186"/>
      <c r="M75" s="186"/>
      <c r="N75" s="186"/>
      <c r="O75" s="186"/>
      <c r="P75" s="186"/>
      <c r="Q75" s="291"/>
    </row>
    <row r="76" spans="1:18" ht="16.5" thickBot="1">
      <c r="A76" s="286">
        <f>+'ATT H-1A'!A144</f>
        <v>78</v>
      </c>
      <c r="B76" s="279"/>
      <c r="C76" s="411" t="str">
        <f>+'ATT H-1A'!C144</f>
        <v>General Advertising Exp Account 930.1</v>
      </c>
      <c r="D76" s="288"/>
      <c r="E76" s="413" t="str">
        <f>+'ATT H-1A'!E144</f>
        <v>(Note K)</v>
      </c>
      <c r="F76" s="412" t="str">
        <f>+'ATT H-1A'!F144</f>
        <v>p323.191b</v>
      </c>
      <c r="G76" s="427">
        <v>833948</v>
      </c>
      <c r="H76" s="395">
        <v>0</v>
      </c>
      <c r="I76" s="395">
        <f>G76-H76</f>
        <v>833948</v>
      </c>
      <c r="J76" s="1468" t="str">
        <f>+J63</f>
        <v>None</v>
      </c>
      <c r="K76" s="1461"/>
      <c r="L76" s="1461"/>
      <c r="M76" s="1461"/>
      <c r="N76" s="1461"/>
      <c r="O76" s="1461"/>
      <c r="P76" s="1461"/>
      <c r="Q76" s="1462"/>
      <c r="R76" s="897"/>
    </row>
    <row r="77" spans="1:18">
      <c r="G77" s="185"/>
      <c r="H77" s="185"/>
      <c r="I77" s="185"/>
      <c r="J77" s="185"/>
      <c r="K77" s="185"/>
      <c r="L77" s="185"/>
      <c r="M77" s="185"/>
      <c r="N77" s="185"/>
      <c r="O77" s="185"/>
      <c r="P77" s="185"/>
      <c r="Q77" s="185"/>
    </row>
    <row r="78" spans="1:18">
      <c r="G78" s="185"/>
      <c r="H78" s="185"/>
      <c r="I78" s="185"/>
      <c r="J78" s="185"/>
      <c r="K78" s="185"/>
      <c r="L78" s="185"/>
      <c r="M78" s="185"/>
      <c r="N78" s="185"/>
      <c r="O78" s="185"/>
      <c r="P78" s="185"/>
      <c r="Q78" s="185"/>
    </row>
    <row r="79" spans="1:18" ht="21" thickBot="1">
      <c r="A79" s="278" t="s">
        <v>288</v>
      </c>
      <c r="G79" s="185"/>
      <c r="H79" s="185"/>
      <c r="I79" s="185"/>
      <c r="J79" s="185"/>
      <c r="K79" s="185"/>
      <c r="L79" s="185"/>
      <c r="M79" s="185"/>
      <c r="N79" s="185"/>
      <c r="O79" s="185"/>
      <c r="P79" s="185"/>
      <c r="Q79" s="185"/>
    </row>
    <row r="80" spans="1:18" ht="26.25">
      <c r="A80" s="1443" t="s">
        <v>539</v>
      </c>
      <c r="B80" s="1444"/>
      <c r="C80" s="1444"/>
      <c r="D80" s="1444"/>
      <c r="E80" s="1444"/>
      <c r="F80" s="1444"/>
      <c r="G80" s="437" t="str">
        <f>+C82</f>
        <v>Excluded Transmission Facilities</v>
      </c>
      <c r="H80" s="1457" t="s">
        <v>211</v>
      </c>
      <c r="I80" s="1458"/>
      <c r="J80" s="1458"/>
      <c r="K80" s="1458"/>
      <c r="L80" s="1458"/>
      <c r="M80" s="1458"/>
      <c r="N80" s="1458"/>
      <c r="O80" s="1458"/>
      <c r="P80" s="1458"/>
      <c r="Q80" s="1459"/>
      <c r="R80" s="897"/>
    </row>
    <row r="81" spans="1:17" ht="18">
      <c r="A81" s="270"/>
      <c r="B81" s="224" t="s">
        <v>608</v>
      </c>
      <c r="C81" s="244"/>
      <c r="D81" s="245"/>
      <c r="E81" s="246"/>
      <c r="F81" s="505"/>
      <c r="G81" s="293"/>
      <c r="H81" s="186"/>
      <c r="I81" s="186"/>
      <c r="J81" s="186"/>
      <c r="K81" s="186"/>
      <c r="L81" s="186"/>
      <c r="M81" s="186"/>
      <c r="N81" s="186"/>
      <c r="O81" s="186"/>
      <c r="P81" s="186"/>
      <c r="Q81" s="291"/>
    </row>
    <row r="82" spans="1:17" ht="18">
      <c r="A82" s="256">
        <f>+'ATT H-1A'!A268</f>
        <v>149</v>
      </c>
      <c r="B82" s="247"/>
      <c r="C82" s="238" t="str">
        <f>+'ATT H-1A'!C268</f>
        <v>Excluded Transmission Facilities</v>
      </c>
      <c r="D82" s="245"/>
      <c r="E82" s="268" t="str">
        <f>+'ATT H-1A'!E268</f>
        <v>(Note M)</v>
      </c>
      <c r="F82" s="238" t="str">
        <f>+'ATT H-1A'!F268</f>
        <v>Attachment 5</v>
      </c>
      <c r="G82" s="507">
        <v>0</v>
      </c>
      <c r="H82" s="1463" t="s">
        <v>425</v>
      </c>
      <c r="I82" s="1464"/>
      <c r="J82" s="1464"/>
      <c r="K82" s="1464"/>
      <c r="L82" s="1464"/>
      <c r="M82" s="1464"/>
      <c r="N82" s="1464"/>
      <c r="O82" s="1464"/>
      <c r="P82" s="1464"/>
      <c r="Q82" s="1465"/>
    </row>
    <row r="83" spans="1:17" ht="18">
      <c r="A83" s="256"/>
      <c r="B83" s="247"/>
      <c r="C83" s="232"/>
      <c r="D83" s="245"/>
      <c r="E83" s="234"/>
      <c r="F83" s="231"/>
      <c r="G83" s="293"/>
      <c r="H83" s="186"/>
      <c r="I83" s="186"/>
      <c r="J83" s="186"/>
      <c r="K83" s="186"/>
      <c r="L83" s="186"/>
      <c r="M83" s="186"/>
      <c r="N83" s="186"/>
      <c r="O83" s="223"/>
      <c r="P83" s="186"/>
      <c r="Q83" s="291"/>
    </row>
    <row r="84" spans="1:17" ht="18">
      <c r="A84" s="256"/>
      <c r="B84" s="247"/>
      <c r="C84" s="232" t="s">
        <v>426</v>
      </c>
      <c r="D84" s="245"/>
      <c r="E84" s="234"/>
      <c r="F84" s="231"/>
      <c r="G84" s="428" t="s">
        <v>210</v>
      </c>
      <c r="H84" s="1463" t="s">
        <v>331</v>
      </c>
      <c r="I84" s="1464"/>
      <c r="J84" s="1464"/>
      <c r="K84" s="1464"/>
      <c r="L84" s="1464"/>
      <c r="M84" s="1464"/>
      <c r="N84" s="1464"/>
      <c r="O84" s="1464"/>
      <c r="P84" s="1464"/>
      <c r="Q84" s="1465"/>
    </row>
    <row r="85" spans="1:17" ht="18">
      <c r="A85" s="256"/>
      <c r="B85" s="247">
        <v>1</v>
      </c>
      <c r="C85" s="232" t="s">
        <v>537</v>
      </c>
      <c r="D85" s="245"/>
      <c r="E85" s="234"/>
      <c r="F85" s="231"/>
      <c r="G85" s="539"/>
      <c r="H85" s="1463"/>
      <c r="I85" s="1464"/>
      <c r="J85" s="1464"/>
      <c r="K85" s="1464"/>
      <c r="L85" s="1464"/>
      <c r="M85" s="1464"/>
      <c r="N85" s="1464"/>
      <c r="O85" s="1464"/>
      <c r="P85" s="1464"/>
      <c r="Q85" s="1465"/>
    </row>
    <row r="86" spans="1:17" ht="18">
      <c r="A86" s="256"/>
      <c r="B86" s="247"/>
      <c r="C86" s="232" t="s">
        <v>538</v>
      </c>
      <c r="D86" s="245"/>
      <c r="E86" s="234"/>
      <c r="F86" s="231"/>
      <c r="G86" s="507"/>
      <c r="H86" s="295"/>
      <c r="I86" s="294"/>
      <c r="J86" s="294"/>
      <c r="K86" s="294"/>
      <c r="L86" s="294"/>
      <c r="M86" s="294"/>
      <c r="N86" s="294"/>
      <c r="O86" s="294"/>
      <c r="P86" s="294"/>
      <c r="Q86" s="443"/>
    </row>
    <row r="87" spans="1:17" ht="18">
      <c r="A87" s="256"/>
      <c r="B87" s="247">
        <v>2</v>
      </c>
      <c r="C87" s="232" t="s">
        <v>427</v>
      </c>
      <c r="D87" s="245"/>
      <c r="E87" s="234"/>
      <c r="F87" s="231"/>
      <c r="G87" s="428" t="s">
        <v>428</v>
      </c>
      <c r="H87" s="1463"/>
      <c r="I87" s="1464"/>
      <c r="J87" s="1464"/>
      <c r="K87" s="1464"/>
      <c r="L87" s="1464"/>
      <c r="M87" s="1464"/>
      <c r="N87" s="1464"/>
      <c r="O87" s="1464"/>
      <c r="P87" s="1464"/>
      <c r="Q87" s="1465"/>
    </row>
    <row r="88" spans="1:17" ht="18">
      <c r="A88" s="256"/>
      <c r="B88" s="247"/>
      <c r="C88" s="232" t="s">
        <v>429</v>
      </c>
      <c r="D88" s="492" t="s">
        <v>430</v>
      </c>
      <c r="E88" s="234"/>
      <c r="F88" s="231"/>
      <c r="G88" s="428" t="str">
        <f>+G84</f>
        <v>Enter $</v>
      </c>
      <c r="H88" s="1463"/>
      <c r="I88" s="1464"/>
      <c r="J88" s="1464"/>
      <c r="K88" s="1464"/>
      <c r="L88" s="1464"/>
      <c r="M88" s="1464"/>
      <c r="N88" s="1464"/>
      <c r="O88" s="1464"/>
      <c r="P88" s="1464"/>
      <c r="Q88" s="1465"/>
    </row>
    <row r="89" spans="1:17" ht="15.75">
      <c r="A89" s="523"/>
      <c r="B89" s="493" t="s">
        <v>588</v>
      </c>
      <c r="C89" s="232" t="s">
        <v>431</v>
      </c>
      <c r="D89" s="494">
        <v>1000000</v>
      </c>
      <c r="E89" s="354"/>
      <c r="F89" s="354"/>
      <c r="G89" s="508"/>
      <c r="H89" s="1463"/>
      <c r="I89" s="1464"/>
      <c r="J89" s="1464"/>
      <c r="K89" s="1464"/>
      <c r="L89" s="1464"/>
      <c r="M89" s="1464"/>
      <c r="N89" s="1464"/>
      <c r="O89" s="1464"/>
      <c r="P89" s="1464"/>
      <c r="Q89" s="1465"/>
    </row>
    <row r="90" spans="1:17" ht="15.75">
      <c r="A90" s="523"/>
      <c r="B90" s="493" t="s">
        <v>70</v>
      </c>
      <c r="C90" s="232" t="s">
        <v>432</v>
      </c>
      <c r="D90" s="494">
        <v>500000</v>
      </c>
      <c r="E90" s="354"/>
      <c r="F90" s="354"/>
      <c r="G90" s="508"/>
      <c r="H90" s="1463"/>
      <c r="I90" s="1464"/>
      <c r="J90" s="1464"/>
      <c r="K90" s="1464"/>
      <c r="L90" s="1464"/>
      <c r="M90" s="1464"/>
      <c r="N90" s="1464"/>
      <c r="O90" s="1464"/>
      <c r="P90" s="1464"/>
      <c r="Q90" s="1465"/>
    </row>
    <row r="91" spans="1:17" ht="15.75">
      <c r="A91" s="523"/>
      <c r="B91" s="493" t="s">
        <v>564</v>
      </c>
      <c r="C91" s="232" t="s">
        <v>434</v>
      </c>
      <c r="D91" s="494">
        <v>400000</v>
      </c>
      <c r="E91" s="354"/>
      <c r="F91" s="354"/>
      <c r="G91" s="508"/>
      <c r="H91" s="1463"/>
      <c r="I91" s="1464"/>
      <c r="J91" s="1464"/>
      <c r="K91" s="1464"/>
      <c r="L91" s="1464"/>
      <c r="M91" s="1464"/>
      <c r="N91" s="1464"/>
      <c r="O91" s="1464"/>
      <c r="P91" s="1464"/>
      <c r="Q91" s="1465"/>
    </row>
    <row r="92" spans="1:17" ht="15.75">
      <c r="A92" s="523"/>
      <c r="B92" s="493" t="s">
        <v>589</v>
      </c>
      <c r="C92" s="232" t="s">
        <v>435</v>
      </c>
      <c r="D92" s="494">
        <f>+D89*(D91/(D90+D91))</f>
        <v>444444.44444444444</v>
      </c>
      <c r="E92" s="354"/>
      <c r="F92" s="354"/>
      <c r="G92" s="508"/>
      <c r="H92" s="1463"/>
      <c r="I92" s="1464"/>
      <c r="J92" s="1464"/>
      <c r="K92" s="1464"/>
      <c r="L92" s="1464"/>
      <c r="M92" s="1464"/>
      <c r="N92" s="1464"/>
      <c r="O92" s="1464"/>
      <c r="P92" s="1464"/>
      <c r="Q92" s="1465"/>
    </row>
    <row r="93" spans="1:17" ht="13.5" thickBot="1">
      <c r="A93" s="213"/>
      <c r="B93" s="214"/>
      <c r="C93" s="214"/>
      <c r="D93" s="214"/>
      <c r="E93" s="214"/>
      <c r="F93" s="214"/>
      <c r="G93" s="296"/>
      <c r="H93" s="292"/>
      <c r="I93" s="292"/>
      <c r="J93" s="292"/>
      <c r="K93" s="300" t="s">
        <v>212</v>
      </c>
      <c r="L93" s="292"/>
      <c r="M93" s="292"/>
      <c r="N93" s="292"/>
      <c r="O93" s="292"/>
      <c r="P93" s="292"/>
      <c r="Q93" s="297"/>
    </row>
    <row r="94" spans="1:17">
      <c r="A94" s="212"/>
      <c r="B94" s="212"/>
      <c r="C94" s="212"/>
      <c r="D94" s="212"/>
      <c r="E94" s="212"/>
      <c r="F94" s="212"/>
      <c r="G94" s="186"/>
      <c r="H94" s="186"/>
      <c r="I94" s="186"/>
      <c r="J94" s="186"/>
      <c r="K94" s="187"/>
      <c r="L94" s="186"/>
      <c r="M94" s="186"/>
      <c r="N94" s="186"/>
      <c r="O94" s="186"/>
      <c r="P94" s="186"/>
      <c r="Q94" s="186"/>
    </row>
    <row r="95" spans="1:17">
      <c r="A95" s="212"/>
      <c r="B95" s="212"/>
      <c r="C95" s="212"/>
      <c r="D95" s="212"/>
      <c r="E95" s="212"/>
      <c r="F95" s="212"/>
      <c r="G95" s="186"/>
      <c r="H95" s="186"/>
      <c r="I95" s="186"/>
      <c r="J95" s="186"/>
      <c r="K95" s="187"/>
      <c r="L95" s="186"/>
      <c r="M95" s="186"/>
      <c r="N95" s="186"/>
      <c r="O95" s="186"/>
      <c r="P95" s="186"/>
      <c r="Q95" s="186"/>
    </row>
    <row r="96" spans="1:17" ht="21" thickBot="1">
      <c r="A96" s="278" t="s">
        <v>289</v>
      </c>
      <c r="G96" s="185"/>
      <c r="H96" s="185"/>
      <c r="I96" s="185"/>
      <c r="J96" s="185"/>
      <c r="K96" s="185"/>
      <c r="L96" s="185"/>
      <c r="M96" s="185"/>
      <c r="N96" s="185"/>
      <c r="O96" s="185"/>
      <c r="P96" s="185"/>
      <c r="Q96" s="185"/>
    </row>
    <row r="97" spans="1:18" ht="26.25">
      <c r="A97" s="1443" t="s">
        <v>539</v>
      </c>
      <c r="B97" s="1444"/>
      <c r="C97" s="1444"/>
      <c r="D97" s="1444"/>
      <c r="E97" s="1444"/>
      <c r="F97" s="1444"/>
      <c r="G97" s="437" t="str">
        <f>+C99</f>
        <v>Outstanding Network Credits</v>
      </c>
      <c r="H97" s="1457" t="s">
        <v>216</v>
      </c>
      <c r="I97" s="1458"/>
      <c r="J97" s="1458"/>
      <c r="K97" s="1458"/>
      <c r="L97" s="1458"/>
      <c r="M97" s="1458"/>
      <c r="N97" s="1458"/>
      <c r="O97" s="1458"/>
      <c r="P97" s="1458"/>
      <c r="Q97" s="1459"/>
      <c r="R97" s="897"/>
    </row>
    <row r="98" spans="1:18" ht="15.75">
      <c r="A98" s="262"/>
      <c r="B98" s="230" t="s">
        <v>181</v>
      </c>
      <c r="C98" s="263"/>
      <c r="D98" s="237"/>
      <c r="E98" s="264"/>
      <c r="F98" s="509"/>
      <c r="G98" s="428" t="s">
        <v>210</v>
      </c>
      <c r="H98" s="186"/>
      <c r="I98" s="186"/>
      <c r="J98" s="186"/>
      <c r="K98" s="186"/>
      <c r="L98" s="186"/>
      <c r="M98" s="186"/>
      <c r="N98" s="186"/>
      <c r="O98" s="186"/>
      <c r="P98" s="186"/>
      <c r="Q98" s="291"/>
    </row>
    <row r="99" spans="1:18" ht="15.75">
      <c r="A99" s="256">
        <f>+'ATT H-1A'!A110</f>
        <v>55</v>
      </c>
      <c r="B99" s="247"/>
      <c r="C99" s="238" t="str">
        <f>+'ATT H-1A'!C110</f>
        <v>Outstanding Network Credits</v>
      </c>
      <c r="D99" s="247"/>
      <c r="E99" s="268" t="str">
        <f>+'ATT H-1A'!E110</f>
        <v>(Note N)</v>
      </c>
      <c r="F99" s="247" t="str">
        <f>+'ATT H-1A'!F110</f>
        <v>From PJM</v>
      </c>
      <c r="G99" s="428">
        <v>0</v>
      </c>
      <c r="H99" s="1463" t="s">
        <v>215</v>
      </c>
      <c r="I99" s="1464"/>
      <c r="J99" s="1464"/>
      <c r="K99" s="1464"/>
      <c r="L99" s="1464"/>
      <c r="M99" s="1464"/>
      <c r="N99" s="1464"/>
      <c r="O99" s="1464"/>
      <c r="P99" s="1464"/>
      <c r="Q99" s="1465"/>
      <c r="R99" s="897"/>
    </row>
    <row r="100" spans="1:18" ht="15.75">
      <c r="A100" s="256"/>
      <c r="B100" s="247"/>
      <c r="C100" s="238"/>
      <c r="D100" s="247"/>
      <c r="E100" s="268"/>
      <c r="F100" s="238"/>
      <c r="G100" s="293"/>
      <c r="H100" s="186"/>
      <c r="I100" s="186"/>
      <c r="J100" s="186"/>
      <c r="K100" s="186"/>
      <c r="L100" s="186"/>
      <c r="M100" s="186"/>
      <c r="N100" s="186"/>
      <c r="O100" s="223"/>
      <c r="P100" s="186"/>
      <c r="Q100" s="291"/>
    </row>
    <row r="101" spans="1:18" ht="15.75">
      <c r="A101" s="256"/>
      <c r="B101" s="247"/>
      <c r="C101" s="238"/>
      <c r="D101" s="247"/>
      <c r="E101" s="268"/>
      <c r="F101" s="238"/>
      <c r="G101" s="211"/>
      <c r="H101" s="1463" t="s">
        <v>331</v>
      </c>
      <c r="I101" s="1464"/>
      <c r="J101" s="1464"/>
      <c r="K101" s="1464"/>
      <c r="L101" s="1464"/>
      <c r="M101" s="1464"/>
      <c r="N101" s="1464"/>
      <c r="O101" s="1464"/>
      <c r="P101" s="1464"/>
      <c r="Q101" s="1465"/>
    </row>
    <row r="102" spans="1:18" ht="15.75">
      <c r="A102" s="256"/>
      <c r="B102" s="247"/>
      <c r="C102" s="238"/>
      <c r="D102" s="247"/>
      <c r="E102" s="268"/>
      <c r="F102" s="238"/>
      <c r="G102" s="428"/>
      <c r="H102" s="1463"/>
      <c r="I102" s="1464"/>
      <c r="J102" s="1464"/>
      <c r="K102" s="1464"/>
      <c r="L102" s="1464"/>
      <c r="M102" s="1464"/>
      <c r="N102" s="1464"/>
      <c r="O102" s="1464"/>
      <c r="P102" s="1464"/>
      <c r="Q102" s="1465"/>
    </row>
    <row r="103" spans="1:18" ht="15.75">
      <c r="A103" s="256"/>
      <c r="B103" s="247"/>
      <c r="C103" s="238"/>
      <c r="D103" s="247"/>
      <c r="E103" s="268"/>
      <c r="F103" s="238"/>
      <c r="G103" s="428"/>
      <c r="H103" s="1463"/>
      <c r="I103" s="1464"/>
      <c r="J103" s="1464"/>
      <c r="K103" s="1464"/>
      <c r="L103" s="1464"/>
      <c r="M103" s="1464"/>
      <c r="N103" s="1464"/>
      <c r="O103" s="1464"/>
      <c r="P103" s="1464"/>
      <c r="Q103" s="1465"/>
    </row>
    <row r="104" spans="1:18" ht="15.75">
      <c r="A104" s="256">
        <f>+'ATT H-1A'!A111</f>
        <v>56</v>
      </c>
      <c r="B104" s="247"/>
      <c r="C104" s="238" t="str">
        <f>+'ATT H-1A'!C111</f>
        <v xml:space="preserve">    Less Accumulated Depreciation Associated with Facilities with Outstanding Network Credits</v>
      </c>
      <c r="D104" s="247"/>
      <c r="E104" s="268" t="str">
        <f>+'ATT H-1A'!E111</f>
        <v>(Note N)</v>
      </c>
      <c r="F104" s="247" t="str">
        <f>+'ATT H-1A'!F111</f>
        <v>From PJM</v>
      </c>
      <c r="G104" s="428">
        <v>0</v>
      </c>
      <c r="H104" s="1463"/>
      <c r="I104" s="1464"/>
      <c r="J104" s="1464"/>
      <c r="K104" s="1464"/>
      <c r="L104" s="1464"/>
      <c r="M104" s="1464"/>
      <c r="N104" s="1464"/>
      <c r="O104" s="1464"/>
      <c r="P104" s="1464"/>
      <c r="Q104" s="1465"/>
      <c r="R104" s="897"/>
    </row>
    <row r="105" spans="1:18" ht="15.75">
      <c r="A105" s="256"/>
      <c r="B105" s="247"/>
      <c r="C105" s="247"/>
      <c r="D105" s="247"/>
      <c r="E105" s="268"/>
      <c r="F105" s="247"/>
      <c r="G105" s="428"/>
      <c r="H105" s="1463"/>
      <c r="I105" s="1464"/>
      <c r="J105" s="1464"/>
      <c r="K105" s="1464"/>
      <c r="L105" s="1464"/>
      <c r="M105" s="1464"/>
      <c r="N105" s="1464"/>
      <c r="O105" s="1464"/>
      <c r="P105" s="1464"/>
      <c r="Q105" s="1465"/>
    </row>
    <row r="106" spans="1:18" ht="15.75">
      <c r="A106" s="256"/>
      <c r="B106" s="247"/>
      <c r="C106" s="247"/>
      <c r="D106" s="247"/>
      <c r="E106" s="268"/>
      <c r="F106" s="247"/>
      <c r="G106" s="428"/>
      <c r="H106" s="1463" t="s">
        <v>331</v>
      </c>
      <c r="I106" s="1464"/>
      <c r="J106" s="1464"/>
      <c r="K106" s="1464"/>
      <c r="L106" s="1464"/>
      <c r="M106" s="1464"/>
      <c r="N106" s="1464"/>
      <c r="O106" s="1464"/>
      <c r="P106" s="1464"/>
      <c r="Q106" s="1465"/>
    </row>
    <row r="107" spans="1:18" ht="15.75">
      <c r="A107" s="256"/>
      <c r="B107" s="247"/>
      <c r="C107" s="247"/>
      <c r="D107" s="247"/>
      <c r="E107" s="268"/>
      <c r="F107" s="247"/>
      <c r="G107" s="428"/>
      <c r="H107" s="1463"/>
      <c r="I107" s="1464"/>
      <c r="J107" s="1464"/>
      <c r="K107" s="1464"/>
      <c r="L107" s="1464"/>
      <c r="M107" s="1464"/>
      <c r="N107" s="1464"/>
      <c r="O107" s="1464"/>
      <c r="P107" s="1464"/>
      <c r="Q107" s="1465"/>
    </row>
    <row r="108" spans="1:18" ht="16.5" thickBot="1">
      <c r="A108" s="273"/>
      <c r="B108" s="276"/>
      <c r="C108" s="276"/>
      <c r="D108" s="276"/>
      <c r="E108" s="281"/>
      <c r="F108" s="276"/>
      <c r="G108" s="296"/>
      <c r="H108" s="292"/>
      <c r="I108" s="292"/>
      <c r="J108" s="292"/>
      <c r="K108" s="300" t="s">
        <v>212</v>
      </c>
      <c r="L108" s="292"/>
      <c r="M108" s="292"/>
      <c r="N108" s="292"/>
      <c r="O108" s="292"/>
      <c r="P108" s="292"/>
      <c r="Q108" s="297"/>
    </row>
    <row r="109" spans="1:18" ht="15.75">
      <c r="A109" s="247"/>
      <c r="B109" s="247"/>
      <c r="C109" s="247"/>
      <c r="D109" s="247"/>
      <c r="E109" s="268"/>
      <c r="F109" s="247"/>
      <c r="G109" s="186"/>
      <c r="H109" s="186"/>
      <c r="I109" s="186"/>
      <c r="J109" s="186"/>
      <c r="K109" s="187"/>
      <c r="L109" s="186"/>
      <c r="M109" s="186"/>
      <c r="N109" s="186"/>
      <c r="O109" s="186"/>
      <c r="P109" s="186"/>
      <c r="Q109" s="186"/>
    </row>
    <row r="110" spans="1:18" ht="15.75">
      <c r="B110" s="247"/>
      <c r="C110" s="247"/>
      <c r="D110" s="247"/>
      <c r="E110" s="268"/>
      <c r="F110" s="247"/>
      <c r="G110" s="186"/>
      <c r="H110" s="186"/>
      <c r="I110" s="186"/>
      <c r="J110" s="186"/>
      <c r="K110" s="187"/>
      <c r="L110" s="186"/>
      <c r="M110" s="186"/>
      <c r="N110" s="186"/>
      <c r="O110" s="186"/>
      <c r="P110" s="186"/>
      <c r="Q110" s="186"/>
    </row>
    <row r="111" spans="1:18" ht="21" thickBot="1">
      <c r="A111" s="278" t="s">
        <v>551</v>
      </c>
      <c r="G111" s="185"/>
      <c r="H111" s="185"/>
      <c r="I111" s="185"/>
      <c r="J111" s="185"/>
      <c r="K111" s="185"/>
      <c r="L111" s="185"/>
      <c r="M111" s="185"/>
      <c r="N111" s="185"/>
      <c r="O111" s="185"/>
      <c r="P111" s="185"/>
      <c r="Q111" s="185"/>
    </row>
    <row r="112" spans="1:18" ht="18">
      <c r="A112" s="1443" t="s">
        <v>539</v>
      </c>
      <c r="B112" s="1444"/>
      <c r="C112" s="1444"/>
      <c r="D112" s="1444"/>
      <c r="E112" s="1444"/>
      <c r="F112" s="1445"/>
      <c r="G112" s="299" t="s">
        <v>69</v>
      </c>
      <c r="H112" s="299" t="s">
        <v>552</v>
      </c>
      <c r="I112" s="299" t="s">
        <v>199</v>
      </c>
      <c r="J112" s="1457" t="s">
        <v>161</v>
      </c>
      <c r="K112" s="1466"/>
      <c r="L112" s="1466"/>
      <c r="M112" s="1466"/>
      <c r="N112" s="1466"/>
      <c r="O112" s="1466"/>
      <c r="P112" s="1466"/>
      <c r="Q112" s="1467"/>
    </row>
    <row r="113" spans="1:18" ht="15.75">
      <c r="A113" s="524">
        <f>+'ATT H-1A'!A91</f>
        <v>44</v>
      </c>
      <c r="B113" s="248" t="s">
        <v>441</v>
      </c>
      <c r="C113" s="225"/>
      <c r="D113" s="228"/>
      <c r="E113" s="255"/>
      <c r="F113" s="254"/>
      <c r="G113" s="446" t="s">
        <v>210</v>
      </c>
      <c r="H113" s="447"/>
      <c r="I113" s="447" t="s">
        <v>151</v>
      </c>
      <c r="J113" s="186"/>
      <c r="K113" s="186"/>
      <c r="L113" s="186"/>
      <c r="M113" s="186"/>
      <c r="N113" s="186"/>
      <c r="O113" s="186"/>
      <c r="P113" s="186"/>
      <c r="Q113" s="291"/>
    </row>
    <row r="114" spans="1:18" ht="15.75">
      <c r="A114" s="256"/>
      <c r="B114" s="248"/>
      <c r="C114" s="225" t="s">
        <v>553</v>
      </c>
      <c r="D114" s="228"/>
      <c r="E114" s="255"/>
      <c r="F114" s="254"/>
      <c r="G114" s="923">
        <v>0</v>
      </c>
      <c r="H114" s="458">
        <v>1</v>
      </c>
      <c r="I114" s="447">
        <f>+G114*H114</f>
        <v>0</v>
      </c>
      <c r="J114" s="186"/>
      <c r="K114" s="186"/>
      <c r="L114" s="186"/>
      <c r="M114" s="186"/>
      <c r="N114" s="186"/>
      <c r="O114" s="186"/>
      <c r="P114" s="186"/>
      <c r="Q114" s="291"/>
    </row>
    <row r="115" spans="1:18" ht="15.75">
      <c r="A115" s="256"/>
      <c r="B115" s="248"/>
      <c r="C115" s="225" t="s">
        <v>554</v>
      </c>
      <c r="D115" s="228"/>
      <c r="E115" s="255"/>
      <c r="F115" s="254"/>
      <c r="G115" s="923">
        <v>35108693.93</v>
      </c>
      <c r="H115" s="459">
        <f>+'ATT H-1A'!H16</f>
        <v>0.10720206738391772</v>
      </c>
      <c r="I115" s="447">
        <f>+G115*H115</f>
        <v>3763724.5724452026</v>
      </c>
      <c r="J115" s="186"/>
      <c r="K115" s="186"/>
      <c r="L115" s="186"/>
      <c r="M115" s="186"/>
      <c r="N115" s="186"/>
      <c r="O115" s="186"/>
      <c r="P115" s="186"/>
      <c r="Q115" s="291"/>
      <c r="R115" s="897"/>
    </row>
    <row r="116" spans="1:18" ht="15.75">
      <c r="A116" s="256"/>
      <c r="B116" s="248"/>
      <c r="C116" s="225" t="s">
        <v>142</v>
      </c>
      <c r="D116" s="228"/>
      <c r="E116" s="255"/>
      <c r="F116" s="254"/>
      <c r="G116" s="923">
        <v>3663624.05</v>
      </c>
      <c r="H116" s="459">
        <f>+'ATT H-1A'!H32</f>
        <v>0.36862452558673714</v>
      </c>
      <c r="I116" s="447">
        <f>+G116*H116</f>
        <v>1350501.6773594106</v>
      </c>
      <c r="J116" s="186"/>
      <c r="K116" s="186"/>
      <c r="L116" s="186"/>
      <c r="M116" s="186"/>
      <c r="N116" s="186"/>
      <c r="O116" s="186"/>
      <c r="P116" s="186"/>
      <c r="Q116" s="291"/>
      <c r="R116" s="897"/>
    </row>
    <row r="117" spans="1:18" ht="15.75">
      <c r="A117" s="256"/>
      <c r="B117" s="248"/>
      <c r="C117" s="225" t="s">
        <v>209</v>
      </c>
      <c r="D117" s="228"/>
      <c r="E117" s="255"/>
      <c r="F117" s="254"/>
      <c r="G117" s="508"/>
      <c r="H117" s="459">
        <v>0</v>
      </c>
      <c r="I117" s="447">
        <f>+G117*H117</f>
        <v>0</v>
      </c>
      <c r="J117" s="186"/>
      <c r="K117" s="186"/>
      <c r="L117" s="186"/>
      <c r="M117" s="186"/>
      <c r="N117" s="186"/>
      <c r="O117" s="186"/>
      <c r="P117" s="186"/>
      <c r="Q117" s="291"/>
    </row>
    <row r="118" spans="1:18" ht="15.75">
      <c r="A118" s="256"/>
      <c r="B118" s="248"/>
      <c r="C118" s="238" t="s">
        <v>436</v>
      </c>
      <c r="D118" s="271"/>
      <c r="E118" s="268"/>
      <c r="F118" s="239"/>
      <c r="G118" s="446">
        <f>SUM(G114:G117)</f>
        <v>38772317.979999997</v>
      </c>
      <c r="H118" s="965"/>
      <c r="I118" s="447">
        <f>SUM(I114:I117)</f>
        <v>5114226.2498046132</v>
      </c>
      <c r="J118" s="186"/>
      <c r="K118" s="186"/>
      <c r="L118" s="186"/>
      <c r="M118" s="186"/>
      <c r="N118" s="186"/>
      <c r="O118" s="186"/>
      <c r="P118" s="186"/>
      <c r="Q118" s="291"/>
    </row>
    <row r="119" spans="1:18" ht="16.5" thickBot="1">
      <c r="A119" s="525"/>
      <c r="B119" s="279"/>
      <c r="C119" s="280"/>
      <c r="D119" s="288"/>
      <c r="E119" s="281"/>
      <c r="F119" s="412"/>
      <c r="G119" s="460"/>
      <c r="H119" s="402"/>
      <c r="I119" s="448"/>
      <c r="J119" s="1468"/>
      <c r="K119" s="1461"/>
      <c r="L119" s="1461"/>
      <c r="M119" s="1461"/>
      <c r="N119" s="1461"/>
      <c r="O119" s="1461"/>
      <c r="P119" s="1461"/>
      <c r="Q119" s="1462"/>
    </row>
    <row r="120" spans="1:18" ht="15.75">
      <c r="A120" s="247"/>
      <c r="B120" s="247"/>
      <c r="C120" s="247"/>
      <c r="D120" s="247"/>
      <c r="E120" s="268"/>
      <c r="F120" s="247"/>
      <c r="G120" s="186"/>
      <c r="H120" s="186"/>
      <c r="I120" s="186"/>
      <c r="J120" s="186"/>
      <c r="K120" s="187"/>
      <c r="L120" s="186"/>
      <c r="M120" s="186"/>
      <c r="N120" s="186"/>
      <c r="O120" s="186"/>
      <c r="P120" s="186"/>
      <c r="Q120" s="186"/>
    </row>
    <row r="121" spans="1:18" ht="15.75">
      <c r="A121" s="247"/>
      <c r="B121" s="247"/>
      <c r="C121" s="247"/>
      <c r="D121" s="247"/>
      <c r="E121" s="268"/>
      <c r="F121" s="247"/>
      <c r="G121" s="186"/>
      <c r="H121" s="186"/>
      <c r="I121" s="186"/>
      <c r="J121" s="186"/>
      <c r="K121" s="187"/>
      <c r="L121" s="186"/>
      <c r="M121" s="186"/>
      <c r="N121" s="186"/>
      <c r="O121" s="186"/>
      <c r="P121" s="186"/>
      <c r="Q121" s="186"/>
    </row>
    <row r="122" spans="1:18" ht="21" thickBot="1">
      <c r="A122" s="278" t="s">
        <v>619</v>
      </c>
      <c r="G122" s="185"/>
      <c r="H122" s="185"/>
      <c r="I122" s="185"/>
      <c r="J122" s="185"/>
      <c r="K122" s="185"/>
      <c r="L122" s="185"/>
      <c r="M122" s="185"/>
      <c r="N122" s="185"/>
      <c r="O122" s="185"/>
      <c r="P122" s="185"/>
      <c r="Q122" s="185"/>
    </row>
    <row r="123" spans="1:18" ht="18">
      <c r="A123" s="1443" t="s">
        <v>539</v>
      </c>
      <c r="B123" s="1444"/>
      <c r="C123" s="1444"/>
      <c r="D123" s="1444"/>
      <c r="E123" s="1444"/>
      <c r="F123" s="1445"/>
      <c r="G123" s="299"/>
      <c r="H123" s="1457" t="s">
        <v>437</v>
      </c>
      <c r="I123" s="1458"/>
      <c r="J123" s="1458"/>
      <c r="K123" s="1458"/>
      <c r="L123" s="1458"/>
      <c r="M123" s="1458"/>
      <c r="N123" s="1458"/>
      <c r="O123" s="1458"/>
      <c r="P123" s="1458"/>
      <c r="Q123" s="1459"/>
    </row>
    <row r="124" spans="1:18" ht="15.75">
      <c r="A124" s="526">
        <f>+'ATT H-1A'!A94</f>
        <v>45</v>
      </c>
      <c r="B124" s="230" t="s">
        <v>619</v>
      </c>
      <c r="C124" s="263"/>
      <c r="D124" s="237"/>
      <c r="E124" s="264"/>
      <c r="F124" s="250"/>
      <c r="G124" s="186"/>
      <c r="H124" s="186"/>
      <c r="I124" s="186"/>
      <c r="J124" s="186"/>
      <c r="K124" s="186"/>
      <c r="L124" s="186"/>
      <c r="M124" s="186"/>
      <c r="N124" s="186"/>
      <c r="O124" s="186"/>
      <c r="P124" s="186"/>
      <c r="Q124" s="291"/>
    </row>
    <row r="125" spans="1:18" ht="15.75">
      <c r="A125" s="256"/>
      <c r="B125" s="247">
        <f>+'ATT H-1A'!A16</f>
        <v>5</v>
      </c>
      <c r="C125" s="238" t="str">
        <f>+'ATT H-1A'!B16</f>
        <v>Wages &amp; Salary Allocator</v>
      </c>
      <c r="D125" s="241"/>
      <c r="E125" s="452">
        <f>+'ATT H-1A'!H16</f>
        <v>0.10720206738391772</v>
      </c>
      <c r="F125" s="499" t="s">
        <v>304</v>
      </c>
      <c r="G125" s="315"/>
      <c r="H125" s="1463"/>
      <c r="I125" s="1464"/>
      <c r="J125" s="1464"/>
      <c r="K125" s="1464"/>
      <c r="L125" s="1464"/>
      <c r="M125" s="1464"/>
      <c r="N125" s="1464"/>
      <c r="O125" s="1464"/>
      <c r="P125" s="1464"/>
      <c r="Q125" s="1465"/>
    </row>
    <row r="126" spans="1:18" ht="15.75">
      <c r="A126" s="256"/>
      <c r="B126" s="247"/>
      <c r="C126" s="212" t="s">
        <v>417</v>
      </c>
      <c r="D126" s="544">
        <v>0</v>
      </c>
      <c r="E126" s="464">
        <f>+E125</f>
        <v>0.10720206738391772</v>
      </c>
      <c r="F126" s="450">
        <f>D126*E126</f>
        <v>0</v>
      </c>
      <c r="G126" s="465"/>
      <c r="H126" s="467"/>
      <c r="I126" s="294"/>
      <c r="J126" s="468"/>
      <c r="K126" s="294"/>
      <c r="L126" s="294"/>
      <c r="M126" s="294"/>
      <c r="N126" s="294"/>
      <c r="O126" s="294"/>
      <c r="P126" s="294"/>
      <c r="Q126" s="443"/>
      <c r="R126" s="897"/>
    </row>
    <row r="127" spans="1:18" ht="15.75">
      <c r="A127" s="256"/>
      <c r="B127" s="247"/>
      <c r="C127" s="212"/>
      <c r="D127" s="466"/>
      <c r="E127" s="464"/>
      <c r="F127" s="450"/>
      <c r="G127" s="465"/>
      <c r="H127" s="467"/>
      <c r="I127" s="294"/>
      <c r="J127" s="468"/>
      <c r="K127" s="294"/>
      <c r="L127" s="294"/>
      <c r="M127" s="294"/>
      <c r="N127" s="294"/>
      <c r="O127" s="294"/>
      <c r="P127" s="294"/>
      <c r="Q127" s="443"/>
    </row>
    <row r="128" spans="1:18" ht="15.75">
      <c r="A128" s="256"/>
      <c r="B128" s="247"/>
      <c r="C128" s="212" t="s">
        <v>381</v>
      </c>
      <c r="D128" s="550">
        <v>880784</v>
      </c>
      <c r="E128" s="449">
        <f>+E126</f>
        <v>0.10720206738391772</v>
      </c>
      <c r="F128" s="450">
        <f>+D128*E128</f>
        <v>94421.865718676578</v>
      </c>
      <c r="G128" s="186" t="s">
        <v>695</v>
      </c>
      <c r="H128" s="932"/>
      <c r="I128" s="932"/>
      <c r="J128" s="932"/>
      <c r="K128" s="932"/>
      <c r="L128" s="932"/>
      <c r="M128" s="932"/>
      <c r="N128" s="932"/>
      <c r="O128" s="932"/>
      <c r="P128" s="932"/>
      <c r="Q128" s="933"/>
      <c r="R128" s="897"/>
    </row>
    <row r="129" spans="1:18" ht="15.75">
      <c r="A129" s="256"/>
      <c r="B129" s="247"/>
      <c r="C129" s="451" t="s">
        <v>303</v>
      </c>
      <c r="D129" s="550">
        <v>52356364</v>
      </c>
      <c r="E129" s="452">
        <f>+E128</f>
        <v>0.10720206738391772</v>
      </c>
      <c r="F129" s="450">
        <f>+D129*E129</f>
        <v>5612710.4615049232</v>
      </c>
      <c r="G129" s="854" t="s">
        <v>658</v>
      </c>
      <c r="H129" s="462"/>
      <c r="I129" s="294"/>
      <c r="J129" s="294"/>
      <c r="K129" s="294"/>
      <c r="L129" s="294"/>
      <c r="M129" s="294"/>
      <c r="N129" s="294"/>
      <c r="O129" s="294"/>
      <c r="P129" s="294"/>
      <c r="Q129" s="443"/>
      <c r="R129" s="897"/>
    </row>
    <row r="130" spans="1:18" ht="15.75">
      <c r="A130" s="256"/>
      <c r="B130" s="247"/>
      <c r="C130" s="453"/>
      <c r="D130" s="454">
        <f>SUM(D128:D129)</f>
        <v>53237148</v>
      </c>
      <c r="E130" s="454"/>
      <c r="F130" s="455">
        <f>SUM(F126:F129)</f>
        <v>5707132.3272235999</v>
      </c>
      <c r="G130" s="223"/>
      <c r="H130" s="456"/>
      <c r="I130" s="294"/>
      <c r="J130" s="294"/>
      <c r="K130" s="294"/>
      <c r="L130" s="294"/>
      <c r="M130" s="294"/>
      <c r="N130" s="294"/>
      <c r="O130" s="294"/>
      <c r="P130" s="294"/>
      <c r="Q130" s="443"/>
    </row>
    <row r="131" spans="1:18" ht="16.5" thickBot="1">
      <c r="A131" s="273"/>
      <c r="B131" s="276"/>
      <c r="C131" s="276"/>
      <c r="D131" s="276"/>
      <c r="E131" s="281"/>
      <c r="F131" s="290"/>
      <c r="G131" s="292"/>
      <c r="H131" s="292"/>
      <c r="I131" s="292"/>
      <c r="J131" s="292"/>
      <c r="K131" s="300" t="s">
        <v>212</v>
      </c>
      <c r="L131" s="292"/>
      <c r="M131" s="292"/>
      <c r="N131" s="292"/>
      <c r="O131" s="292"/>
      <c r="P131" s="292"/>
      <c r="Q131" s="297"/>
    </row>
    <row r="132" spans="1:18" ht="16.5" thickBot="1">
      <c r="A132" s="247"/>
      <c r="B132" s="247"/>
      <c r="C132" s="247"/>
      <c r="D132" s="247"/>
      <c r="E132" s="268"/>
      <c r="F132" s="247"/>
      <c r="G132" s="186"/>
      <c r="H132" s="186"/>
      <c r="I132" s="186"/>
      <c r="J132" s="186"/>
      <c r="K132" s="187"/>
      <c r="L132" s="186"/>
      <c r="M132" s="186"/>
      <c r="N132" s="186"/>
      <c r="O132" s="186"/>
      <c r="P132" s="186"/>
      <c r="Q132" s="186"/>
    </row>
    <row r="133" spans="1:18" ht="20.25">
      <c r="A133" s="469" t="s">
        <v>92</v>
      </c>
      <c r="B133" s="470"/>
      <c r="C133" s="470"/>
      <c r="D133" s="470"/>
      <c r="E133" s="471"/>
      <c r="F133" s="472"/>
      <c r="G133" s="330"/>
      <c r="H133" s="473"/>
      <c r="I133" s="473"/>
      <c r="J133" s="473"/>
      <c r="K133" s="474"/>
      <c r="L133" s="473"/>
      <c r="M133" s="473"/>
      <c r="N133" s="473"/>
      <c r="O133" s="473"/>
      <c r="P133" s="473"/>
      <c r="Q133" s="355"/>
    </row>
    <row r="134" spans="1:18" ht="18">
      <c r="A134" s="1446" t="s">
        <v>539</v>
      </c>
      <c r="B134" s="1447"/>
      <c r="C134" s="1447"/>
      <c r="D134" s="1447"/>
      <c r="E134" s="1447"/>
      <c r="F134" s="1448"/>
      <c r="G134" s="211" t="s">
        <v>382</v>
      </c>
      <c r="H134" s="186" t="s">
        <v>93</v>
      </c>
      <c r="I134" s="186" t="s">
        <v>543</v>
      </c>
      <c r="J134" s="186" t="s">
        <v>94</v>
      </c>
      <c r="K134" s="187"/>
      <c r="L134" s="186"/>
      <c r="M134" s="186"/>
      <c r="N134" s="186"/>
      <c r="O134" s="186"/>
      <c r="P134" s="186"/>
      <c r="Q134" s="291"/>
      <c r="R134" s="897"/>
    </row>
    <row r="135" spans="1:18" ht="15.75">
      <c r="A135" s="256">
        <f>'ATT H-1A'!A122</f>
        <v>61</v>
      </c>
      <c r="B135" s="247"/>
      <c r="C135" s="247" t="str">
        <f>'ATT H-1A'!C122</f>
        <v>Less extraordinary property loss</v>
      </c>
      <c r="D135" s="247"/>
      <c r="E135" s="247"/>
      <c r="F135" s="289" t="str">
        <f>'ATT H-1A'!F122</f>
        <v>Attachment 5</v>
      </c>
      <c r="G135" s="545">
        <v>0</v>
      </c>
      <c r="H135" s="186"/>
      <c r="I135" s="186"/>
      <c r="J135" s="186"/>
      <c r="K135" s="187"/>
      <c r="L135" s="186"/>
      <c r="M135" s="186"/>
      <c r="N135" s="186"/>
      <c r="O135" s="186"/>
      <c r="P135" s="186"/>
      <c r="Q135" s="291"/>
      <c r="R135" s="897"/>
    </row>
    <row r="136" spans="1:18" ht="16.5" thickBot="1">
      <c r="A136" s="273">
        <f>'ATT H-1A'!A123</f>
        <v>62</v>
      </c>
      <c r="B136" s="276"/>
      <c r="C136" s="276" t="str">
        <f>'ATT H-1A'!C123</f>
        <v>Plus amortized extraordinary property loss</v>
      </c>
      <c r="D136" s="276"/>
      <c r="E136" s="276"/>
      <c r="F136" s="290" t="str">
        <f>'ATT H-1A'!F123</f>
        <v>Attachment 5</v>
      </c>
      <c r="G136" s="296"/>
      <c r="H136" s="292">
        <v>5</v>
      </c>
      <c r="I136" s="475">
        <f>G135*1/H136</f>
        <v>0</v>
      </c>
      <c r="J136" s="475">
        <f>I136-ISPMT('ATT H-1A'!H218,1,'5 - Cost Support 1'!H136,'5 - Cost Support 1'!G135)</f>
        <v>0</v>
      </c>
      <c r="K136" s="300"/>
      <c r="L136" s="292"/>
      <c r="M136" s="292"/>
      <c r="N136" s="292"/>
      <c r="O136" s="292"/>
      <c r="P136" s="292"/>
      <c r="Q136" s="297"/>
      <c r="R136" s="897"/>
    </row>
    <row r="137" spans="1:18" ht="15.75">
      <c r="A137" s="247"/>
      <c r="B137" s="247"/>
      <c r="C137" s="247"/>
      <c r="D137" s="247"/>
      <c r="E137" s="268"/>
      <c r="F137" s="247"/>
      <c r="G137" s="186"/>
      <c r="H137" s="186"/>
      <c r="I137" s="186"/>
      <c r="J137" s="186"/>
      <c r="K137" s="187"/>
      <c r="L137" s="186"/>
      <c r="M137" s="186"/>
      <c r="N137" s="186"/>
      <c r="O137" s="186"/>
      <c r="P137" s="186"/>
      <c r="Q137" s="186"/>
    </row>
    <row r="138" spans="1:18" ht="15.75">
      <c r="A138" s="247"/>
      <c r="B138" s="247"/>
      <c r="C138" s="247"/>
      <c r="D138" s="247"/>
      <c r="E138" s="268"/>
      <c r="F138" s="247"/>
      <c r="G138" s="186"/>
      <c r="H138" s="186"/>
      <c r="I138" s="186"/>
      <c r="J138" s="186"/>
      <c r="K138" s="187"/>
      <c r="L138" s="186"/>
      <c r="M138" s="186"/>
      <c r="N138" s="186"/>
      <c r="O138" s="186"/>
      <c r="P138" s="186"/>
      <c r="Q138" s="186"/>
    </row>
    <row r="139" spans="1:18" ht="21" thickBot="1">
      <c r="A139" s="278" t="s">
        <v>290</v>
      </c>
      <c r="G139" s="185"/>
      <c r="H139" s="185"/>
      <c r="I139" s="185"/>
      <c r="J139" s="185"/>
      <c r="K139" s="185"/>
      <c r="L139" s="185"/>
      <c r="M139" s="185"/>
      <c r="N139" s="185"/>
      <c r="O139" s="185"/>
      <c r="P139" s="185"/>
      <c r="Q139" s="185"/>
    </row>
    <row r="140" spans="1:18" ht="26.25">
      <c r="A140" s="1443" t="s">
        <v>539</v>
      </c>
      <c r="B140" s="1444"/>
      <c r="C140" s="1444"/>
      <c r="D140" s="1444"/>
      <c r="E140" s="1444"/>
      <c r="F140" s="1444"/>
      <c r="G140" s="437" t="str">
        <f>+C142</f>
        <v>Interest on Network Credits</v>
      </c>
      <c r="H140" s="1457" t="s">
        <v>218</v>
      </c>
      <c r="I140" s="1458"/>
      <c r="J140" s="1458"/>
      <c r="K140" s="1458"/>
      <c r="L140" s="1458"/>
      <c r="M140" s="1458"/>
      <c r="N140" s="1458"/>
      <c r="O140" s="1458"/>
      <c r="P140" s="1458"/>
      <c r="Q140" s="1459"/>
      <c r="R140" s="897"/>
    </row>
    <row r="141" spans="1:18" ht="15.75">
      <c r="A141" s="256"/>
      <c r="B141" s="230" t="str">
        <f>+'ATT H-1A'!B274</f>
        <v>Revenue Credits &amp; Interest on Network Credits</v>
      </c>
      <c r="C141" s="247"/>
      <c r="D141" s="247"/>
      <c r="E141" s="247"/>
      <c r="F141" s="247"/>
      <c r="G141" s="293"/>
      <c r="H141" s="186"/>
      <c r="I141" s="186"/>
      <c r="J141" s="186"/>
      <c r="K141" s="186"/>
      <c r="L141" s="186"/>
      <c r="M141" s="186"/>
      <c r="N141" s="186"/>
      <c r="O141" s="186"/>
      <c r="P141" s="186"/>
      <c r="Q141" s="291"/>
    </row>
    <row r="142" spans="1:18" ht="15.75">
      <c r="A142" s="256">
        <f>+'ATT H-1A'!A276</f>
        <v>155</v>
      </c>
      <c r="B142" s="247"/>
      <c r="C142" s="238" t="str">
        <f>+'ATT H-1A'!C276</f>
        <v>Interest on Network Credits</v>
      </c>
      <c r="D142" s="238"/>
      <c r="E142" s="268" t="str">
        <f>+'ATT H-1A'!E276</f>
        <v>(Note N)</v>
      </c>
      <c r="F142" s="238" t="str">
        <f>+'ATT H-1A'!F276</f>
        <v>PJM Data</v>
      </c>
      <c r="G142" s="506">
        <v>0</v>
      </c>
      <c r="H142" s="1463" t="s">
        <v>215</v>
      </c>
      <c r="I142" s="1464"/>
      <c r="J142" s="1464"/>
      <c r="K142" s="1464"/>
      <c r="L142" s="1464"/>
      <c r="M142" s="1464"/>
      <c r="N142" s="1464"/>
      <c r="O142" s="1464"/>
      <c r="P142" s="1464"/>
      <c r="Q142" s="1465"/>
    </row>
    <row r="143" spans="1:18" ht="15.75">
      <c r="A143" s="256"/>
      <c r="B143" s="247"/>
      <c r="C143" s="247"/>
      <c r="D143" s="247"/>
      <c r="E143" s="268"/>
      <c r="F143" s="247"/>
      <c r="G143" s="293"/>
      <c r="H143" s="186"/>
      <c r="I143" s="186"/>
      <c r="J143" s="186"/>
      <c r="K143" s="186"/>
      <c r="L143" s="186"/>
      <c r="M143" s="186"/>
      <c r="N143" s="186"/>
      <c r="O143" s="223"/>
      <c r="P143" s="186"/>
      <c r="Q143" s="291"/>
    </row>
    <row r="144" spans="1:18" ht="15.75">
      <c r="A144" s="256"/>
      <c r="B144" s="247"/>
      <c r="C144" s="247"/>
      <c r="D144" s="247"/>
      <c r="E144" s="268"/>
      <c r="F144" s="247"/>
      <c r="G144" s="428" t="s">
        <v>210</v>
      </c>
      <c r="H144" s="1463" t="s">
        <v>331</v>
      </c>
      <c r="I144" s="1464"/>
      <c r="J144" s="1464"/>
      <c r="K144" s="1464"/>
      <c r="L144" s="1464"/>
      <c r="M144" s="1464"/>
      <c r="N144" s="1464"/>
      <c r="O144" s="1464"/>
      <c r="P144" s="1464"/>
      <c r="Q144" s="1465"/>
    </row>
    <row r="145" spans="1:18" ht="15.75">
      <c r="A145" s="256"/>
      <c r="B145" s="247"/>
      <c r="C145" s="247"/>
      <c r="D145" s="247"/>
      <c r="E145" s="268"/>
      <c r="F145" s="247"/>
      <c r="G145" s="428"/>
      <c r="H145" s="1463"/>
      <c r="I145" s="1464"/>
      <c r="J145" s="1464"/>
      <c r="K145" s="1464"/>
      <c r="L145" s="1464"/>
      <c r="M145" s="1464"/>
      <c r="N145" s="1464"/>
      <c r="O145" s="1464"/>
      <c r="P145" s="1464"/>
      <c r="Q145" s="1465"/>
    </row>
    <row r="146" spans="1:18" ht="15.75">
      <c r="A146" s="256"/>
      <c r="B146" s="247"/>
      <c r="C146" s="247"/>
      <c r="D146" s="247"/>
      <c r="E146" s="268"/>
      <c r="F146" s="247"/>
      <c r="G146" s="428"/>
      <c r="H146" s="1463"/>
      <c r="I146" s="1464"/>
      <c r="J146" s="1464"/>
      <c r="K146" s="1464"/>
      <c r="L146" s="1464"/>
      <c r="M146" s="1464"/>
      <c r="N146" s="1464"/>
      <c r="O146" s="1464"/>
      <c r="P146" s="1464"/>
      <c r="Q146" s="1465"/>
    </row>
    <row r="147" spans="1:18" ht="15.75">
      <c r="A147" s="256"/>
      <c r="B147" s="247"/>
      <c r="C147" s="247"/>
      <c r="D147" s="247"/>
      <c r="E147" s="268"/>
      <c r="F147" s="247"/>
      <c r="G147" s="428"/>
      <c r="H147" s="1463"/>
      <c r="I147" s="1464"/>
      <c r="J147" s="1464"/>
      <c r="K147" s="1464"/>
      <c r="L147" s="1464"/>
      <c r="M147" s="1464"/>
      <c r="N147" s="1464"/>
      <c r="O147" s="1464"/>
      <c r="P147" s="1464"/>
      <c r="Q147" s="1465"/>
    </row>
    <row r="148" spans="1:18" ht="15.75">
      <c r="A148" s="256"/>
      <c r="B148" s="247"/>
      <c r="C148" s="247"/>
      <c r="D148" s="247"/>
      <c r="E148" s="268"/>
      <c r="F148" s="247"/>
      <c r="G148" s="428"/>
      <c r="H148" s="1463"/>
      <c r="I148" s="1464"/>
      <c r="J148" s="1464"/>
      <c r="K148" s="1464"/>
      <c r="L148" s="1464"/>
      <c r="M148" s="1464"/>
      <c r="N148" s="1464"/>
      <c r="O148" s="1464"/>
      <c r="P148" s="1464"/>
      <c r="Q148" s="1465"/>
    </row>
    <row r="149" spans="1:18" ht="15.75">
      <c r="A149" s="256"/>
      <c r="B149" s="247"/>
      <c r="C149" s="247"/>
      <c r="D149" s="247"/>
      <c r="E149" s="268"/>
      <c r="F149" s="247"/>
      <c r="G149" s="428"/>
      <c r="H149" s="1463"/>
      <c r="I149" s="1464"/>
      <c r="J149" s="1464"/>
      <c r="K149" s="1464"/>
      <c r="L149" s="1464"/>
      <c r="M149" s="1464"/>
      <c r="N149" s="1464"/>
      <c r="O149" s="1464"/>
      <c r="P149" s="1464"/>
      <c r="Q149" s="1465"/>
    </row>
    <row r="150" spans="1:18" ht="15.75">
      <c r="A150" s="256"/>
      <c r="B150" s="247"/>
      <c r="C150" s="247"/>
      <c r="D150" s="247"/>
      <c r="E150" s="268"/>
      <c r="F150" s="247"/>
      <c r="G150" s="428"/>
      <c r="H150" s="1463"/>
      <c r="I150" s="1464"/>
      <c r="J150" s="1464"/>
      <c r="K150" s="1464"/>
      <c r="L150" s="1464"/>
      <c r="M150" s="1464"/>
      <c r="N150" s="1464"/>
      <c r="O150" s="1464"/>
      <c r="P150" s="1464"/>
      <c r="Q150" s="1465"/>
    </row>
    <row r="151" spans="1:18" ht="16.5" thickBot="1">
      <c r="A151" s="273"/>
      <c r="B151" s="276"/>
      <c r="C151" s="276"/>
      <c r="D151" s="276"/>
      <c r="E151" s="281"/>
      <c r="F151" s="276"/>
      <c r="G151" s="296"/>
      <c r="H151" s="292"/>
      <c r="I151" s="292"/>
      <c r="J151" s="292"/>
      <c r="K151" s="300" t="s">
        <v>212</v>
      </c>
      <c r="L151" s="292"/>
      <c r="M151" s="292"/>
      <c r="N151" s="292"/>
      <c r="O151" s="292"/>
      <c r="P151" s="292"/>
      <c r="Q151" s="297"/>
    </row>
    <row r="152" spans="1:18" ht="15.75">
      <c r="A152" s="247"/>
      <c r="B152" s="247"/>
      <c r="C152" s="247"/>
      <c r="D152" s="247"/>
      <c r="E152" s="268"/>
      <c r="F152" s="247"/>
      <c r="G152" s="186"/>
      <c r="H152" s="186"/>
      <c r="I152" s="186"/>
      <c r="J152" s="186"/>
      <c r="K152" s="187"/>
      <c r="L152" s="186"/>
      <c r="M152" s="186"/>
      <c r="N152" s="186"/>
      <c r="O152" s="186"/>
      <c r="P152" s="186"/>
      <c r="Q152" s="186"/>
    </row>
    <row r="153" spans="1:18" ht="21" thickBot="1">
      <c r="A153" s="278" t="str">
        <f>+'ATT H-1A'!C299</f>
        <v>Facility Credits under Section 30.9 of the PJM OATT and Facility Credits paid to Vineland per settlement in ER05-515   (Note R)</v>
      </c>
      <c r="G153" s="185"/>
      <c r="H153" s="185"/>
      <c r="I153" s="185"/>
      <c r="J153" s="185"/>
      <c r="K153" s="185"/>
      <c r="L153" s="185"/>
      <c r="M153" s="185"/>
      <c r="N153" s="185"/>
      <c r="O153" s="185"/>
      <c r="P153" s="185"/>
      <c r="Q153" s="185"/>
    </row>
    <row r="154" spans="1:18" ht="18">
      <c r="A154" s="1443" t="s">
        <v>539</v>
      </c>
      <c r="B154" s="1444"/>
      <c r="C154" s="1444"/>
      <c r="D154" s="1444"/>
      <c r="E154" s="1444"/>
      <c r="F154" s="1445"/>
      <c r="G154" s="299" t="s">
        <v>151</v>
      </c>
      <c r="H154" s="1457" t="s">
        <v>217</v>
      </c>
      <c r="I154" s="1458"/>
      <c r="J154" s="1458"/>
      <c r="K154" s="1458"/>
      <c r="L154" s="1458"/>
      <c r="M154" s="1458"/>
      <c r="N154" s="1458"/>
      <c r="O154" s="1458"/>
      <c r="P154" s="1458"/>
      <c r="Q154" s="1459"/>
      <c r="R154" s="897"/>
    </row>
    <row r="155" spans="1:18" ht="15.75">
      <c r="A155" s="256"/>
      <c r="B155" s="243" t="str">
        <f>+'ATT H-1A'!C296</f>
        <v>Net Revenue Requirement</v>
      </c>
      <c r="C155" s="225"/>
      <c r="D155" s="225"/>
      <c r="E155" s="226"/>
      <c r="F155" s="254"/>
      <c r="G155" s="186"/>
      <c r="H155" s="186"/>
      <c r="I155" s="186"/>
      <c r="J155" s="186"/>
      <c r="K155" s="186"/>
      <c r="L155" s="186"/>
      <c r="M155" s="186"/>
      <c r="N155" s="186"/>
      <c r="O155" s="186"/>
      <c r="P155" s="186"/>
      <c r="Q155" s="291"/>
    </row>
    <row r="156" spans="1:18" ht="16.5" thickBot="1">
      <c r="A156" s="273">
        <f>+'ATT H-1A'!A299</f>
        <v>171</v>
      </c>
      <c r="B156" s="274"/>
      <c r="C156" s="280" t="str">
        <f>+'ATT H-1A'!C299</f>
        <v>Facility Credits under Section 30.9 of the PJM OATT and Facility Credits paid to Vineland per settlement in ER05-515   (Note R)</v>
      </c>
      <c r="D156" s="277"/>
      <c r="E156" s="276"/>
      <c r="F156" s="276"/>
      <c r="G156" s="540">
        <f>37500*0</f>
        <v>0</v>
      </c>
      <c r="H156" s="1460" t="s">
        <v>1026</v>
      </c>
      <c r="I156" s="1461"/>
      <c r="J156" s="1461"/>
      <c r="K156" s="1461"/>
      <c r="L156" s="1461"/>
      <c r="M156" s="1461"/>
      <c r="N156" s="1461"/>
      <c r="O156" s="1461"/>
      <c r="P156" s="1461"/>
      <c r="Q156" s="1462"/>
      <c r="R156" s="872"/>
    </row>
    <row r="157" spans="1:18" ht="15.75">
      <c r="A157" s="247"/>
      <c r="B157" s="247"/>
      <c r="C157" s="247"/>
      <c r="D157" s="247"/>
      <c r="E157" s="268"/>
      <c r="F157" s="247"/>
      <c r="G157" s="338"/>
      <c r="H157" s="186"/>
      <c r="I157" s="186"/>
      <c r="J157" s="186"/>
      <c r="K157" s="187"/>
      <c r="L157" s="186"/>
      <c r="M157" s="186"/>
      <c r="N157" s="186"/>
      <c r="O157" s="186"/>
      <c r="P157" s="186"/>
      <c r="Q157" s="186"/>
    </row>
    <row r="158" spans="1:18">
      <c r="G158" s="185"/>
      <c r="H158" s="185"/>
      <c r="I158" s="185"/>
      <c r="J158" s="185"/>
      <c r="K158" s="185"/>
      <c r="L158" s="185"/>
      <c r="M158" s="185"/>
      <c r="N158" s="185"/>
      <c r="O158" s="185"/>
      <c r="P158" s="185"/>
      <c r="Q158" s="185"/>
    </row>
    <row r="159" spans="1:18" ht="21" thickBot="1">
      <c r="A159" s="278" t="s">
        <v>287</v>
      </c>
      <c r="G159" s="185"/>
      <c r="H159" s="185"/>
      <c r="I159" s="185"/>
      <c r="J159" s="185"/>
      <c r="K159" s="185"/>
      <c r="L159" s="185"/>
      <c r="M159" s="185"/>
      <c r="N159" s="185"/>
      <c r="O159" s="185"/>
      <c r="P159" s="185"/>
      <c r="Q159" s="185"/>
    </row>
    <row r="160" spans="1:18" ht="18">
      <c r="A160" s="1443" t="s">
        <v>539</v>
      </c>
      <c r="B160" s="1444"/>
      <c r="C160" s="1444"/>
      <c r="D160" s="1444"/>
      <c r="E160" s="1444"/>
      <c r="F160" s="1445"/>
      <c r="G160" s="299" t="str">
        <f>+C162</f>
        <v>1 CP Peak</v>
      </c>
      <c r="H160" s="1457" t="s">
        <v>217</v>
      </c>
      <c r="I160" s="1458"/>
      <c r="J160" s="1458"/>
      <c r="K160" s="1458"/>
      <c r="L160" s="1458"/>
      <c r="M160" s="1458"/>
      <c r="N160" s="1458"/>
      <c r="O160" s="1458"/>
      <c r="P160" s="1458"/>
      <c r="Q160" s="1459"/>
    </row>
    <row r="161" spans="1:18" ht="15.75">
      <c r="A161" s="256"/>
      <c r="B161" s="243" t="s">
        <v>191</v>
      </c>
      <c r="C161" s="225"/>
      <c r="D161" s="225"/>
      <c r="E161" s="226"/>
      <c r="F161" s="254"/>
      <c r="G161" s="186"/>
      <c r="H161" s="186"/>
      <c r="I161" s="186"/>
      <c r="J161" s="186"/>
      <c r="K161" s="186"/>
      <c r="L161" s="186"/>
      <c r="M161" s="186"/>
      <c r="N161" s="186"/>
      <c r="O161" s="186"/>
      <c r="P161" s="186"/>
      <c r="Q161" s="291"/>
    </row>
    <row r="162" spans="1:18" ht="16.5" thickBot="1">
      <c r="A162" s="273">
        <f>+'ATT H-1A'!A303</f>
        <v>173</v>
      </c>
      <c r="B162" s="274"/>
      <c r="C162" s="280" t="str">
        <f>+'ATT H-1A'!C303</f>
        <v>1 CP Peak</v>
      </c>
      <c r="D162" s="277"/>
      <c r="E162" s="281" t="str">
        <f>+'ATT H-1A'!E303</f>
        <v>(Note L)</v>
      </c>
      <c r="F162" s="282" t="str">
        <f>+'ATT H-1A'!F303</f>
        <v>PJM Data</v>
      </c>
      <c r="G162" s="610">
        <v>2737.3</v>
      </c>
      <c r="H162" s="1460" t="s">
        <v>330</v>
      </c>
      <c r="I162" s="1461"/>
      <c r="J162" s="1461"/>
      <c r="K162" s="1461"/>
      <c r="L162" s="1461"/>
      <c r="M162" s="1461"/>
      <c r="N162" s="1461"/>
      <c r="O162" s="1461"/>
      <c r="P162" s="1461"/>
      <c r="Q162" s="1462"/>
      <c r="R162" s="897"/>
    </row>
    <row r="163" spans="1:18">
      <c r="G163" s="185"/>
      <c r="H163" s="185"/>
      <c r="I163" s="185"/>
      <c r="J163" s="185"/>
      <c r="K163" s="185"/>
      <c r="L163" s="185"/>
      <c r="M163" s="185"/>
      <c r="N163" s="185"/>
      <c r="O163" s="185"/>
      <c r="P163" s="185"/>
      <c r="Q163" s="185"/>
    </row>
    <row r="164" spans="1:18">
      <c r="G164" s="185"/>
      <c r="H164" s="185"/>
      <c r="I164" s="185"/>
      <c r="J164" s="185"/>
      <c r="K164" s="185"/>
      <c r="L164" s="185"/>
      <c r="M164" s="185"/>
      <c r="N164" s="185"/>
      <c r="O164" s="185"/>
      <c r="P164" s="185"/>
      <c r="Q164" s="185"/>
    </row>
    <row r="165" spans="1:18" ht="21" thickBot="1">
      <c r="A165" s="278" t="s">
        <v>221</v>
      </c>
      <c r="G165" s="185"/>
      <c r="H165" s="185"/>
      <c r="I165" s="185"/>
      <c r="J165" s="185"/>
      <c r="K165" s="185"/>
      <c r="L165" s="185"/>
      <c r="M165" s="185"/>
      <c r="N165" s="185"/>
      <c r="O165" s="185"/>
      <c r="P165" s="185"/>
      <c r="Q165" s="185"/>
    </row>
    <row r="166" spans="1:18" ht="18">
      <c r="A166" s="301"/>
      <c r="B166" s="302"/>
      <c r="C166" s="311" t="s">
        <v>222</v>
      </c>
      <c r="D166" s="311" t="s">
        <v>223</v>
      </c>
      <c r="E166" s="311" t="s">
        <v>224</v>
      </c>
      <c r="F166" s="311" t="s">
        <v>225</v>
      </c>
      <c r="G166" s="1454" t="s">
        <v>226</v>
      </c>
      <c r="H166" s="1455"/>
      <c r="I166" s="1456" t="s">
        <v>227</v>
      </c>
      <c r="J166" s="1455"/>
      <c r="K166" s="1456" t="s">
        <v>228</v>
      </c>
      <c r="L166" s="1455"/>
      <c r="M166" s="303"/>
      <c r="N166" s="303"/>
      <c r="O166" s="303"/>
      <c r="P166" s="303"/>
      <c r="Q166" s="304"/>
      <c r="R166" s="897"/>
    </row>
    <row r="167" spans="1:18" ht="15.75">
      <c r="A167" s="256"/>
      <c r="B167" s="230"/>
      <c r="C167" s="247" t="s">
        <v>532</v>
      </c>
      <c r="D167" s="430"/>
      <c r="E167" s="312"/>
      <c r="F167" s="312"/>
      <c r="G167" s="1487"/>
      <c r="H167" s="1488"/>
      <c r="I167" s="1489"/>
      <c r="J167" s="1488"/>
      <c r="K167" s="1489"/>
      <c r="L167" s="1488"/>
      <c r="M167" s="305"/>
      <c r="N167" s="305"/>
      <c r="O167" s="305"/>
      <c r="P167" s="305"/>
      <c r="Q167" s="306"/>
      <c r="R167" s="872"/>
    </row>
    <row r="168" spans="1:18" ht="15.75">
      <c r="A168" s="256"/>
      <c r="B168" s="247"/>
      <c r="C168" s="247"/>
      <c r="D168" s="247"/>
      <c r="E168" s="312"/>
      <c r="F168" s="312"/>
      <c r="G168" s="1506"/>
      <c r="H168" s="1482"/>
      <c r="I168" s="1481"/>
      <c r="J168" s="1482"/>
      <c r="K168" s="1481"/>
      <c r="L168" s="1483"/>
      <c r="M168" s="307"/>
      <c r="N168" s="307"/>
      <c r="O168" s="307"/>
      <c r="P168" s="307"/>
      <c r="Q168" s="308"/>
    </row>
    <row r="169" spans="1:18" ht="15.75">
      <c r="A169" s="256"/>
      <c r="B169" s="247"/>
      <c r="C169" s="247"/>
      <c r="D169" s="247"/>
      <c r="E169" s="312"/>
      <c r="F169" s="312"/>
      <c r="G169" s="314"/>
      <c r="H169" s="403"/>
      <c r="I169" s="313"/>
      <c r="J169" s="404"/>
      <c r="K169" s="313"/>
      <c r="L169" s="404"/>
      <c r="M169" s="307"/>
      <c r="N169" s="307"/>
      <c r="O169" s="307"/>
      <c r="P169" s="307"/>
      <c r="Q169" s="308"/>
    </row>
    <row r="170" spans="1:18" ht="16.5" thickBot="1">
      <c r="A170" s="273"/>
      <c r="B170" s="276"/>
      <c r="C170" s="276" t="s">
        <v>69</v>
      </c>
      <c r="D170" s="276"/>
      <c r="E170" s="281"/>
      <c r="F170" s="276"/>
      <c r="G170" s="1484"/>
      <c r="H170" s="1485"/>
      <c r="I170" s="1486"/>
      <c r="J170" s="1485"/>
      <c r="K170" s="1486"/>
      <c r="L170" s="1485"/>
      <c r="M170" s="309"/>
      <c r="N170" s="309"/>
      <c r="O170" s="309"/>
      <c r="P170" s="309"/>
      <c r="Q170" s="310"/>
    </row>
    <row r="171" spans="1:18" ht="15.75">
      <c r="A171" s="247"/>
      <c r="B171" s="247"/>
      <c r="C171" s="247"/>
      <c r="D171" s="247"/>
      <c r="E171" s="268"/>
      <c r="F171" s="247"/>
      <c r="G171" s="852"/>
      <c r="H171" s="851"/>
      <c r="I171" s="852"/>
      <c r="J171" s="851"/>
      <c r="K171" s="852"/>
      <c r="L171" s="851"/>
      <c r="M171" s="305"/>
      <c r="N171" s="305"/>
      <c r="O171" s="305"/>
      <c r="P171" s="305"/>
      <c r="Q171" s="305"/>
    </row>
    <row r="172" spans="1:18" ht="17.25" customHeight="1">
      <c r="G172" s="185"/>
      <c r="H172" s="185"/>
      <c r="I172" s="185"/>
      <c r="J172" s="185"/>
      <c r="K172" s="185"/>
      <c r="L172" s="185"/>
      <c r="M172" s="185"/>
      <c r="N172" s="185"/>
      <c r="O172" s="185"/>
      <c r="P172" s="185"/>
      <c r="Q172" s="185"/>
    </row>
    <row r="173" spans="1:18" ht="20.25">
      <c r="A173" s="853" t="s">
        <v>654</v>
      </c>
      <c r="G173" s="298"/>
      <c r="H173" s="298"/>
      <c r="I173" s="298"/>
      <c r="J173" s="298"/>
      <c r="K173" s="298"/>
      <c r="L173" s="298"/>
      <c r="M173" s="298"/>
      <c r="N173" s="298"/>
      <c r="O173" s="298"/>
      <c r="P173" s="298"/>
      <c r="Q173" s="298"/>
    </row>
    <row r="174" spans="1:18" ht="5.25" customHeight="1" thickBot="1">
      <c r="G174" s="185"/>
      <c r="H174" s="185"/>
      <c r="I174" s="185"/>
      <c r="J174" s="185"/>
      <c r="K174" s="185"/>
      <c r="L174" s="185"/>
      <c r="M174" s="185"/>
      <c r="N174" s="185"/>
      <c r="O174" s="185"/>
      <c r="P174" s="185"/>
      <c r="Q174" s="185"/>
    </row>
    <row r="175" spans="1:18" ht="18.75" thickBot="1">
      <c r="A175" s="1498" t="s">
        <v>646</v>
      </c>
      <c r="B175" s="1499"/>
      <c r="C175" s="1499"/>
      <c r="D175" s="1499"/>
      <c r="E175" s="1499"/>
      <c r="F175" s="1500"/>
      <c r="G175" s="1501"/>
      <c r="H175" s="1502"/>
      <c r="I175" s="936"/>
      <c r="J175" s="1501"/>
      <c r="K175" s="1502"/>
      <c r="L175" s="919"/>
      <c r="M175" s="919"/>
      <c r="N175" s="919"/>
      <c r="O175" s="919"/>
      <c r="P175" s="919"/>
      <c r="Q175" s="920"/>
    </row>
    <row r="176" spans="1:18" ht="26.25">
      <c r="A176" s="1446" t="s">
        <v>539</v>
      </c>
      <c r="B176" s="1447"/>
      <c r="C176" s="1447"/>
      <c r="D176" s="1447"/>
      <c r="E176" s="1447"/>
      <c r="F176" s="1448"/>
      <c r="G176" s="916" t="s">
        <v>197</v>
      </c>
      <c r="H176" s="916" t="s">
        <v>640</v>
      </c>
      <c r="I176" s="916" t="s">
        <v>698</v>
      </c>
      <c r="J176" s="917"/>
      <c r="K176" s="917"/>
      <c r="L176" s="917"/>
      <c r="M176" s="917"/>
      <c r="N176" s="917"/>
      <c r="O176" s="917"/>
      <c r="P176" s="917"/>
      <c r="Q176" s="918"/>
    </row>
    <row r="177" spans="1:19" s="783" customFormat="1" ht="18">
      <c r="A177" s="837"/>
      <c r="B177" s="838"/>
      <c r="C177" s="838"/>
      <c r="D177" s="838"/>
      <c r="E177" s="838"/>
      <c r="F177" s="839"/>
      <c r="G177" s="915"/>
      <c r="H177" s="915"/>
      <c r="I177" s="915"/>
      <c r="J177" s="840"/>
      <c r="K177" s="840"/>
      <c r="L177" s="840"/>
      <c r="M177" s="840"/>
      <c r="N177" s="840"/>
      <c r="O177" s="840"/>
      <c r="P177" s="840"/>
      <c r="Q177" s="841"/>
    </row>
    <row r="178" spans="1:19" s="783" customFormat="1" ht="18">
      <c r="A178" s="256">
        <v>6</v>
      </c>
      <c r="B178" s="838"/>
      <c r="C178" s="238" t="s">
        <v>76</v>
      </c>
      <c r="D178" s="838"/>
      <c r="E178" s="838"/>
      <c r="F178" s="260" t="s">
        <v>267</v>
      </c>
      <c r="G178" s="931">
        <v>4207834817</v>
      </c>
      <c r="H178" s="931">
        <v>969311.32000000018</v>
      </c>
      <c r="I178" s="338">
        <f t="shared" ref="I178:I185" si="0">G178-H178</f>
        <v>4206865505.6799998</v>
      </c>
      <c r="J178" s="840"/>
      <c r="K178" s="840"/>
      <c r="L178" s="840"/>
      <c r="M178" s="840"/>
      <c r="N178" s="840"/>
      <c r="O178" s="840"/>
      <c r="P178" s="840"/>
      <c r="Q178" s="841"/>
      <c r="R178" s="897"/>
    </row>
    <row r="179" spans="1:19" s="783" customFormat="1" ht="18">
      <c r="A179" s="256">
        <v>9</v>
      </c>
      <c r="B179" s="838"/>
      <c r="C179" s="238" t="s">
        <v>581</v>
      </c>
      <c r="D179" s="838"/>
      <c r="E179" s="838"/>
      <c r="F179" s="260" t="s">
        <v>268</v>
      </c>
      <c r="G179" s="931">
        <v>852666367</v>
      </c>
      <c r="H179" s="931">
        <v>31058.376028333332</v>
      </c>
      <c r="I179" s="338">
        <f t="shared" si="0"/>
        <v>852635308.6239717</v>
      </c>
      <c r="J179" s="840"/>
      <c r="K179" s="840"/>
      <c r="L179" s="840"/>
      <c r="M179" s="840"/>
      <c r="N179" s="840"/>
      <c r="O179" s="840"/>
      <c r="P179" s="840"/>
      <c r="Q179" s="841"/>
      <c r="R179" s="897"/>
    </row>
    <row r="180" spans="1:19" s="783" customFormat="1" ht="18">
      <c r="A180" s="256">
        <v>10</v>
      </c>
      <c r="B180" s="838"/>
      <c r="C180" s="238" t="s">
        <v>89</v>
      </c>
      <c r="D180" s="838"/>
      <c r="E180" s="838"/>
      <c r="F180" s="260" t="s">
        <v>106</v>
      </c>
      <c r="G180" s="931">
        <v>22872299</v>
      </c>
      <c r="H180" s="931">
        <v>348268.40000000008</v>
      </c>
      <c r="I180" s="338">
        <f t="shared" si="0"/>
        <v>22524030.600000001</v>
      </c>
      <c r="J180" s="840"/>
      <c r="K180" s="840"/>
      <c r="L180" s="840"/>
      <c r="M180" s="840"/>
      <c r="N180" s="840"/>
      <c r="O180" s="840"/>
      <c r="P180" s="840"/>
      <c r="Q180" s="841"/>
      <c r="R180" s="897"/>
    </row>
    <row r="181" spans="1:19" s="783" customFormat="1" ht="18">
      <c r="A181" s="256">
        <v>23</v>
      </c>
      <c r="B181" s="838"/>
      <c r="C181" s="238" t="s">
        <v>48</v>
      </c>
      <c r="D181" s="838"/>
      <c r="E181" s="838"/>
      <c r="F181" s="260" t="s">
        <v>269</v>
      </c>
      <c r="G181" s="931">
        <f>171503414+50175642</f>
        <v>221679056</v>
      </c>
      <c r="H181" s="931">
        <v>969311.32000000018</v>
      </c>
      <c r="I181" s="338">
        <f t="shared" si="0"/>
        <v>220709744.68000001</v>
      </c>
      <c r="J181" s="840"/>
      <c r="K181" s="840"/>
      <c r="L181" s="840"/>
      <c r="M181" s="840"/>
      <c r="N181" s="840"/>
      <c r="O181" s="840"/>
      <c r="P181" s="840"/>
      <c r="Q181" s="841"/>
      <c r="R181" s="897"/>
    </row>
    <row r="182" spans="1:19" ht="15.75">
      <c r="A182" s="256">
        <v>60</v>
      </c>
      <c r="B182" s="247"/>
      <c r="C182" s="238" t="s">
        <v>42</v>
      </c>
      <c r="D182" s="237"/>
      <c r="E182" s="264"/>
      <c r="F182" s="260" t="s">
        <v>272</v>
      </c>
      <c r="G182" s="842">
        <v>26866774</v>
      </c>
      <c r="H182" s="931">
        <v>0</v>
      </c>
      <c r="I182" s="338">
        <f t="shared" si="0"/>
        <v>26866774</v>
      </c>
      <c r="J182" s="186"/>
      <c r="K182" s="186"/>
      <c r="L182" s="186"/>
      <c r="M182" s="186"/>
      <c r="N182" s="186"/>
      <c r="O182" s="186"/>
      <c r="P182" s="186"/>
      <c r="Q182" s="291"/>
      <c r="R182" s="897"/>
      <c r="S182" s="783"/>
    </row>
    <row r="183" spans="1:19" ht="15.75">
      <c r="A183" s="256">
        <v>68</v>
      </c>
      <c r="B183" s="247"/>
      <c r="C183" s="238" t="s">
        <v>47</v>
      </c>
      <c r="D183" s="212"/>
      <c r="E183" s="212"/>
      <c r="F183" s="260" t="s">
        <v>274</v>
      </c>
      <c r="G183" s="842">
        <v>96793991</v>
      </c>
      <c r="H183" s="931">
        <v>38296</v>
      </c>
      <c r="I183" s="338">
        <f t="shared" si="0"/>
        <v>96755695</v>
      </c>
      <c r="J183" s="924" t="s">
        <v>1048</v>
      </c>
      <c r="K183" s="924"/>
      <c r="L183" s="924"/>
      <c r="M183" s="924"/>
      <c r="N183" s="924"/>
      <c r="O183" s="924"/>
      <c r="P183" s="924"/>
      <c r="Q183" s="925"/>
      <c r="R183" s="897"/>
    </row>
    <row r="184" spans="1:19" ht="15.75">
      <c r="A184" s="256">
        <v>87</v>
      </c>
      <c r="B184" s="247"/>
      <c r="C184" s="238" t="s">
        <v>68</v>
      </c>
      <c r="D184" s="212"/>
      <c r="E184" s="212"/>
      <c r="F184" s="260" t="s">
        <v>278</v>
      </c>
      <c r="G184" s="842">
        <v>7579413</v>
      </c>
      <c r="H184" s="842">
        <v>23718.212000000007</v>
      </c>
      <c r="I184" s="338">
        <f t="shared" si="0"/>
        <v>7555694.7879999997</v>
      </c>
      <c r="J184" s="186"/>
      <c r="K184" s="186"/>
      <c r="L184" s="186"/>
      <c r="M184" s="186"/>
      <c r="N184" s="186"/>
      <c r="O184" s="186"/>
      <c r="P184" s="186"/>
      <c r="Q184" s="291"/>
      <c r="R184" s="897"/>
    </row>
    <row r="185" spans="1:19" ht="15.75">
      <c r="A185" s="256">
        <f>A20</f>
        <v>88</v>
      </c>
      <c r="B185" s="247"/>
      <c r="C185" s="238" t="str">
        <f>C20</f>
        <v>Intangible Amortization</v>
      </c>
      <c r="D185" s="212"/>
      <c r="E185" s="268"/>
      <c r="F185" s="260" t="str">
        <f>F20</f>
        <v>p336.1d&amp;e</v>
      </c>
      <c r="G185" s="842">
        <v>5813108</v>
      </c>
      <c r="H185" s="842">
        <v>170337.47999999963</v>
      </c>
      <c r="I185" s="338">
        <f t="shared" si="0"/>
        <v>5642770.5200000005</v>
      </c>
      <c r="J185" s="186"/>
      <c r="K185" s="186"/>
      <c r="L185" s="186"/>
      <c r="M185" s="186"/>
      <c r="N185" s="186"/>
      <c r="O185" s="186"/>
      <c r="P185" s="186"/>
      <c r="Q185" s="291"/>
      <c r="R185" s="897"/>
    </row>
    <row r="186" spans="1:19" ht="16.5" thickBot="1">
      <c r="A186" s="273"/>
      <c r="B186" s="276"/>
      <c r="C186" s="280"/>
      <c r="D186" s="214"/>
      <c r="E186" s="214"/>
      <c r="F186" s="282"/>
      <c r="G186" s="857"/>
      <c r="H186" s="857"/>
      <c r="I186" s="858"/>
      <c r="J186" s="292"/>
      <c r="K186" s="292"/>
      <c r="L186" s="292"/>
      <c r="M186" s="292"/>
      <c r="N186" s="292"/>
      <c r="O186" s="292"/>
      <c r="P186" s="292"/>
      <c r="Q186" s="297"/>
      <c r="R186" s="897"/>
    </row>
    <row r="187" spans="1:19" ht="15.75">
      <c r="F187" s="962"/>
      <c r="G187" s="963"/>
      <c r="H187" s="185"/>
      <c r="I187" s="185"/>
      <c r="J187" s="185"/>
      <c r="K187" s="185"/>
      <c r="L187" s="185"/>
      <c r="M187" s="185"/>
      <c r="N187" s="185"/>
      <c r="O187" s="185"/>
      <c r="P187" s="185"/>
      <c r="Q187" s="185"/>
    </row>
    <row r="188" spans="1:19" ht="16.5" thickBot="1">
      <c r="F188" s="238"/>
      <c r="G188" s="964"/>
      <c r="H188" s="185"/>
      <c r="I188" s="185"/>
      <c r="J188" s="185"/>
      <c r="K188" s="185"/>
      <c r="L188" s="185"/>
      <c r="M188" s="185"/>
      <c r="N188" s="185"/>
      <c r="O188" s="185"/>
      <c r="P188" s="185"/>
      <c r="Q188" s="185"/>
    </row>
    <row r="189" spans="1:19" ht="18.75" thickBot="1">
      <c r="A189" s="1498" t="s">
        <v>647</v>
      </c>
      <c r="B189" s="1499"/>
      <c r="C189" s="1499"/>
      <c r="D189" s="1499"/>
      <c r="E189" s="1499"/>
      <c r="F189" s="1500"/>
      <c r="G189" s="855"/>
      <c r="H189" s="855"/>
      <c r="I189" s="855"/>
      <c r="J189" s="843"/>
      <c r="K189" s="843"/>
      <c r="L189" s="843"/>
      <c r="M189" s="843"/>
      <c r="N189" s="843"/>
      <c r="O189" s="843"/>
      <c r="P189" s="843"/>
      <c r="Q189" s="844"/>
    </row>
    <row r="190" spans="1:19" ht="18">
      <c r="A190" s="1443" t="s">
        <v>539</v>
      </c>
      <c r="B190" s="1444"/>
      <c r="C190" s="1444"/>
      <c r="D190" s="1444"/>
      <c r="E190" s="1444"/>
      <c r="F190" s="1445"/>
      <c r="G190" s="855" t="s">
        <v>197</v>
      </c>
      <c r="H190" s="855" t="s">
        <v>644</v>
      </c>
      <c r="I190" s="855" t="s">
        <v>645</v>
      </c>
      <c r="J190" s="843"/>
      <c r="K190" s="843"/>
      <c r="L190" s="843"/>
      <c r="M190" s="843"/>
      <c r="N190" s="843"/>
      <c r="O190" s="843"/>
      <c r="P190" s="843"/>
      <c r="Q190" s="844"/>
    </row>
    <row r="191" spans="1:19" s="783" customFormat="1" ht="18">
      <c r="A191" s="837"/>
      <c r="B191" s="838"/>
      <c r="C191" s="838"/>
      <c r="D191" s="838"/>
      <c r="E191" s="838"/>
      <c r="F191" s="839"/>
      <c r="G191" s="856"/>
      <c r="H191" s="856"/>
      <c r="I191" s="856"/>
      <c r="J191" s="840"/>
      <c r="K191" s="840"/>
      <c r="L191" s="840"/>
      <c r="M191" s="840"/>
      <c r="N191" s="840"/>
      <c r="O191" s="840"/>
      <c r="P191" s="840"/>
      <c r="Q191" s="841"/>
    </row>
    <row r="192" spans="1:19" ht="15.75">
      <c r="A192" s="256">
        <v>6</v>
      </c>
      <c r="B192" s="247"/>
      <c r="C192" s="238" t="s">
        <v>76</v>
      </c>
      <c r="D192" s="237"/>
      <c r="E192" s="264"/>
      <c r="F192" s="260" t="s">
        <v>267</v>
      </c>
      <c r="G192" s="931">
        <v>4207834817</v>
      </c>
      <c r="H192" s="931">
        <v>2165288.44</v>
      </c>
      <c r="I192" s="338">
        <f>G192-H192</f>
        <v>4205669528.5599999</v>
      </c>
      <c r="J192" s="186"/>
      <c r="K192" s="186" t="s">
        <v>1043</v>
      </c>
      <c r="L192" s="186"/>
      <c r="M192" s="186"/>
      <c r="N192" s="186"/>
      <c r="O192" s="186"/>
      <c r="P192" s="186"/>
      <c r="Q192" s="291"/>
      <c r="R192" s="1045"/>
    </row>
    <row r="193" spans="1:19" ht="15.75">
      <c r="A193" s="256">
        <v>9</v>
      </c>
      <c r="B193" s="247"/>
      <c r="C193" s="238" t="s">
        <v>581</v>
      </c>
      <c r="D193" s="212"/>
      <c r="E193" s="212"/>
      <c r="F193" s="260" t="s">
        <v>268</v>
      </c>
      <c r="G193" s="931">
        <v>852666367</v>
      </c>
      <c r="H193" s="931">
        <v>306591.42</v>
      </c>
      <c r="I193" s="338">
        <f>G193-H193</f>
        <v>852359775.58000004</v>
      </c>
      <c r="J193" s="186"/>
      <c r="K193" s="186" t="s">
        <v>696</v>
      </c>
      <c r="L193" s="186"/>
      <c r="M193" s="186"/>
      <c r="N193" s="186"/>
      <c r="O193" s="186"/>
      <c r="P193" s="186"/>
      <c r="Q193" s="291"/>
      <c r="R193" s="1045"/>
    </row>
    <row r="194" spans="1:19" ht="15.75">
      <c r="A194" s="256">
        <v>23</v>
      </c>
      <c r="B194" s="247"/>
      <c r="C194" s="238" t="s">
        <v>48</v>
      </c>
      <c r="D194" s="212"/>
      <c r="E194" s="212"/>
      <c r="F194" s="260" t="s">
        <v>269</v>
      </c>
      <c r="G194" s="931">
        <f>171503414+50175642</f>
        <v>221679056</v>
      </c>
      <c r="H194" s="931">
        <v>110223.29999999999</v>
      </c>
      <c r="I194" s="338">
        <f t="shared" ref="I194" si="1">G194-H194</f>
        <v>221568832.69999999</v>
      </c>
      <c r="J194" s="186"/>
      <c r="K194" s="186" t="s">
        <v>1045</v>
      </c>
      <c r="L194" s="186"/>
      <c r="M194" s="186"/>
      <c r="N194" s="186"/>
      <c r="O194" s="186"/>
      <c r="P194" s="186"/>
      <c r="Q194" s="291"/>
      <c r="R194" s="1045"/>
    </row>
    <row r="195" spans="1:19" ht="16.5" thickBot="1">
      <c r="A195" s="273">
        <v>31</v>
      </c>
      <c r="B195" s="276"/>
      <c r="C195" s="280" t="s">
        <v>124</v>
      </c>
      <c r="D195" s="214"/>
      <c r="E195" s="214"/>
      <c r="F195" s="282" t="s">
        <v>270</v>
      </c>
      <c r="G195" s="857">
        <v>44534504</v>
      </c>
      <c r="H195" s="857">
        <v>128787.13</v>
      </c>
      <c r="I195" s="858">
        <f t="shared" ref="I195" si="2">G195-H195</f>
        <v>44405716.869999997</v>
      </c>
      <c r="J195" s="292"/>
      <c r="K195" s="292" t="s">
        <v>1044</v>
      </c>
      <c r="L195" s="292"/>
      <c r="M195" s="292"/>
      <c r="N195" s="292"/>
      <c r="O195" s="292"/>
      <c r="P195" s="292"/>
      <c r="Q195" s="297"/>
      <c r="R195" s="1045"/>
    </row>
    <row r="196" spans="1:19" ht="15.75">
      <c r="A196" s="247"/>
      <c r="B196" s="247"/>
      <c r="C196" s="238"/>
      <c r="D196" s="212"/>
      <c r="E196" s="212"/>
      <c r="F196" s="238"/>
      <c r="G196" s="842"/>
      <c r="H196" s="842"/>
      <c r="I196" s="338"/>
      <c r="J196" s="186"/>
      <c r="K196" s="186"/>
      <c r="L196" s="186"/>
      <c r="M196" s="186"/>
      <c r="N196" s="186"/>
      <c r="O196" s="186"/>
      <c r="P196" s="186"/>
      <c r="Q196" s="186"/>
    </row>
    <row r="197" spans="1:19" ht="17.25" thickBot="1">
      <c r="G197" s="298"/>
      <c r="H197" s="896"/>
      <c r="I197" s="896"/>
      <c r="J197" s="298"/>
      <c r="K197" s="298"/>
      <c r="L197" s="298"/>
      <c r="M197" s="298"/>
      <c r="N197" s="298"/>
      <c r="O197" s="298"/>
      <c r="P197" s="298"/>
      <c r="Q197" s="298"/>
    </row>
    <row r="198" spans="1:19" ht="18.75" thickBot="1">
      <c r="A198" s="1498" t="s">
        <v>709</v>
      </c>
      <c r="B198" s="1499"/>
      <c r="C198" s="1499"/>
      <c r="D198" s="1499"/>
      <c r="E198" s="1499"/>
      <c r="F198" s="1500"/>
      <c r="G198" s="921"/>
      <c r="H198" s="921"/>
      <c r="I198" s="921"/>
      <c r="J198" s="927"/>
      <c r="K198" s="843"/>
      <c r="L198" s="843"/>
      <c r="M198" s="843"/>
      <c r="N198" s="843"/>
      <c r="O198" s="843"/>
      <c r="P198" s="843"/>
      <c r="Q198" s="843"/>
      <c r="R198" s="844"/>
    </row>
    <row r="199" spans="1:19" ht="26.25">
      <c r="A199" s="1443" t="s">
        <v>539</v>
      </c>
      <c r="B199" s="1444"/>
      <c r="C199" s="1444"/>
      <c r="D199" s="1444"/>
      <c r="E199" s="1444"/>
      <c r="F199" s="1445"/>
      <c r="G199" s="921" t="s">
        <v>197</v>
      </c>
      <c r="H199" s="921" t="s">
        <v>644</v>
      </c>
      <c r="I199" s="921" t="s">
        <v>640</v>
      </c>
      <c r="J199" s="927" t="s">
        <v>694</v>
      </c>
      <c r="K199" s="935" t="s">
        <v>697</v>
      </c>
      <c r="L199" s="843"/>
      <c r="M199" s="843"/>
      <c r="N199" s="843"/>
      <c r="O199" s="843"/>
      <c r="P199" s="843"/>
      <c r="Q199" s="843"/>
      <c r="R199" s="844"/>
    </row>
    <row r="200" spans="1:19" ht="18">
      <c r="A200" s="837"/>
      <c r="B200" s="838"/>
      <c r="C200" s="838"/>
      <c r="D200" s="838"/>
      <c r="E200" s="838"/>
      <c r="F200" s="839"/>
      <c r="G200" s="922"/>
      <c r="H200" s="922"/>
      <c r="I200" s="922"/>
      <c r="J200" s="928"/>
      <c r="K200" s="840"/>
      <c r="L200" s="840"/>
      <c r="M200" s="840"/>
      <c r="N200" s="840"/>
      <c r="O200" s="840"/>
      <c r="P200" s="840"/>
      <c r="Q200" s="840"/>
      <c r="R200" s="841"/>
      <c r="S200" s="783"/>
    </row>
    <row r="201" spans="1:19" ht="15.75">
      <c r="A201" s="256">
        <v>6</v>
      </c>
      <c r="B201" s="247"/>
      <c r="C201" s="238" t="s">
        <v>76</v>
      </c>
      <c r="D201" s="237"/>
      <c r="E201" s="264"/>
      <c r="F201" s="260" t="s">
        <v>267</v>
      </c>
      <c r="G201" s="931">
        <v>4207834817</v>
      </c>
      <c r="H201" s="931">
        <v>2165288.44</v>
      </c>
      <c r="I201" s="614">
        <v>969311.32000000018</v>
      </c>
      <c r="J201" s="614">
        <f>108223.27+8371687.27</f>
        <v>8479910.5399999991</v>
      </c>
      <c r="K201" s="338">
        <f>+G201-H201-I201-J201</f>
        <v>4196220306.6999998</v>
      </c>
      <c r="L201" s="186" t="s">
        <v>1047</v>
      </c>
      <c r="M201" s="186"/>
      <c r="N201" s="186"/>
      <c r="O201" s="186"/>
      <c r="P201" s="186"/>
      <c r="Q201" s="186"/>
      <c r="R201" s="291"/>
      <c r="S201" s="1045"/>
    </row>
    <row r="202" spans="1:19" ht="15.75">
      <c r="A202" s="256">
        <v>9</v>
      </c>
      <c r="B202" s="247"/>
      <c r="C202" s="238" t="s">
        <v>581</v>
      </c>
      <c r="D202" s="237"/>
      <c r="E202" s="264"/>
      <c r="F202" s="260" t="s">
        <v>268</v>
      </c>
      <c r="G202" s="931">
        <v>852666367</v>
      </c>
      <c r="H202" s="931">
        <v>306591.42</v>
      </c>
      <c r="I202" s="931">
        <v>31058.376028333332</v>
      </c>
      <c r="J202" s="614">
        <v>0</v>
      </c>
      <c r="K202" s="338">
        <f t="shared" ref="K202:K206" si="3">+G202-H202-I202-J202</f>
        <v>852328717.20397174</v>
      </c>
      <c r="L202" s="186" t="s">
        <v>1049</v>
      </c>
      <c r="M202" s="186"/>
      <c r="N202" s="186"/>
      <c r="O202" s="186"/>
      <c r="P202" s="186"/>
      <c r="Q202" s="186"/>
      <c r="R202" s="291"/>
      <c r="S202" s="1045"/>
    </row>
    <row r="203" spans="1:19" ht="18">
      <c r="A203" s="252">
        <v>10</v>
      </c>
      <c r="B203" s="929"/>
      <c r="C203" s="930" t="s">
        <v>89</v>
      </c>
      <c r="D203" s="237"/>
      <c r="E203" s="264"/>
      <c r="F203" s="409" t="s">
        <v>106</v>
      </c>
      <c r="G203" s="931">
        <v>22872299</v>
      </c>
      <c r="H203" s="931">
        <v>0</v>
      </c>
      <c r="I203" s="931">
        <v>348268.40000000008</v>
      </c>
      <c r="J203" s="614">
        <f>108223.27+493380.94</f>
        <v>601604.21</v>
      </c>
      <c r="K203" s="338">
        <f t="shared" si="3"/>
        <v>21922426.390000001</v>
      </c>
      <c r="L203" s="186" t="s">
        <v>1050</v>
      </c>
      <c r="M203" s="186"/>
      <c r="N203" s="186"/>
      <c r="O203" s="186"/>
      <c r="P203" s="186"/>
      <c r="Q203" s="186"/>
      <c r="R203" s="291"/>
      <c r="S203" s="1045"/>
    </row>
    <row r="204" spans="1:19" ht="18">
      <c r="A204" s="252">
        <v>19</v>
      </c>
      <c r="B204" s="929"/>
      <c r="C204" s="930" t="s">
        <v>49</v>
      </c>
      <c r="D204" s="237"/>
      <c r="E204" s="264"/>
      <c r="F204" s="409" t="s">
        <v>595</v>
      </c>
      <c r="G204" s="931">
        <v>1524090059</v>
      </c>
      <c r="H204" s="931">
        <v>0</v>
      </c>
      <c r="I204" s="614">
        <v>0</v>
      </c>
      <c r="J204" s="614">
        <v>0</v>
      </c>
      <c r="K204" s="338">
        <f t="shared" si="3"/>
        <v>1524090059</v>
      </c>
      <c r="L204" s="186"/>
      <c r="M204" s="186"/>
      <c r="N204" s="186"/>
      <c r="O204" s="186"/>
      <c r="P204" s="186"/>
      <c r="Q204" s="186"/>
      <c r="R204" s="291"/>
      <c r="S204" s="1045"/>
    </row>
    <row r="205" spans="1:19" ht="15.75">
      <c r="A205" s="256">
        <v>23</v>
      </c>
      <c r="B205" s="247"/>
      <c r="C205" s="238" t="s">
        <v>48</v>
      </c>
      <c r="D205" s="212"/>
      <c r="E205" s="212"/>
      <c r="F205" s="260" t="s">
        <v>269</v>
      </c>
      <c r="G205" s="931">
        <f>171503414+50175642</f>
        <v>221679056</v>
      </c>
      <c r="H205" s="931">
        <v>110223.29999999999</v>
      </c>
      <c r="I205" s="614">
        <v>969311.32000000018</v>
      </c>
      <c r="J205" s="614">
        <f>108223.27+8371687.27</f>
        <v>8479910.5399999991</v>
      </c>
      <c r="K205" s="338">
        <f t="shared" si="3"/>
        <v>212119610.84</v>
      </c>
      <c r="L205" s="186" t="s">
        <v>1046</v>
      </c>
      <c r="M205" s="186"/>
      <c r="N205" s="186"/>
      <c r="O205" s="186"/>
      <c r="P205" s="186"/>
      <c r="Q205" s="186"/>
      <c r="R205" s="291"/>
      <c r="S205" s="1045"/>
    </row>
    <row r="206" spans="1:19" ht="16.5" thickBot="1">
      <c r="A206" s="966">
        <v>31</v>
      </c>
      <c r="B206" s="276"/>
      <c r="C206" s="280" t="s">
        <v>124</v>
      </c>
      <c r="D206" s="214"/>
      <c r="E206" s="214"/>
      <c r="F206" s="282" t="s">
        <v>270</v>
      </c>
      <c r="G206" s="946">
        <v>44534504</v>
      </c>
      <c r="H206" s="946">
        <v>128787.13</v>
      </c>
      <c r="I206" s="946">
        <v>31058.376028333332</v>
      </c>
      <c r="J206" s="947">
        <v>0</v>
      </c>
      <c r="K206" s="947">
        <f t="shared" si="3"/>
        <v>44374658.493971661</v>
      </c>
      <c r="L206" s="292" t="s">
        <v>1056</v>
      </c>
      <c r="M206" s="292"/>
      <c r="N206" s="292"/>
      <c r="O206" s="292"/>
      <c r="P206" s="292"/>
      <c r="Q206" s="292"/>
      <c r="R206" s="297"/>
      <c r="S206" s="1045"/>
    </row>
    <row r="207" spans="1:19" ht="17.25" thickBot="1">
      <c r="G207" s="298"/>
      <c r="H207" s="298"/>
      <c r="I207" s="298"/>
      <c r="J207" s="298"/>
      <c r="K207" s="298"/>
      <c r="L207" s="298"/>
      <c r="M207" s="298"/>
      <c r="N207" s="298"/>
      <c r="O207" s="298"/>
      <c r="P207" s="298"/>
      <c r="Q207" s="298"/>
    </row>
    <row r="208" spans="1:19" ht="18.75" thickBot="1">
      <c r="A208" s="1449" t="s">
        <v>710</v>
      </c>
      <c r="B208" s="1450"/>
      <c r="C208" s="1450"/>
      <c r="D208" s="1450"/>
      <c r="E208" s="1450"/>
      <c r="F208" s="1450"/>
      <c r="G208" s="1503"/>
      <c r="H208" s="1504"/>
      <c r="I208" s="1503"/>
      <c r="J208" s="1504"/>
      <c r="K208" s="1503"/>
      <c r="L208" s="1504"/>
      <c r="M208" s="1286"/>
      <c r="N208" s="1286"/>
      <c r="O208" s="1286"/>
      <c r="P208" s="1286"/>
      <c r="Q208" s="1286"/>
      <c r="R208" s="1286"/>
      <c r="S208" s="1287"/>
    </row>
    <row r="209" spans="1:20" ht="51.75">
      <c r="A209" s="1446" t="s">
        <v>539</v>
      </c>
      <c r="B209" s="1447"/>
      <c r="C209" s="1447"/>
      <c r="D209" s="1447"/>
      <c r="E209" s="1447"/>
      <c r="F209" s="1447"/>
      <c r="G209" s="916" t="s">
        <v>666</v>
      </c>
      <c r="H209" s="916" t="s">
        <v>640</v>
      </c>
      <c r="I209" s="916" t="s">
        <v>700</v>
      </c>
      <c r="J209" s="916" t="s">
        <v>707</v>
      </c>
      <c r="K209" s="916" t="s">
        <v>1051</v>
      </c>
      <c r="L209" s="916" t="s">
        <v>708</v>
      </c>
      <c r="M209" s="1505"/>
      <c r="N209" s="1475"/>
      <c r="O209" s="1475"/>
      <c r="P209" s="1475"/>
      <c r="Q209" s="1475"/>
      <c r="R209" s="1475"/>
      <c r="S209" s="1476"/>
    </row>
    <row r="210" spans="1:20" s="783" customFormat="1" ht="18">
      <c r="A210" s="837"/>
      <c r="B210" s="838"/>
      <c r="C210" s="838"/>
      <c r="D210" s="838"/>
      <c r="E210" s="838"/>
      <c r="F210" s="838"/>
      <c r="G210" s="1280"/>
      <c r="H210" s="1280"/>
      <c r="I210" s="1280"/>
      <c r="J210" s="840"/>
      <c r="K210" s="840"/>
      <c r="L210" s="840"/>
      <c r="M210" s="840"/>
      <c r="N210" s="840"/>
      <c r="O210" s="840"/>
      <c r="P210" s="840"/>
      <c r="Q210" s="840"/>
      <c r="R210" s="840"/>
      <c r="S210" s="841"/>
    </row>
    <row r="211" spans="1:20" ht="35.25" customHeight="1">
      <c r="A211" s="256">
        <v>68</v>
      </c>
      <c r="B211" s="247"/>
      <c r="C211" s="238" t="s">
        <v>47</v>
      </c>
      <c r="D211" s="237"/>
      <c r="E211" s="264"/>
      <c r="F211" s="261" t="s">
        <v>713</v>
      </c>
      <c r="G211" s="842">
        <v>96793991</v>
      </c>
      <c r="H211" s="931">
        <v>38296</v>
      </c>
      <c r="I211" s="842">
        <v>135403.74</v>
      </c>
      <c r="J211" s="842">
        <v>2063.43984</v>
      </c>
      <c r="K211" s="842">
        <v>378.99</v>
      </c>
      <c r="L211" s="842">
        <f>+G211-H211-I211-J211-K211</f>
        <v>96617848.830160007</v>
      </c>
      <c r="M211" s="1496" t="s">
        <v>1052</v>
      </c>
      <c r="N211" s="1475"/>
      <c r="O211" s="1475"/>
      <c r="P211" s="1475"/>
      <c r="Q211" s="1475"/>
      <c r="R211" s="1475"/>
      <c r="S211" s="1476"/>
      <c r="T211" s="897"/>
    </row>
    <row r="212" spans="1:20" ht="16.5" thickBot="1">
      <c r="A212" s="966"/>
      <c r="B212" s="1281"/>
      <c r="C212" s="1282"/>
      <c r="D212" s="1283"/>
      <c r="E212" s="1283"/>
      <c r="F212" s="1282"/>
      <c r="G212" s="1284"/>
      <c r="H212" s="1284"/>
      <c r="I212" s="1284"/>
      <c r="J212" s="964"/>
      <c r="K212" s="964"/>
      <c r="L212" s="964"/>
      <c r="M212" s="964"/>
      <c r="N212" s="964"/>
      <c r="O212" s="964"/>
      <c r="P212" s="964"/>
      <c r="Q212" s="964"/>
      <c r="R212" s="964"/>
      <c r="S212" s="1285"/>
    </row>
    <row r="213" spans="1:20" ht="16.5">
      <c r="G213" s="298"/>
      <c r="H213" s="298"/>
      <c r="I213" s="298"/>
      <c r="J213" s="298"/>
      <c r="K213" s="298"/>
      <c r="L213" s="298"/>
      <c r="M213" s="298"/>
      <c r="N213" s="298"/>
      <c r="O213" s="298"/>
      <c r="P213" s="298"/>
      <c r="Q213" s="298"/>
    </row>
    <row r="214" spans="1:20" ht="17.25" thickBot="1">
      <c r="G214" s="298"/>
      <c r="H214" s="298"/>
      <c r="I214" s="298"/>
      <c r="J214" s="298"/>
      <c r="K214" s="298"/>
      <c r="L214" s="298"/>
      <c r="M214" s="298"/>
      <c r="N214" s="298"/>
      <c r="O214" s="298"/>
      <c r="P214" s="298"/>
      <c r="Q214" s="298"/>
    </row>
    <row r="215" spans="1:20" ht="18.75" thickBot="1">
      <c r="A215" s="1449" t="s">
        <v>665</v>
      </c>
      <c r="B215" s="1450"/>
      <c r="C215" s="1450"/>
      <c r="D215" s="1450"/>
      <c r="E215" s="1450"/>
      <c r="F215" s="1451"/>
      <c r="G215" s="1454"/>
      <c r="H215" s="1455"/>
      <c r="I215" s="1456"/>
      <c r="J215" s="1455"/>
      <c r="K215" s="1456"/>
      <c r="L215" s="1455"/>
      <c r="M215" s="303"/>
      <c r="N215" s="303"/>
      <c r="O215" s="303"/>
      <c r="P215" s="303"/>
      <c r="Q215" s="304"/>
    </row>
    <row r="216" spans="1:20" ht="39">
      <c r="A216" s="1443" t="s">
        <v>539</v>
      </c>
      <c r="B216" s="1444"/>
      <c r="C216" s="1444"/>
      <c r="D216" s="1444"/>
      <c r="E216" s="1444"/>
      <c r="F216" s="1445"/>
      <c r="G216" s="941" t="s">
        <v>666</v>
      </c>
      <c r="H216" s="941" t="s">
        <v>667</v>
      </c>
      <c r="I216" s="941" t="s">
        <v>668</v>
      </c>
      <c r="J216" s="941" t="s">
        <v>669</v>
      </c>
      <c r="K216" s="1457" t="s">
        <v>670</v>
      </c>
      <c r="L216" s="1494"/>
      <c r="M216" s="1494"/>
      <c r="N216" s="1494"/>
      <c r="O216" s="1494"/>
      <c r="P216" s="1494"/>
      <c r="Q216" s="1495"/>
    </row>
    <row r="217" spans="1:20" s="783" customFormat="1" ht="18">
      <c r="A217" s="837"/>
      <c r="B217" s="838"/>
      <c r="C217" s="838"/>
      <c r="D217" s="838"/>
      <c r="E217" s="838"/>
      <c r="F217" s="839"/>
      <c r="G217" s="942"/>
      <c r="H217" s="942"/>
      <c r="I217" s="942"/>
      <c r="J217" s="840"/>
      <c r="K217" s="840"/>
      <c r="L217" s="840"/>
      <c r="M217" s="840"/>
      <c r="N217" s="840"/>
      <c r="O217" s="840"/>
      <c r="P217" s="840"/>
      <c r="Q217" s="841"/>
    </row>
    <row r="218" spans="1:20" ht="62.25" customHeight="1">
      <c r="A218" s="256">
        <v>68</v>
      </c>
      <c r="B218" s="247"/>
      <c r="C218" s="238" t="s">
        <v>47</v>
      </c>
      <c r="D218" s="237"/>
      <c r="E218" s="264"/>
      <c r="F218" s="862" t="s">
        <v>671</v>
      </c>
      <c r="G218" s="842">
        <v>96793991</v>
      </c>
      <c r="H218" s="842">
        <v>11448146</v>
      </c>
      <c r="I218" s="842">
        <v>381358.88950676564</v>
      </c>
      <c r="J218" s="842">
        <v>15100</v>
      </c>
      <c r="K218" s="1496" t="s">
        <v>1053</v>
      </c>
      <c r="L218" s="1497"/>
      <c r="M218" s="1497"/>
      <c r="N218" s="1497"/>
      <c r="O218" s="1497"/>
      <c r="P218" s="1497"/>
      <c r="Q218" s="1476"/>
      <c r="R218" s="897"/>
    </row>
    <row r="219" spans="1:20" ht="16.5" thickBot="1">
      <c r="A219" s="273"/>
      <c r="B219" s="276"/>
      <c r="C219" s="280"/>
      <c r="D219" s="214"/>
      <c r="E219" s="214"/>
      <c r="F219" s="282"/>
      <c r="G219" s="857"/>
      <c r="H219" s="857"/>
      <c r="I219" s="857"/>
      <c r="J219" s="292"/>
      <c r="K219" s="292"/>
      <c r="L219" s="292"/>
      <c r="M219" s="292"/>
      <c r="N219" s="292"/>
      <c r="O219" s="292"/>
      <c r="P219" s="292"/>
      <c r="Q219" s="297"/>
    </row>
    <row r="220" spans="1:20" ht="17.25" thickBot="1">
      <c r="G220" s="298"/>
      <c r="H220" s="298"/>
      <c r="I220" s="298"/>
      <c r="J220" s="909"/>
      <c r="K220" s="298"/>
      <c r="L220" s="298"/>
      <c r="M220" s="298"/>
      <c r="N220" s="298"/>
      <c r="O220" s="298"/>
      <c r="P220" s="298"/>
      <c r="Q220" s="298"/>
    </row>
    <row r="221" spans="1:20" ht="19.5" thickBot="1">
      <c r="A221" s="1449" t="s">
        <v>334</v>
      </c>
      <c r="B221" s="1450"/>
      <c r="C221" s="1450"/>
      <c r="D221" s="1450"/>
      <c r="E221" s="1450"/>
      <c r="F221" s="1451"/>
      <c r="G221" s="298"/>
      <c r="H221" s="298"/>
      <c r="I221" s="298"/>
      <c r="J221" s="298"/>
      <c r="K221" s="298"/>
      <c r="L221" s="298"/>
      <c r="M221" s="298"/>
      <c r="N221" s="298"/>
      <c r="O221" s="298"/>
      <c r="P221" s="298"/>
      <c r="Q221" s="298"/>
      <c r="R221" s="897"/>
    </row>
    <row r="222" spans="1:20" ht="16.5">
      <c r="G222" s="298"/>
      <c r="H222" s="298"/>
      <c r="I222" s="298"/>
      <c r="J222" s="298"/>
      <c r="K222" s="298"/>
      <c r="L222" s="298"/>
      <c r="M222" s="298"/>
      <c r="N222" s="298"/>
      <c r="O222" s="298"/>
      <c r="P222" s="298"/>
      <c r="Q222" s="298"/>
    </row>
    <row r="223" spans="1:20" ht="16.5">
      <c r="A223" t="s">
        <v>387</v>
      </c>
      <c r="C223" s="863" t="s">
        <v>673</v>
      </c>
      <c r="E223" s="640">
        <f>E231</f>
        <v>233533.03945800001</v>
      </c>
      <c r="G223" s="298"/>
      <c r="H223" s="298"/>
      <c r="I223" s="298"/>
      <c r="J223" s="298"/>
      <c r="K223" s="298"/>
      <c r="L223" s="298"/>
      <c r="M223" s="298"/>
      <c r="N223" s="298"/>
      <c r="O223" s="298"/>
      <c r="P223" s="298"/>
      <c r="Q223" s="298"/>
    </row>
    <row r="224" spans="1:20" ht="16.5">
      <c r="G224" s="298"/>
      <c r="H224" s="298"/>
      <c r="I224" s="298"/>
      <c r="J224" s="298"/>
      <c r="K224" s="298"/>
      <c r="L224" s="298"/>
      <c r="M224" s="298"/>
      <c r="N224" s="298"/>
      <c r="O224" s="298"/>
      <c r="P224" s="298"/>
      <c r="Q224" s="298"/>
    </row>
    <row r="225" spans="1:19" ht="16.5">
      <c r="D225" s="189" t="s">
        <v>674</v>
      </c>
      <c r="E225" s="864">
        <f>'3 - Revenue Credits'!D31</f>
        <v>830782.78</v>
      </c>
      <c r="G225" s="298"/>
      <c r="H225" s="298"/>
      <c r="I225" s="298"/>
      <c r="J225" s="298"/>
      <c r="K225" s="298"/>
      <c r="L225" s="298"/>
      <c r="M225" s="298"/>
      <c r="N225" s="298"/>
      <c r="O225" s="298"/>
      <c r="P225" s="298"/>
      <c r="Q225" s="298"/>
    </row>
    <row r="226" spans="1:19" ht="16.5">
      <c r="D226" s="655" t="s">
        <v>675</v>
      </c>
      <c r="E226" s="865">
        <f>'ATT H-1A'!H225</f>
        <v>0.21</v>
      </c>
      <c r="G226" s="298"/>
      <c r="H226" s="298"/>
      <c r="I226" s="298"/>
      <c r="J226" s="298"/>
      <c r="K226" s="298"/>
      <c r="L226" s="298"/>
      <c r="M226" s="298"/>
      <c r="N226" s="298"/>
      <c r="O226" s="298"/>
      <c r="P226" s="298"/>
      <c r="Q226" s="298"/>
    </row>
    <row r="227" spans="1:19" ht="16.5">
      <c r="D227" s="866" t="s">
        <v>678</v>
      </c>
      <c r="E227" s="867">
        <f>E225*E226</f>
        <v>174464.38380000001</v>
      </c>
      <c r="G227" s="298"/>
      <c r="H227" s="298"/>
      <c r="I227" s="298"/>
      <c r="J227" s="298"/>
      <c r="K227" s="298"/>
      <c r="L227" s="298"/>
      <c r="M227" s="298"/>
      <c r="N227" s="298"/>
      <c r="O227" s="298"/>
      <c r="P227" s="298"/>
      <c r="Q227" s="298"/>
    </row>
    <row r="228" spans="1:19" ht="16.5">
      <c r="D228" s="866" t="s">
        <v>676</v>
      </c>
      <c r="E228" s="867">
        <f>E225-E227</f>
        <v>656318.39620000008</v>
      </c>
      <c r="G228" s="298"/>
      <c r="H228" s="298"/>
      <c r="I228" s="298"/>
      <c r="J228" s="298"/>
      <c r="K228" s="298"/>
      <c r="L228" s="298"/>
      <c r="M228" s="298"/>
      <c r="N228" s="298"/>
      <c r="O228" s="298"/>
      <c r="P228" s="298"/>
      <c r="Q228" s="298"/>
    </row>
    <row r="229" spans="1:19" ht="16.5">
      <c r="D229" s="866" t="s">
        <v>677</v>
      </c>
      <c r="E229" s="868">
        <f>'ATT H-1A'!H226</f>
        <v>0.09</v>
      </c>
      <c r="G229" s="298"/>
      <c r="H229" s="298"/>
      <c r="I229" s="298"/>
      <c r="J229" s="298"/>
      <c r="K229" s="298"/>
      <c r="L229" s="298"/>
      <c r="M229" s="298"/>
      <c r="N229" s="298"/>
      <c r="O229" s="298"/>
      <c r="P229" s="298"/>
      <c r="Q229" s="298"/>
    </row>
    <row r="230" spans="1:19" ht="16.5">
      <c r="D230" s="866" t="s">
        <v>679</v>
      </c>
      <c r="E230" s="867">
        <f>E228*E229</f>
        <v>59068.655658000003</v>
      </c>
      <c r="G230" s="298"/>
      <c r="H230" s="298"/>
      <c r="I230" s="298"/>
      <c r="J230" s="298"/>
      <c r="K230" s="298"/>
      <c r="L230" s="298"/>
      <c r="M230" s="298"/>
      <c r="N230" s="298"/>
      <c r="O230" s="298"/>
      <c r="P230" s="298"/>
      <c r="Q230" s="298"/>
    </row>
    <row r="231" spans="1:19" ht="17.25" thickBot="1">
      <c r="D231" s="866" t="s">
        <v>680</v>
      </c>
      <c r="E231" s="869">
        <f>E230+E227</f>
        <v>233533.03945800001</v>
      </c>
      <c r="G231" s="298"/>
      <c r="H231" s="298"/>
      <c r="I231" s="298"/>
      <c r="J231" s="298"/>
      <c r="K231" s="298"/>
      <c r="L231" s="298"/>
      <c r="M231" s="298"/>
      <c r="N231" s="298"/>
      <c r="O231" s="298"/>
      <c r="P231" s="298"/>
      <c r="Q231" s="298"/>
    </row>
    <row r="232" spans="1:19" ht="17.25" thickTop="1">
      <c r="G232" s="298"/>
      <c r="H232" s="298"/>
      <c r="I232" s="298"/>
      <c r="J232" s="298"/>
      <c r="K232" s="298"/>
      <c r="L232" s="298"/>
      <c r="M232" s="298"/>
      <c r="N232" s="298"/>
      <c r="O232" s="298"/>
      <c r="P232" s="298"/>
      <c r="Q232" s="298"/>
    </row>
    <row r="233" spans="1:19" ht="21" thickBot="1">
      <c r="A233" s="1289"/>
      <c r="B233" s="1289"/>
      <c r="C233" s="1289"/>
      <c r="D233" s="1289"/>
      <c r="E233" s="1289"/>
      <c r="F233" s="1289"/>
      <c r="G233" s="1290"/>
      <c r="H233" s="1290"/>
      <c r="I233" s="1290"/>
      <c r="J233" s="1291"/>
      <c r="K233" s="1291"/>
      <c r="L233" s="1291"/>
      <c r="M233" s="1291"/>
      <c r="N233" s="1291"/>
      <c r="O233" s="1291"/>
      <c r="P233" s="1291"/>
      <c r="Q233" s="1291"/>
      <c r="R233" s="298"/>
      <c r="S233" s="298"/>
    </row>
    <row r="234" spans="1:19" ht="18.75">
      <c r="A234" s="1452" t="s">
        <v>1064</v>
      </c>
      <c r="B234" s="1453"/>
      <c r="C234" s="1453"/>
      <c r="D234" s="1453"/>
      <c r="E234" s="1453"/>
      <c r="F234" s="1453"/>
      <c r="G234" s="1307"/>
      <c r="H234" s="1308" t="s">
        <v>97</v>
      </c>
      <c r="I234" s="1308" t="s">
        <v>1065</v>
      </c>
      <c r="J234" s="1314" t="s">
        <v>972</v>
      </c>
      <c r="K234" s="1315"/>
      <c r="L234" s="1315"/>
      <c r="M234" s="1315"/>
      <c r="N234" s="1315"/>
      <c r="O234" s="1316"/>
      <c r="P234" s="1315"/>
      <c r="Q234" s="1317"/>
      <c r="R234" s="298"/>
      <c r="S234" s="298"/>
    </row>
    <row r="235" spans="1:19" ht="28.5" customHeight="1">
      <c r="A235" s="1292"/>
      <c r="B235" s="1309"/>
      <c r="C235" s="1309"/>
      <c r="D235" s="1309"/>
      <c r="E235" s="1309"/>
      <c r="F235" s="930" t="s">
        <v>1070</v>
      </c>
      <c r="G235" s="842">
        <v>799633.45</v>
      </c>
      <c r="H235" s="1320">
        <f>'ATT H-1A'!H16</f>
        <v>0.10720206738391772</v>
      </c>
      <c r="I235" s="212" t="s">
        <v>1066</v>
      </c>
      <c r="J235" s="261" t="s">
        <v>1068</v>
      </c>
      <c r="K235" s="1310"/>
      <c r="L235" s="1310"/>
      <c r="M235" s="1310"/>
      <c r="N235" s="1310"/>
      <c r="O235" s="1310"/>
      <c r="P235" s="1310"/>
      <c r="Q235" s="1293"/>
      <c r="R235" s="298"/>
      <c r="S235" s="298"/>
    </row>
    <row r="236" spans="1:19" ht="28.5" customHeight="1">
      <c r="A236" s="1292"/>
      <c r="B236" s="1309"/>
      <c r="C236" s="1309"/>
      <c r="D236" s="1309"/>
      <c r="E236" s="1309"/>
      <c r="F236" s="930" t="s">
        <v>1070</v>
      </c>
      <c r="G236" s="842">
        <v>632663</v>
      </c>
      <c r="H236" s="1320">
        <f>H235</f>
        <v>0.10720206738391772</v>
      </c>
      <c r="I236" s="212" t="s">
        <v>1066</v>
      </c>
      <c r="J236" s="261" t="s">
        <v>1069</v>
      </c>
      <c r="K236" s="1310"/>
      <c r="L236" s="1310"/>
      <c r="M236" s="1310"/>
      <c r="N236" s="1310"/>
      <c r="O236" s="1310"/>
      <c r="P236" s="1310"/>
      <c r="Q236" s="1293"/>
      <c r="R236" s="298"/>
      <c r="S236" s="298"/>
    </row>
    <row r="237" spans="1:19" ht="28.5" customHeight="1">
      <c r="A237" s="1292"/>
      <c r="B237" s="1309"/>
      <c r="C237" s="1309"/>
      <c r="D237" s="1309"/>
      <c r="E237" s="1309"/>
      <c r="F237" s="930" t="s">
        <v>1070</v>
      </c>
      <c r="G237" s="842">
        <v>388615.02</v>
      </c>
      <c r="H237" s="1320">
        <f>H236</f>
        <v>0.10720206738391772</v>
      </c>
      <c r="I237" s="212" t="s">
        <v>1066</v>
      </c>
      <c r="J237" s="261" t="s">
        <v>1153</v>
      </c>
      <c r="K237" s="1310"/>
      <c r="L237" s="1310"/>
      <c r="M237" s="1310"/>
      <c r="N237" s="1310"/>
      <c r="O237" s="1310"/>
      <c r="P237" s="1310"/>
      <c r="Q237" s="1293"/>
      <c r="R237" s="298"/>
      <c r="S237" s="298"/>
    </row>
    <row r="238" spans="1:19" ht="16.5">
      <c r="A238" s="252"/>
      <c r="B238" s="226"/>
      <c r="C238" s="261"/>
      <c r="D238" s="237"/>
      <c r="E238" s="264"/>
      <c r="F238" s="261"/>
      <c r="G238" s="1311">
        <v>0</v>
      </c>
      <c r="H238" s="1321">
        <v>1</v>
      </c>
      <c r="I238" s="212" t="s">
        <v>878</v>
      </c>
      <c r="J238" s="261"/>
      <c r="K238" s="186"/>
      <c r="L238" s="186"/>
      <c r="M238" s="1310"/>
      <c r="N238" s="1310"/>
      <c r="O238" s="842"/>
      <c r="P238" s="186"/>
      <c r="Q238" s="291"/>
      <c r="R238" s="298"/>
      <c r="S238" s="298"/>
    </row>
    <row r="239" spans="1:19" ht="16.5">
      <c r="A239" s="252"/>
      <c r="B239" s="226"/>
      <c r="C239" s="261"/>
      <c r="D239" s="212"/>
      <c r="E239" s="212"/>
      <c r="F239" s="261"/>
      <c r="G239" s="1313">
        <v>0</v>
      </c>
      <c r="H239" s="1320">
        <f>'ATT H-1A'!H32</f>
        <v>0.36862452558673714</v>
      </c>
      <c r="I239" s="338" t="s">
        <v>1067</v>
      </c>
      <c r="J239" s="186"/>
      <c r="K239" s="186"/>
      <c r="L239" s="186"/>
      <c r="M239" s="1310"/>
      <c r="N239" s="1310"/>
      <c r="O239" s="842"/>
      <c r="P239" s="186"/>
      <c r="Q239" s="291"/>
      <c r="R239" s="298"/>
      <c r="S239" s="298"/>
    </row>
    <row r="240" spans="1:19" ht="16.5">
      <c r="A240" s="252"/>
      <c r="B240" s="226"/>
      <c r="C240" s="261"/>
      <c r="D240" s="212"/>
      <c r="E240" s="212"/>
      <c r="F240" s="261"/>
      <c r="G240" s="1311">
        <f>SUM(G235:G239)</f>
        <v>1820911.47</v>
      </c>
      <c r="H240" s="1311"/>
      <c r="I240" s="338"/>
      <c r="J240" s="186"/>
      <c r="K240" s="186"/>
      <c r="L240" s="186"/>
      <c r="M240" s="186"/>
      <c r="N240" s="186"/>
      <c r="O240" s="842"/>
      <c r="P240" s="186"/>
      <c r="Q240" s="291"/>
      <c r="R240" s="298"/>
      <c r="S240" s="298"/>
    </row>
    <row r="241" spans="1:19" ht="16.5">
      <c r="A241" s="252"/>
      <c r="B241" s="226"/>
      <c r="C241" s="261"/>
      <c r="D241" s="212"/>
      <c r="E241" s="212"/>
      <c r="F241" s="261"/>
      <c r="G241" s="1313"/>
      <c r="H241" s="1311"/>
      <c r="I241" s="338"/>
      <c r="J241" s="186"/>
      <c r="K241" s="186"/>
      <c r="L241" s="186"/>
      <c r="M241" s="186"/>
      <c r="N241" s="186"/>
      <c r="O241" s="842"/>
      <c r="P241" s="186"/>
      <c r="Q241" s="291"/>
      <c r="R241" s="298"/>
      <c r="S241" s="298"/>
    </row>
    <row r="242" spans="1:19" ht="17.25" thickBot="1">
      <c r="A242" s="1294"/>
      <c r="B242" s="1295"/>
      <c r="C242" s="1318"/>
      <c r="D242" s="1283"/>
      <c r="E242" s="1319"/>
      <c r="F242" s="1318"/>
      <c r="G242" s="1296">
        <f>SUMPRODUCT(G235:G239,H235:H239)</f>
        <v>195205.47410708867</v>
      </c>
      <c r="H242" s="1318" t="s">
        <v>1057</v>
      </c>
      <c r="I242" s="1297"/>
      <c r="J242" s="964"/>
      <c r="K242" s="964"/>
      <c r="L242" s="964"/>
      <c r="M242" s="964"/>
      <c r="N242" s="964"/>
      <c r="O242" s="964"/>
      <c r="P242" s="964"/>
      <c r="Q242" s="1298"/>
      <c r="R242" s="298"/>
      <c r="S242" s="298"/>
    </row>
    <row r="243" spans="1:19" ht="17.25" thickBot="1">
      <c r="A243" s="226"/>
      <c r="B243" s="226"/>
      <c r="C243" s="1312"/>
      <c r="D243" s="212"/>
      <c r="E243" s="212"/>
      <c r="F243" s="261"/>
      <c r="G243" s="1311"/>
      <c r="H243" s="1311"/>
      <c r="I243" s="338"/>
      <c r="J243" s="186"/>
      <c r="K243" s="186"/>
      <c r="L243" s="186"/>
      <c r="M243" s="186"/>
      <c r="N243" s="186"/>
      <c r="O243" s="186"/>
      <c r="P243" s="186"/>
      <c r="Q243" s="186"/>
      <c r="R243" s="298"/>
      <c r="S243" s="298"/>
    </row>
    <row r="244" spans="1:19" ht="19.5" thickBot="1">
      <c r="A244" s="1449" t="s">
        <v>603</v>
      </c>
      <c r="B244" s="1450"/>
      <c r="C244" s="1450"/>
      <c r="D244" s="1450"/>
      <c r="E244" s="1450"/>
      <c r="F244" s="1450"/>
      <c r="G244" s="1391"/>
      <c r="H244" s="1391"/>
      <c r="I244" s="1391"/>
      <c r="J244" s="1391"/>
      <c r="K244" s="1391"/>
      <c r="L244" s="1391"/>
      <c r="M244" s="1391"/>
      <c r="N244" s="1391"/>
      <c r="O244" s="1391"/>
      <c r="P244" s="1391"/>
      <c r="Q244" s="1392"/>
      <c r="R244" s="897"/>
    </row>
    <row r="245" spans="1:19" ht="16.5">
      <c r="A245">
        <v>50</v>
      </c>
      <c r="C245" t="s">
        <v>603</v>
      </c>
      <c r="F245" s="1390" t="s">
        <v>1137</v>
      </c>
      <c r="H245" s="298"/>
      <c r="I245" s="298"/>
      <c r="J245" s="298"/>
      <c r="K245" s="298"/>
      <c r="L245" s="298"/>
      <c r="M245" s="298"/>
      <c r="N245" s="298"/>
      <c r="O245" s="298"/>
      <c r="P245" s="298"/>
      <c r="Q245" s="298"/>
      <c r="R245" s="897"/>
    </row>
    <row r="246" spans="1:19" ht="16.5">
      <c r="G246" s="298"/>
      <c r="H246" s="298"/>
      <c r="I246" s="298"/>
      <c r="J246" s="298"/>
      <c r="K246" s="298"/>
      <c r="L246" s="298"/>
      <c r="M246" s="298"/>
      <c r="N246" s="298"/>
      <c r="O246" s="298"/>
      <c r="P246" s="298"/>
      <c r="Q246" s="298"/>
    </row>
    <row r="247" spans="1:19" ht="16.5">
      <c r="G247" s="298"/>
      <c r="H247" s="298"/>
      <c r="I247" s="298"/>
      <c r="J247" s="298"/>
      <c r="K247" s="298"/>
      <c r="L247" s="298"/>
      <c r="M247" s="298"/>
      <c r="N247" s="298"/>
      <c r="O247" s="298"/>
      <c r="P247" s="298"/>
      <c r="Q247" s="298"/>
    </row>
    <row r="248" spans="1:19" ht="17.25" thickBot="1">
      <c r="G248" s="298"/>
      <c r="H248" s="298"/>
      <c r="I248" s="298"/>
      <c r="J248" s="298"/>
      <c r="K248" s="298"/>
      <c r="L248" s="298"/>
      <c r="M248" s="298"/>
      <c r="N248" s="298"/>
      <c r="O248" s="298"/>
      <c r="P248" s="298"/>
      <c r="Q248" s="298"/>
    </row>
    <row r="249" spans="1:19" ht="19.5" thickBot="1">
      <c r="A249" s="985" t="s">
        <v>721</v>
      </c>
      <c r="B249" s="1219"/>
      <c r="C249" s="1219"/>
      <c r="D249" s="1219"/>
      <c r="E249" s="1219"/>
      <c r="F249" s="1219"/>
      <c r="G249" s="1219"/>
      <c r="H249" s="1219"/>
      <c r="I249" s="1219"/>
      <c r="J249" s="1220"/>
      <c r="K249" s="1220"/>
      <c r="L249" s="1220"/>
      <c r="M249" s="1220"/>
      <c r="N249" s="1220"/>
      <c r="O249" s="1220"/>
      <c r="P249" s="1220"/>
      <c r="Q249" s="1221"/>
      <c r="R249" s="298"/>
      <c r="S249" s="298"/>
    </row>
    <row r="250" spans="1:19" s="1231" customFormat="1" ht="15">
      <c r="A250" s="1328"/>
      <c r="B250" s="1329"/>
      <c r="C250" s="1330"/>
      <c r="D250" s="1329"/>
      <c r="E250" s="1331"/>
      <c r="F250" s="1331"/>
      <c r="G250" s="1332"/>
      <c r="H250" s="1348" t="s">
        <v>128</v>
      </c>
      <c r="I250" s="1349"/>
      <c r="J250" s="1350"/>
      <c r="K250" s="1349"/>
      <c r="L250" s="1351"/>
      <c r="M250" s="1327"/>
      <c r="N250" s="1333"/>
      <c r="O250" s="1333"/>
      <c r="P250" s="1333"/>
      <c r="Q250" s="1334"/>
    </row>
    <row r="251" spans="1:19" s="1231" customFormat="1" ht="15">
      <c r="A251" s="1335"/>
      <c r="B251" s="1232"/>
      <c r="C251" s="1222"/>
      <c r="D251" s="1233"/>
      <c r="E251" s="1234"/>
      <c r="F251" s="1234"/>
      <c r="G251" s="1226"/>
      <c r="H251" s="1348" t="s">
        <v>172</v>
      </c>
      <c r="I251" s="1348"/>
      <c r="J251" s="1348" t="s">
        <v>722</v>
      </c>
      <c r="K251" s="1349"/>
      <c r="L251" s="1352" t="s">
        <v>1091</v>
      </c>
      <c r="M251" s="1353"/>
      <c r="N251" s="1235"/>
      <c r="O251" s="1235"/>
      <c r="P251" s="1235"/>
      <c r="Q251" s="1236"/>
    </row>
    <row r="252" spans="1:19" s="1231" customFormat="1" ht="15">
      <c r="A252" s="1335" t="s">
        <v>779</v>
      </c>
      <c r="B252" s="1232"/>
      <c r="C252" s="1278" t="s">
        <v>723</v>
      </c>
      <c r="D252" s="1233"/>
      <c r="E252" s="1234"/>
      <c r="F252" s="1277" t="s">
        <v>724</v>
      </c>
      <c r="G252" s="1226"/>
      <c r="H252" s="1238" t="s">
        <v>725</v>
      </c>
      <c r="I252" s="1348"/>
      <c r="J252" s="1238" t="s">
        <v>1002</v>
      </c>
      <c r="K252" s="1349"/>
      <c r="L252" s="1238" t="s">
        <v>1092</v>
      </c>
      <c r="M252" s="1353"/>
      <c r="N252" s="1235"/>
      <c r="O252" s="1235"/>
      <c r="P252" s="1235"/>
      <c r="Q252" s="1236"/>
    </row>
    <row r="253" spans="1:19" s="1231" customFormat="1" ht="15">
      <c r="A253" s="1335"/>
      <c r="B253" s="1232"/>
      <c r="C253" s="1237"/>
      <c r="D253" s="1233"/>
      <c r="E253" s="1234"/>
      <c r="F253" s="1234"/>
      <c r="G253" s="1226"/>
      <c r="H253" s="1225"/>
      <c r="I253" s="1225"/>
      <c r="J253" s="1225"/>
      <c r="K253" s="1226"/>
      <c r="L253" s="1239"/>
      <c r="M253" s="1235"/>
      <c r="N253" s="1235"/>
      <c r="O253" s="1235"/>
      <c r="P253" s="1235"/>
      <c r="Q253" s="1236"/>
    </row>
    <row r="254" spans="1:19" s="1231" customFormat="1" ht="14.25">
      <c r="A254" s="1335" t="str">
        <f>'ATT H-1A'!A239</f>
        <v>136b</v>
      </c>
      <c r="B254" s="1229"/>
      <c r="C254" s="1336" t="s">
        <v>726</v>
      </c>
      <c r="D254" s="1229"/>
      <c r="E254" s="1224"/>
      <c r="F254" s="1224" t="s">
        <v>998</v>
      </c>
      <c r="G254" s="1226"/>
      <c r="H254" s="1240">
        <v>196820</v>
      </c>
      <c r="I254" s="1241" t="s">
        <v>727</v>
      </c>
      <c r="J254" s="1242">
        <f>'ATT H-1A'!H228</f>
        <v>0.28109999999999991</v>
      </c>
      <c r="K254" s="1243" t="s">
        <v>728</v>
      </c>
      <c r="L254" s="1244">
        <f>H254*J254</f>
        <v>55326.101999999984</v>
      </c>
      <c r="M254" s="1245"/>
      <c r="N254" s="1235"/>
      <c r="O254" s="1245"/>
      <c r="P254" s="1235"/>
      <c r="Q254" s="1246"/>
    </row>
    <row r="255" spans="1:19" s="1231" customFormat="1" ht="14.25">
      <c r="A255" s="1335"/>
      <c r="B255" s="1229"/>
      <c r="C255" s="1336" t="s">
        <v>1087</v>
      </c>
      <c r="D255" s="1229"/>
      <c r="E255" s="1224"/>
      <c r="F255" s="1224"/>
      <c r="G255" s="1226"/>
      <c r="H255" s="1226"/>
      <c r="I255" s="1226"/>
      <c r="J255" s="1226"/>
      <c r="K255" s="1226"/>
      <c r="L255" s="1244"/>
      <c r="M255" s="1235"/>
      <c r="N255" s="1235"/>
      <c r="O255" s="1235"/>
      <c r="P255" s="1235"/>
      <c r="Q255" s="1236"/>
    </row>
    <row r="256" spans="1:19" s="1231" customFormat="1" ht="14.25">
      <c r="A256" s="1335" t="str">
        <f>'ATT H-1A'!A240</f>
        <v>136c</v>
      </c>
      <c r="B256" s="1229"/>
      <c r="C256" s="1337" t="s">
        <v>1077</v>
      </c>
      <c r="D256" s="1229"/>
      <c r="E256" s="1224"/>
      <c r="F256" s="1224" t="s">
        <v>999</v>
      </c>
      <c r="G256" s="1226"/>
      <c r="H256" s="1226"/>
      <c r="I256" s="1226"/>
      <c r="J256" s="1226"/>
      <c r="K256" s="1226"/>
      <c r="L256" s="1247">
        <f>-'1B - ADIT Amortization'!O73</f>
        <v>-12992454.266331796</v>
      </c>
      <c r="M256" s="1248"/>
      <c r="N256" s="1235"/>
      <c r="O256" s="1248"/>
      <c r="P256" s="1235"/>
      <c r="Q256" s="1249"/>
    </row>
    <row r="257" spans="1:17" s="1231" customFormat="1" ht="14.25">
      <c r="A257" s="1335" t="str">
        <f>'ATT H-1A'!A241</f>
        <v>136d</v>
      </c>
      <c r="B257" s="1229"/>
      <c r="C257" s="1338" t="s">
        <v>1078</v>
      </c>
      <c r="D257" s="1229"/>
      <c r="E257" s="1224"/>
      <c r="F257" s="1224" t="s">
        <v>999</v>
      </c>
      <c r="G257" s="1226"/>
      <c r="H257" s="1226"/>
      <c r="I257" s="1226"/>
      <c r="J257" s="1226"/>
      <c r="K257" s="1226"/>
      <c r="L257" s="1247">
        <f>-'1B - ADIT Amortization'!O142</f>
        <v>0</v>
      </c>
      <c r="M257" s="1248"/>
      <c r="N257" s="1235"/>
      <c r="O257" s="1248"/>
      <c r="P257" s="1235"/>
      <c r="Q257" s="1249"/>
    </row>
    <row r="258" spans="1:17" s="1231" customFormat="1" ht="14.25">
      <c r="A258" s="1335" t="str">
        <f>'ATT H-1A'!A242</f>
        <v>136e</v>
      </c>
      <c r="B258" s="1229"/>
      <c r="C258" s="1336" t="s">
        <v>729</v>
      </c>
      <c r="D258" s="1229"/>
      <c r="E258" s="1224"/>
      <c r="F258" s="1224" t="s">
        <v>1000</v>
      </c>
      <c r="G258" s="1226"/>
      <c r="H258" s="1226"/>
      <c r="I258" s="1226"/>
      <c r="J258" s="1226"/>
      <c r="K258" s="1226"/>
      <c r="L258" s="1247">
        <v>134274</v>
      </c>
      <c r="M258" s="1235"/>
      <c r="N258" s="1235"/>
      <c r="O258" s="1235"/>
      <c r="P258" s="1235"/>
      <c r="Q258" s="1236"/>
    </row>
    <row r="259" spans="1:17" s="1231" customFormat="1" ht="15.75" thickBot="1">
      <c r="A259" s="1335" t="str">
        <f>'ATT H-1A'!A243</f>
        <v>136f</v>
      </c>
      <c r="B259" s="1229"/>
      <c r="C259" s="1339" t="s">
        <v>1001</v>
      </c>
      <c r="D259" s="1229"/>
      <c r="E259" s="1224"/>
      <c r="F259" s="1224"/>
      <c r="G259" s="1340"/>
      <c r="H259" s="1226"/>
      <c r="I259" s="1226"/>
      <c r="J259" s="1226"/>
      <c r="K259" s="1226"/>
      <c r="L259" s="1250">
        <f>SUM(L254:L258)</f>
        <v>-12802854.164331796</v>
      </c>
      <c r="M259" s="1235"/>
      <c r="N259" s="1235"/>
      <c r="O259" s="1235"/>
      <c r="P259" s="1235"/>
      <c r="Q259" s="1236"/>
    </row>
    <row r="260" spans="1:17" s="1231" customFormat="1" ht="15" thickTop="1">
      <c r="A260" s="1335"/>
      <c r="B260" s="1222"/>
      <c r="C260" s="1223"/>
      <c r="D260" s="1222"/>
      <c r="E260" s="1224"/>
      <c r="F260" s="1224"/>
      <c r="G260" s="1226"/>
      <c r="H260" s="1226"/>
      <c r="I260" s="1226"/>
      <c r="J260" s="1226"/>
      <c r="K260" s="1244"/>
      <c r="L260" s="1229"/>
      <c r="M260" s="1235"/>
      <c r="N260" s="1235"/>
      <c r="O260" s="1235"/>
      <c r="P260" s="1235"/>
      <c r="Q260" s="1236"/>
    </row>
    <row r="261" spans="1:17" s="1231" customFormat="1" ht="15">
      <c r="A261" s="1341" t="s">
        <v>730</v>
      </c>
      <c r="B261" s="1229"/>
      <c r="C261" s="1342" t="s">
        <v>731</v>
      </c>
      <c r="D261" s="1344"/>
      <c r="E261" s="1344"/>
      <c r="F261" s="1224"/>
      <c r="G261" s="1226"/>
      <c r="H261" s="1226"/>
      <c r="I261" s="1227"/>
      <c r="J261" s="1226"/>
      <c r="K261" s="1228"/>
      <c r="L261" s="1229"/>
      <c r="M261" s="1235"/>
      <c r="N261" s="1235"/>
      <c r="O261" s="1235"/>
      <c r="P261" s="1235"/>
      <c r="Q261" s="1236"/>
    </row>
    <row r="262" spans="1:17" s="1231" customFormat="1" ht="15" customHeight="1">
      <c r="A262" s="1343" t="s">
        <v>732</v>
      </c>
      <c r="B262" s="1229"/>
      <c r="C262" s="1438" t="s">
        <v>1088</v>
      </c>
      <c r="D262" s="1438"/>
      <c r="E262" s="1438"/>
      <c r="F262" s="1438"/>
      <c r="G262" s="1226"/>
      <c r="H262" s="1226"/>
      <c r="I262" s="1227"/>
      <c r="J262" s="1226"/>
      <c r="K262" s="1228"/>
      <c r="L262" s="1229"/>
      <c r="M262" s="1229"/>
      <c r="N262" s="1229"/>
      <c r="O262" s="1229"/>
      <c r="P262" s="1229"/>
      <c r="Q262" s="1230"/>
    </row>
    <row r="263" spans="1:17" s="1231" customFormat="1" ht="15" customHeight="1">
      <c r="A263" s="1343"/>
      <c r="B263" s="1229"/>
      <c r="C263" s="1438"/>
      <c r="D263" s="1438"/>
      <c r="E263" s="1438"/>
      <c r="F263" s="1438"/>
      <c r="G263" s="1226"/>
      <c r="H263" s="1226"/>
      <c r="I263" s="1227"/>
      <c r="J263" s="1226"/>
      <c r="K263" s="1228"/>
      <c r="L263" s="1229"/>
      <c r="M263" s="1229"/>
      <c r="N263" s="1229"/>
      <c r="O263" s="1229"/>
      <c r="P263" s="1229"/>
      <c r="Q263" s="1230"/>
    </row>
    <row r="264" spans="1:17" s="1231" customFormat="1" ht="15">
      <c r="A264" s="1343"/>
      <c r="B264" s="1229"/>
      <c r="C264" s="1438"/>
      <c r="D264" s="1438"/>
      <c r="E264" s="1438"/>
      <c r="F264" s="1438"/>
      <c r="G264" s="1226"/>
      <c r="H264" s="1226"/>
      <c r="I264" s="1227"/>
      <c r="J264" s="1226"/>
      <c r="K264" s="1228"/>
      <c r="L264" s="1229"/>
      <c r="M264" s="1229"/>
      <c r="N264" s="1229"/>
      <c r="O264" s="1229"/>
      <c r="P264" s="1229"/>
      <c r="Q264" s="1230"/>
    </row>
    <row r="265" spans="1:17" s="1231" customFormat="1" ht="15" customHeight="1">
      <c r="A265" s="1343"/>
      <c r="B265" s="1229"/>
      <c r="C265" s="1438"/>
      <c r="D265" s="1438"/>
      <c r="E265" s="1438"/>
      <c r="F265" s="1438"/>
      <c r="G265" s="1226"/>
      <c r="H265" s="1226"/>
      <c r="I265" s="1227"/>
      <c r="J265" s="1226"/>
      <c r="K265" s="1228"/>
      <c r="L265" s="1229"/>
      <c r="M265" s="1229"/>
      <c r="N265" s="1229"/>
      <c r="O265" s="1229"/>
      <c r="P265" s="1229"/>
      <c r="Q265" s="1230"/>
    </row>
    <row r="266" spans="1:17" s="1231" customFormat="1" ht="15" customHeight="1">
      <c r="A266" s="1343"/>
      <c r="B266" s="1229"/>
      <c r="C266" s="1438"/>
      <c r="D266" s="1438"/>
      <c r="E266" s="1438"/>
      <c r="F266" s="1438"/>
      <c r="G266" s="1226"/>
      <c r="H266" s="1226"/>
      <c r="I266" s="1227"/>
      <c r="J266" s="1226"/>
      <c r="K266" s="1228"/>
      <c r="L266" s="1229"/>
      <c r="M266" s="1229"/>
      <c r="N266" s="1229"/>
      <c r="O266" s="1229"/>
      <c r="P266" s="1229"/>
      <c r="Q266" s="1230"/>
    </row>
    <row r="267" spans="1:17" s="1231" customFormat="1" ht="15" customHeight="1">
      <c r="A267" s="1343" t="s">
        <v>733</v>
      </c>
      <c r="B267" s="1229"/>
      <c r="C267" s="1438" t="s">
        <v>734</v>
      </c>
      <c r="D267" s="1438"/>
      <c r="E267" s="1438"/>
      <c r="F267" s="1438"/>
      <c r="G267" s="1226"/>
      <c r="H267" s="1226"/>
      <c r="I267" s="1227"/>
      <c r="J267" s="1226"/>
      <c r="K267" s="1228"/>
      <c r="L267" s="1229"/>
      <c r="M267" s="1229"/>
      <c r="N267" s="1229"/>
      <c r="O267" s="1229"/>
      <c r="P267" s="1229"/>
      <c r="Q267" s="1230"/>
    </row>
    <row r="268" spans="1:17" s="1231" customFormat="1" ht="15" customHeight="1">
      <c r="A268" s="1343" t="s">
        <v>735</v>
      </c>
      <c r="B268" s="1229"/>
      <c r="C268" s="1439" t="s">
        <v>1024</v>
      </c>
      <c r="D268" s="1439"/>
      <c r="E268" s="1439"/>
      <c r="F268" s="1439"/>
      <c r="G268" s="1226"/>
      <c r="H268" s="1226"/>
      <c r="I268" s="1227"/>
      <c r="J268" s="1226"/>
      <c r="K268" s="1228"/>
      <c r="L268" s="1229"/>
      <c r="M268" s="1229"/>
      <c r="N268" s="1229"/>
      <c r="O268" s="1229"/>
      <c r="P268" s="1229"/>
      <c r="Q268" s="1230"/>
    </row>
    <row r="269" spans="1:17" s="1231" customFormat="1" ht="15">
      <c r="A269" s="1343"/>
      <c r="B269" s="1229"/>
      <c r="C269" s="1439"/>
      <c r="D269" s="1439"/>
      <c r="E269" s="1439"/>
      <c r="F269" s="1439"/>
      <c r="G269" s="1226"/>
      <c r="H269" s="1226"/>
      <c r="I269" s="1227"/>
      <c r="J269" s="1226"/>
      <c r="K269" s="1228"/>
      <c r="L269" s="1229"/>
      <c r="M269" s="1229"/>
      <c r="N269" s="1229"/>
      <c r="O269" s="1229"/>
      <c r="P269" s="1229"/>
      <c r="Q269" s="1230"/>
    </row>
    <row r="270" spans="1:17" s="1231" customFormat="1" ht="15" customHeight="1">
      <c r="A270" s="1343" t="s">
        <v>736</v>
      </c>
      <c r="B270" s="1229"/>
      <c r="C270" s="1440" t="s">
        <v>1089</v>
      </c>
      <c r="D270" s="1440"/>
      <c r="E270" s="1440"/>
      <c r="F270" s="1440"/>
      <c r="G270" s="1226"/>
      <c r="H270" s="1226"/>
      <c r="I270" s="1227"/>
      <c r="J270" s="1226"/>
      <c r="K270" s="1228"/>
      <c r="L270" s="1229"/>
      <c r="M270" s="1229"/>
      <c r="N270" s="1229"/>
      <c r="O270" s="1229"/>
      <c r="P270" s="1229"/>
      <c r="Q270" s="1230"/>
    </row>
    <row r="271" spans="1:17" s="1231" customFormat="1" ht="15">
      <c r="A271" s="1343"/>
      <c r="B271" s="1229"/>
      <c r="C271" s="1440"/>
      <c r="D271" s="1440"/>
      <c r="E271" s="1440"/>
      <c r="F271" s="1440"/>
      <c r="G271" s="1226"/>
      <c r="H271" s="1226"/>
      <c r="I271" s="1227"/>
      <c r="J271" s="1226"/>
      <c r="K271" s="1228"/>
      <c r="L271" s="1229"/>
      <c r="M271" s="1229"/>
      <c r="N271" s="1229"/>
      <c r="O271" s="1229"/>
      <c r="P271" s="1229"/>
      <c r="Q271" s="1230"/>
    </row>
    <row r="272" spans="1:17" s="1231" customFormat="1" ht="15">
      <c r="A272" s="1343"/>
      <c r="B272" s="1229"/>
      <c r="C272" s="1440"/>
      <c r="D272" s="1440"/>
      <c r="E272" s="1440"/>
      <c r="F272" s="1440"/>
      <c r="G272" s="1226"/>
      <c r="H272" s="1226"/>
      <c r="I272" s="1227"/>
      <c r="J272" s="1226"/>
      <c r="K272" s="1228"/>
      <c r="L272" s="1229"/>
      <c r="M272" s="1229"/>
      <c r="N272" s="1229"/>
      <c r="O272" s="1229"/>
      <c r="P272" s="1229"/>
      <c r="Q272" s="1230"/>
    </row>
    <row r="273" spans="1:17" s="1231" customFormat="1" ht="15">
      <c r="A273" s="1343"/>
      <c r="B273" s="1229"/>
      <c r="C273" s="1440"/>
      <c r="D273" s="1440"/>
      <c r="E273" s="1440"/>
      <c r="F273" s="1440"/>
      <c r="G273" s="1226"/>
      <c r="H273" s="1226"/>
      <c r="I273" s="1227"/>
      <c r="J273" s="1226"/>
      <c r="K273" s="1228"/>
      <c r="L273" s="1229"/>
      <c r="M273" s="1229"/>
      <c r="N273" s="1229"/>
      <c r="O273" s="1229"/>
      <c r="P273" s="1229"/>
      <c r="Q273" s="1230"/>
    </row>
    <row r="274" spans="1:17" s="1231" customFormat="1" ht="15" customHeight="1">
      <c r="A274" s="1343"/>
      <c r="B274" s="1229"/>
      <c r="C274" s="1440"/>
      <c r="D274" s="1440"/>
      <c r="E274" s="1440"/>
      <c r="F274" s="1440"/>
      <c r="G274" s="1226"/>
      <c r="H274" s="1226"/>
      <c r="I274" s="1227"/>
      <c r="J274" s="1226"/>
      <c r="K274" s="1228"/>
      <c r="L274" s="1229"/>
      <c r="M274" s="1229"/>
      <c r="N274" s="1229"/>
      <c r="O274" s="1229"/>
      <c r="P274" s="1229"/>
      <c r="Q274" s="1230"/>
    </row>
    <row r="275" spans="1:17" s="1231" customFormat="1" ht="15">
      <c r="A275" s="1343"/>
      <c r="B275" s="1229"/>
      <c r="C275" s="1440"/>
      <c r="D275" s="1440"/>
      <c r="E275" s="1440"/>
      <c r="F275" s="1440"/>
      <c r="G275" s="1226"/>
      <c r="H275" s="1226"/>
      <c r="I275" s="1227"/>
      <c r="J275" s="1226"/>
      <c r="K275" s="1228"/>
      <c r="L275" s="1229"/>
      <c r="M275" s="1229"/>
      <c r="N275" s="1229"/>
      <c r="O275" s="1229"/>
      <c r="P275" s="1229"/>
      <c r="Q275" s="1230"/>
    </row>
    <row r="276" spans="1:17" s="1231" customFormat="1" ht="15">
      <c r="A276" s="1343" t="s">
        <v>737</v>
      </c>
      <c r="B276" s="1229"/>
      <c r="C276" s="1441" t="s">
        <v>1090</v>
      </c>
      <c r="D276" s="1441"/>
      <c r="E276" s="1441"/>
      <c r="F276" s="1441"/>
      <c r="G276" s="1226"/>
      <c r="H276" s="1226"/>
      <c r="I276" s="1227"/>
      <c r="J276" s="1226"/>
      <c r="K276" s="1228"/>
      <c r="L276" s="1229"/>
      <c r="M276" s="1229"/>
      <c r="N276" s="1229"/>
      <c r="O276" s="1229"/>
      <c r="P276" s="1229"/>
      <c r="Q276" s="1230"/>
    </row>
    <row r="277" spans="1:17" s="1231" customFormat="1" ht="15">
      <c r="A277" s="1343"/>
      <c r="B277" s="1229"/>
      <c r="C277" s="1441"/>
      <c r="D277" s="1441"/>
      <c r="E277" s="1441"/>
      <c r="F277" s="1441"/>
      <c r="G277" s="1226"/>
      <c r="H277" s="1226"/>
      <c r="I277" s="1227"/>
      <c r="J277" s="1226"/>
      <c r="K277" s="1228"/>
      <c r="L277" s="1229"/>
      <c r="M277" s="1229"/>
      <c r="N277" s="1229"/>
      <c r="O277" s="1229"/>
      <c r="P277" s="1229"/>
      <c r="Q277" s="1230"/>
    </row>
    <row r="278" spans="1:17" s="1231" customFormat="1" ht="15">
      <c r="A278" s="1343"/>
      <c r="B278" s="1229"/>
      <c r="C278" s="1441"/>
      <c r="D278" s="1441"/>
      <c r="E278" s="1441"/>
      <c r="F278" s="1441"/>
      <c r="G278" s="1226"/>
      <c r="H278" s="1226"/>
      <c r="I278" s="1227"/>
      <c r="J278" s="1226"/>
      <c r="K278" s="1228"/>
      <c r="L278" s="1229"/>
      <c r="M278" s="1229"/>
      <c r="N278" s="1229"/>
      <c r="O278" s="1229"/>
      <c r="P278" s="1229"/>
      <c r="Q278" s="1230"/>
    </row>
    <row r="279" spans="1:17" s="1231" customFormat="1" ht="14.25">
      <c r="A279" s="1343"/>
      <c r="B279" s="1229"/>
      <c r="C279" s="1441"/>
      <c r="D279" s="1441"/>
      <c r="E279" s="1441"/>
      <c r="F279" s="1441"/>
      <c r="G279" s="1226"/>
      <c r="H279" s="1226"/>
      <c r="I279" s="1226"/>
      <c r="J279" s="1226"/>
      <c r="K279" s="1226"/>
      <c r="L279" s="1226"/>
      <c r="M279" s="1226"/>
      <c r="N279" s="1226"/>
      <c r="O279" s="1226"/>
      <c r="P279" s="1226"/>
      <c r="Q279" s="1345"/>
    </row>
    <row r="280" spans="1:17" s="1231" customFormat="1" ht="14.25">
      <c r="A280" s="1343"/>
      <c r="B280" s="1229"/>
      <c r="C280" s="1441"/>
      <c r="D280" s="1441"/>
      <c r="E280" s="1441"/>
      <c r="F280" s="1441"/>
      <c r="G280" s="1226"/>
      <c r="H280" s="1226"/>
      <c r="I280" s="1226"/>
      <c r="J280" s="1226"/>
      <c r="K280" s="1226"/>
      <c r="L280" s="1226"/>
      <c r="M280" s="1226"/>
      <c r="N280" s="1226"/>
      <c r="O280" s="1226"/>
      <c r="P280" s="1226"/>
      <c r="Q280" s="1345"/>
    </row>
    <row r="281" spans="1:17" s="1231" customFormat="1" ht="14.25">
      <c r="A281" s="1343"/>
      <c r="B281" s="1229"/>
      <c r="C281" s="1441"/>
      <c r="D281" s="1441"/>
      <c r="E281" s="1441"/>
      <c r="F281" s="1441"/>
      <c r="G281" s="1226"/>
      <c r="H281" s="1226"/>
      <c r="I281" s="1226"/>
      <c r="J281" s="1226"/>
      <c r="K281" s="1226"/>
      <c r="L281" s="1226"/>
      <c r="M281" s="1226"/>
      <c r="N281" s="1226"/>
      <c r="O281" s="1226"/>
      <c r="P281" s="1226"/>
      <c r="Q281" s="1345"/>
    </row>
    <row r="282" spans="1:17" s="1231" customFormat="1" ht="14.25">
      <c r="A282" s="1343"/>
      <c r="B282" s="1229"/>
      <c r="C282" s="1441"/>
      <c r="D282" s="1441"/>
      <c r="E282" s="1441"/>
      <c r="F282" s="1441"/>
      <c r="G282" s="1226"/>
      <c r="H282" s="1226"/>
      <c r="I282" s="1226"/>
      <c r="J282" s="1226"/>
      <c r="K282" s="1226"/>
      <c r="L282" s="1226"/>
      <c r="M282" s="1226"/>
      <c r="N282" s="1226"/>
      <c r="O282" s="1226"/>
      <c r="P282" s="1226"/>
      <c r="Q282" s="1345"/>
    </row>
    <row r="283" spans="1:17" ht="14.25">
      <c r="A283" s="1343"/>
      <c r="B283" s="1229"/>
      <c r="C283" s="1441"/>
      <c r="D283" s="1441"/>
      <c r="E283" s="1441"/>
      <c r="F283" s="1441"/>
      <c r="G283" s="1226"/>
      <c r="H283" s="1226"/>
      <c r="I283" s="1226"/>
      <c r="J283" s="1226"/>
      <c r="K283" s="1226"/>
      <c r="L283" s="1226"/>
      <c r="M283" s="1226"/>
      <c r="N283" s="1226"/>
      <c r="O283" s="1226"/>
      <c r="P283" s="1226"/>
      <c r="Q283" s="1345"/>
    </row>
    <row r="284" spans="1:17" ht="14.25">
      <c r="A284" s="1343"/>
      <c r="B284" s="1229"/>
      <c r="C284" s="1441"/>
      <c r="D284" s="1441"/>
      <c r="E284" s="1441"/>
      <c r="F284" s="1441"/>
      <c r="G284" s="1226"/>
      <c r="H284" s="1226"/>
      <c r="I284" s="1226"/>
      <c r="J284" s="1226"/>
      <c r="K284" s="1226"/>
      <c r="L284" s="1226"/>
      <c r="M284" s="1226"/>
      <c r="N284" s="1226"/>
      <c r="O284" s="1226"/>
      <c r="P284" s="1226"/>
      <c r="Q284" s="1345"/>
    </row>
    <row r="285" spans="1:17" ht="15" thickBot="1">
      <c r="A285" s="1346"/>
      <c r="B285" s="1252"/>
      <c r="C285" s="1442"/>
      <c r="D285" s="1442"/>
      <c r="E285" s="1442"/>
      <c r="F285" s="1442"/>
      <c r="G285" s="1251"/>
      <c r="H285" s="1251"/>
      <c r="I285" s="1251"/>
      <c r="J285" s="1251"/>
      <c r="K285" s="1251"/>
      <c r="L285" s="1251"/>
      <c r="M285" s="1251"/>
      <c r="N285" s="1251"/>
      <c r="O285" s="1251"/>
      <c r="P285" s="1251"/>
      <c r="Q285" s="1347"/>
    </row>
  </sheetData>
  <mergeCells count="130">
    <mergeCell ref="G215:H215"/>
    <mergeCell ref="I215:J215"/>
    <mergeCell ref="K215:L215"/>
    <mergeCell ref="A216:F216"/>
    <mergeCell ref="K216:Q216"/>
    <mergeCell ref="K218:Q218"/>
    <mergeCell ref="A198:F198"/>
    <mergeCell ref="H154:Q154"/>
    <mergeCell ref="H156:Q156"/>
    <mergeCell ref="J175:K175"/>
    <mergeCell ref="A189:F189"/>
    <mergeCell ref="A176:F176"/>
    <mergeCell ref="A199:F199"/>
    <mergeCell ref="A190:F190"/>
    <mergeCell ref="A175:F175"/>
    <mergeCell ref="G175:H175"/>
    <mergeCell ref="G208:H208"/>
    <mergeCell ref="I208:J208"/>
    <mergeCell ref="K208:L208"/>
    <mergeCell ref="A209:F209"/>
    <mergeCell ref="M209:S209"/>
    <mergeCell ref="M211:S211"/>
    <mergeCell ref="K167:L167"/>
    <mergeCell ref="G168:H168"/>
    <mergeCell ref="I168:J168"/>
    <mergeCell ref="K168:L168"/>
    <mergeCell ref="G170:H170"/>
    <mergeCell ref="I170:J170"/>
    <mergeCell ref="K170:L170"/>
    <mergeCell ref="G167:H167"/>
    <mergeCell ref="I167:J167"/>
    <mergeCell ref="J61:Q61"/>
    <mergeCell ref="H87:Q87"/>
    <mergeCell ref="H88:Q88"/>
    <mergeCell ref="H89:Q89"/>
    <mergeCell ref="H90:Q90"/>
    <mergeCell ref="H85:Q85"/>
    <mergeCell ref="L67:Q67"/>
    <mergeCell ref="L69:Q69"/>
    <mergeCell ref="L70:Q70"/>
    <mergeCell ref="J74:Q74"/>
    <mergeCell ref="J76:Q76"/>
    <mergeCell ref="H80:Q80"/>
    <mergeCell ref="H82:Q82"/>
    <mergeCell ref="H84:Q84"/>
    <mergeCell ref="H91:Q91"/>
    <mergeCell ref="H145:Q145"/>
    <mergeCell ref="H146:Q146"/>
    <mergeCell ref="A74:F74"/>
    <mergeCell ref="A5:F5"/>
    <mergeCell ref="A26:F26"/>
    <mergeCell ref="A36:F36"/>
    <mergeCell ref="J19:Q19"/>
    <mergeCell ref="J15:Q15"/>
    <mergeCell ref="J18:Q18"/>
    <mergeCell ref="J7:Q7"/>
    <mergeCell ref="A47:F47"/>
    <mergeCell ref="A53:F53"/>
    <mergeCell ref="A61:F61"/>
    <mergeCell ref="A67:F67"/>
    <mergeCell ref="J37:Q37"/>
    <mergeCell ref="J38:Q38"/>
    <mergeCell ref="J39:Q39"/>
    <mergeCell ref="J27:Q27"/>
    <mergeCell ref="J28:Q28"/>
    <mergeCell ref="J29:Q29"/>
    <mergeCell ref="J36:Q36"/>
    <mergeCell ref="J8:Q8"/>
    <mergeCell ref="J9:Q9"/>
    <mergeCell ref="J11:Q11"/>
    <mergeCell ref="J13:Q13"/>
    <mergeCell ref="J22:Q22"/>
    <mergeCell ref="J5:Q5"/>
    <mergeCell ref="J6:Q6"/>
    <mergeCell ref="J26:Q26"/>
    <mergeCell ref="J20:Q20"/>
    <mergeCell ref="J21:Q21"/>
    <mergeCell ref="J40:Q40"/>
    <mergeCell ref="J47:Q47"/>
    <mergeCell ref="J48:Q48"/>
    <mergeCell ref="J41:Q41"/>
    <mergeCell ref="J43:Q43"/>
    <mergeCell ref="J112:Q112"/>
    <mergeCell ref="J119:Q119"/>
    <mergeCell ref="H144:Q144"/>
    <mergeCell ref="J63:Q63"/>
    <mergeCell ref="J49:Q49"/>
    <mergeCell ref="J53:Q53"/>
    <mergeCell ref="J57:Q57"/>
    <mergeCell ref="H92:Q92"/>
    <mergeCell ref="H104:Q104"/>
    <mergeCell ref="G166:H166"/>
    <mergeCell ref="I166:J166"/>
    <mergeCell ref="K166:L166"/>
    <mergeCell ref="H160:Q160"/>
    <mergeCell ref="H162:Q162"/>
    <mergeCell ref="A97:F97"/>
    <mergeCell ref="H97:Q97"/>
    <mergeCell ref="H99:Q99"/>
    <mergeCell ref="H101:Q101"/>
    <mergeCell ref="H102:Q102"/>
    <mergeCell ref="H103:Q103"/>
    <mergeCell ref="H125:Q125"/>
    <mergeCell ref="H140:Q140"/>
    <mergeCell ref="H142:Q142"/>
    <mergeCell ref="A123:F123"/>
    <mergeCell ref="H123:Q123"/>
    <mergeCell ref="H149:Q149"/>
    <mergeCell ref="H150:Q150"/>
    <mergeCell ref="H147:Q147"/>
    <mergeCell ref="H148:Q148"/>
    <mergeCell ref="A160:F160"/>
    <mergeCell ref="H105:Q105"/>
    <mergeCell ref="H106:Q106"/>
    <mergeCell ref="H107:Q107"/>
    <mergeCell ref="C262:F266"/>
    <mergeCell ref="C267:F267"/>
    <mergeCell ref="C268:F269"/>
    <mergeCell ref="C270:F275"/>
    <mergeCell ref="C276:F285"/>
    <mergeCell ref="A80:F80"/>
    <mergeCell ref="A112:F112"/>
    <mergeCell ref="A140:F140"/>
    <mergeCell ref="A134:F134"/>
    <mergeCell ref="A154:F154"/>
    <mergeCell ref="A221:F221"/>
    <mergeCell ref="A208:F208"/>
    <mergeCell ref="A215:F215"/>
    <mergeCell ref="A234:F234"/>
    <mergeCell ref="A244:F244"/>
  </mergeCells>
  <phoneticPr fontId="0" type="noConversion"/>
  <printOptions horizontalCentered="1"/>
  <pageMargins left="0.25" right="0.25" top="0.75" bottom="0.75" header="0.5" footer="0.5"/>
  <pageSetup scale="37" fitToHeight="0" orientation="landscape" r:id="rId1"/>
  <headerFooter alignWithMargins="0"/>
  <rowBreaks count="3" manualBreakCount="3">
    <brk id="131" max="16383" man="1"/>
    <brk id="195" max="16383" man="1"/>
    <brk id="21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91"/>
  <sheetViews>
    <sheetView showGridLines="0" zoomScaleNormal="100" zoomScaleSheetLayoutView="99" workbookViewId="0">
      <selection sqref="A1:G1"/>
    </sheetView>
  </sheetViews>
  <sheetFormatPr defaultRowHeight="12.75"/>
  <cols>
    <col min="1" max="1" width="41.85546875" style="897" customWidth="1"/>
    <col min="2" max="2" width="16" style="897" bestFit="1" customWidth="1"/>
    <col min="3" max="3" width="5.85546875" style="897" customWidth="1"/>
    <col min="4" max="4" width="16" style="897" bestFit="1" customWidth="1"/>
    <col min="5" max="5" width="6.5703125" style="897" customWidth="1"/>
    <col min="6" max="6" width="16" style="897" bestFit="1" customWidth="1"/>
    <col min="7" max="7" width="5.85546875" style="897" customWidth="1"/>
    <col min="8" max="8" width="15" style="897" bestFit="1" customWidth="1"/>
    <col min="9" max="9" width="5.42578125" style="897" customWidth="1"/>
    <col min="10" max="10" width="16" style="897" bestFit="1" customWidth="1"/>
    <col min="11" max="16384" width="9.140625" style="897"/>
  </cols>
  <sheetData>
    <row r="1" spans="1:11" ht="18">
      <c r="A1" s="1434" t="s">
        <v>346</v>
      </c>
      <c r="B1" s="1507"/>
      <c r="C1" s="1507"/>
      <c r="D1" s="1507"/>
      <c r="E1" s="1507"/>
      <c r="F1" s="1507"/>
      <c r="G1" s="1507"/>
    </row>
    <row r="2" spans="1:11">
      <c r="H2" s="849"/>
      <c r="I2" s="654"/>
      <c r="J2" s="901"/>
    </row>
    <row r="3" spans="1:11">
      <c r="A3" s="216" t="s">
        <v>462</v>
      </c>
      <c r="H3" s="849"/>
      <c r="I3" s="654"/>
      <c r="J3" s="901"/>
    </row>
    <row r="4" spans="1:11">
      <c r="A4" s="654"/>
      <c r="B4" s="654"/>
      <c r="C4" s="654"/>
      <c r="D4" s="654"/>
      <c r="E4" s="654"/>
      <c r="F4" s="654"/>
      <c r="G4" s="654"/>
      <c r="H4" s="654"/>
      <c r="I4" s="654"/>
      <c r="J4" s="901"/>
    </row>
    <row r="6" spans="1:11">
      <c r="A6" s="901"/>
      <c r="B6" s="833" t="s">
        <v>454</v>
      </c>
      <c r="C6" s="833"/>
      <c r="D6" s="834" t="s">
        <v>455</v>
      </c>
      <c r="E6" s="834"/>
      <c r="F6" s="834"/>
      <c r="G6" s="834"/>
      <c r="H6" s="834"/>
      <c r="I6" s="834"/>
      <c r="J6" s="833"/>
    </row>
    <row r="7" spans="1:11">
      <c r="A7" s="901"/>
      <c r="B7" s="833" t="s">
        <v>456</v>
      </c>
      <c r="C7" s="833"/>
      <c r="D7" s="834" t="s">
        <v>457</v>
      </c>
      <c r="E7" s="834"/>
      <c r="F7" s="834" t="s">
        <v>458</v>
      </c>
      <c r="G7" s="834"/>
      <c r="H7" s="833" t="s">
        <v>209</v>
      </c>
      <c r="I7" s="834"/>
      <c r="J7" s="835" t="s">
        <v>69</v>
      </c>
    </row>
    <row r="8" spans="1:11">
      <c r="A8" s="901"/>
      <c r="B8" s="656"/>
      <c r="C8" s="656"/>
      <c r="D8" s="657"/>
      <c r="E8" s="657"/>
      <c r="F8" s="657"/>
      <c r="G8" s="657"/>
      <c r="H8" s="657"/>
      <c r="I8" s="657"/>
      <c r="J8" s="658"/>
    </row>
    <row r="9" spans="1:11" ht="15">
      <c r="A9" s="904" t="s">
        <v>459</v>
      </c>
      <c r="B9" s="910">
        <v>1929537</v>
      </c>
      <c r="C9" s="911"/>
      <c r="D9" s="910">
        <v>1773167</v>
      </c>
      <c r="E9" s="912"/>
      <c r="F9" s="910">
        <v>3294875</v>
      </c>
      <c r="G9" s="912"/>
      <c r="H9" s="913">
        <v>4189</v>
      </c>
      <c r="I9" s="906"/>
      <c r="J9" s="906">
        <f>SUM(B9:H9)</f>
        <v>7001768</v>
      </c>
      <c r="K9" s="902"/>
    </row>
    <row r="10" spans="1:11" ht="14.25">
      <c r="A10" s="904"/>
      <c r="B10" s="906"/>
      <c r="C10" s="906"/>
      <c r="D10" s="908"/>
      <c r="E10" s="908"/>
      <c r="F10" s="908"/>
      <c r="G10" s="908"/>
      <c r="H10" s="907"/>
      <c r="I10" s="908"/>
      <c r="J10" s="906">
        <f t="shared" ref="J10:J31" si="0">SUM(B10:H10)</f>
        <v>0</v>
      </c>
      <c r="K10" s="902"/>
    </row>
    <row r="11" spans="1:11" ht="14.25">
      <c r="A11" s="904" t="s">
        <v>701</v>
      </c>
      <c r="B11" s="905">
        <v>8626317</v>
      </c>
      <c r="C11" s="906"/>
      <c r="D11" s="905">
        <v>7084800</v>
      </c>
      <c r="E11" s="908"/>
      <c r="F11" s="905">
        <v>15276145</v>
      </c>
      <c r="G11" s="908"/>
      <c r="H11" s="907">
        <v>8929256</v>
      </c>
      <c r="I11" s="908"/>
      <c r="J11" s="906">
        <f t="shared" si="0"/>
        <v>39916518</v>
      </c>
      <c r="K11" s="902"/>
    </row>
    <row r="12" spans="1:11" ht="14.25">
      <c r="A12" s="904"/>
      <c r="B12" s="908"/>
      <c r="C12" s="906"/>
      <c r="D12" s="908"/>
      <c r="E12" s="908"/>
      <c r="F12" s="908"/>
      <c r="G12" s="908"/>
      <c r="H12" s="907"/>
      <c r="I12" s="908"/>
      <c r="J12" s="906">
        <f t="shared" si="0"/>
        <v>0</v>
      </c>
      <c r="K12" s="902"/>
    </row>
    <row r="13" spans="1:11" ht="14.25">
      <c r="A13" s="904" t="s">
        <v>702</v>
      </c>
      <c r="B13" s="905">
        <v>7342634</v>
      </c>
      <c r="C13" s="906"/>
      <c r="D13" s="905">
        <v>6815575</v>
      </c>
      <c r="E13" s="908"/>
      <c r="F13" s="905">
        <v>12627064</v>
      </c>
      <c r="G13" s="908"/>
      <c r="H13" s="907">
        <v>114319</v>
      </c>
      <c r="I13" s="908"/>
      <c r="J13" s="906">
        <f t="shared" si="0"/>
        <v>26899592</v>
      </c>
      <c r="K13" s="902"/>
    </row>
    <row r="14" spans="1:11" ht="14.25">
      <c r="A14" s="904"/>
      <c r="B14" s="908"/>
      <c r="C14" s="906"/>
      <c r="D14" s="908"/>
      <c r="E14" s="908"/>
      <c r="F14" s="908"/>
      <c r="G14" s="908"/>
      <c r="H14" s="907"/>
      <c r="I14" s="908"/>
      <c r="J14" s="906">
        <f t="shared" si="0"/>
        <v>0</v>
      </c>
      <c r="K14" s="902"/>
    </row>
    <row r="15" spans="1:11" ht="14.25">
      <c r="A15" s="904" t="s">
        <v>627</v>
      </c>
      <c r="B15" s="905">
        <v>2890976</v>
      </c>
      <c r="C15" s="906"/>
      <c r="D15" s="905">
        <v>1940455.0499999998</v>
      </c>
      <c r="E15" s="908"/>
      <c r="F15" s="905">
        <v>4338455.8600000003</v>
      </c>
      <c r="G15" s="908"/>
      <c r="H15" s="907">
        <v>0</v>
      </c>
      <c r="I15" s="908"/>
      <c r="J15" s="906">
        <f t="shared" si="0"/>
        <v>9169886.9100000001</v>
      </c>
      <c r="K15" s="902"/>
    </row>
    <row r="16" spans="1:11" ht="14.25">
      <c r="A16" s="904"/>
      <c r="B16" s="908"/>
      <c r="C16" s="906"/>
      <c r="D16" s="908"/>
      <c r="E16" s="908"/>
      <c r="F16" s="908"/>
      <c r="G16" s="908"/>
      <c r="H16" s="907"/>
      <c r="I16" s="908"/>
      <c r="J16" s="906">
        <f t="shared" si="0"/>
        <v>0</v>
      </c>
      <c r="K16" s="902"/>
    </row>
    <row r="17" spans="1:11" ht="14.25">
      <c r="A17" s="904" t="s">
        <v>460</v>
      </c>
      <c r="B17" s="905">
        <v>1424466</v>
      </c>
      <c r="C17" s="906"/>
      <c r="D17" s="905">
        <v>1318747</v>
      </c>
      <c r="E17" s="908"/>
      <c r="F17" s="905">
        <v>2335250</v>
      </c>
      <c r="G17" s="908"/>
      <c r="H17" s="907">
        <v>68899</v>
      </c>
      <c r="I17" s="908"/>
      <c r="J17" s="906">
        <f t="shared" si="0"/>
        <v>5147362</v>
      </c>
      <c r="K17" s="902"/>
    </row>
    <row r="18" spans="1:11" ht="14.25">
      <c r="A18" s="904"/>
      <c r="B18" s="908"/>
      <c r="C18" s="906"/>
      <c r="D18" s="908"/>
      <c r="E18" s="908"/>
      <c r="F18" s="908"/>
      <c r="G18" s="908"/>
      <c r="H18" s="907"/>
      <c r="I18" s="908"/>
      <c r="J18" s="906">
        <f t="shared" si="0"/>
        <v>0</v>
      </c>
      <c r="K18" s="902"/>
    </row>
    <row r="19" spans="1:11" ht="14.25">
      <c r="A19" s="904" t="s">
        <v>628</v>
      </c>
      <c r="B19" s="905">
        <v>34440116</v>
      </c>
      <c r="C19" s="906"/>
      <c r="D19" s="905">
        <v>32631689</v>
      </c>
      <c r="E19" s="908"/>
      <c r="F19" s="905">
        <v>23978310</v>
      </c>
      <c r="G19" s="908"/>
      <c r="H19" s="907">
        <v>0</v>
      </c>
      <c r="I19" s="908"/>
      <c r="J19" s="906">
        <f t="shared" si="0"/>
        <v>91050115</v>
      </c>
      <c r="K19" s="902"/>
    </row>
    <row r="20" spans="1:11" ht="14.25">
      <c r="A20" s="904"/>
      <c r="B20" s="908"/>
      <c r="C20" s="906"/>
      <c r="D20" s="908"/>
      <c r="E20" s="908"/>
      <c r="F20" s="908"/>
      <c r="G20" s="908"/>
      <c r="H20" s="907"/>
      <c r="I20" s="908"/>
      <c r="J20" s="906">
        <f t="shared" si="0"/>
        <v>0</v>
      </c>
      <c r="K20" s="902"/>
    </row>
    <row r="21" spans="1:11" ht="14.25">
      <c r="A21" s="904" t="s">
        <v>461</v>
      </c>
      <c r="B21" s="910">
        <v>14935213</v>
      </c>
      <c r="C21" s="912"/>
      <c r="D21" s="910">
        <v>13563626</v>
      </c>
      <c r="E21" s="914"/>
      <c r="F21" s="910">
        <v>23629092</v>
      </c>
      <c r="G21" s="914"/>
      <c r="H21" s="913">
        <v>4616</v>
      </c>
      <c r="I21" s="908"/>
      <c r="J21" s="906">
        <f t="shared" si="0"/>
        <v>52132547</v>
      </c>
      <c r="K21" s="902"/>
    </row>
    <row r="22" spans="1:11" ht="14.25">
      <c r="A22" s="904"/>
      <c r="B22" s="908"/>
      <c r="C22" s="906"/>
      <c r="D22" s="908"/>
      <c r="E22" s="908"/>
      <c r="F22" s="908"/>
      <c r="G22" s="908"/>
      <c r="H22" s="907"/>
      <c r="I22" s="908"/>
      <c r="J22" s="906">
        <f t="shared" si="0"/>
        <v>0</v>
      </c>
      <c r="K22" s="902"/>
    </row>
    <row r="23" spans="1:11" ht="14.25">
      <c r="A23" s="904" t="s">
        <v>1132</v>
      </c>
      <c r="B23" s="910">
        <v>4282118</v>
      </c>
      <c r="C23" s="912"/>
      <c r="D23" s="910">
        <v>4938355</v>
      </c>
      <c r="E23" s="914"/>
      <c r="F23" s="910">
        <v>5869562</v>
      </c>
      <c r="G23" s="914"/>
      <c r="H23" s="913">
        <v>15960</v>
      </c>
      <c r="I23" s="908"/>
      <c r="J23" s="906">
        <f t="shared" si="0"/>
        <v>15105995</v>
      </c>
      <c r="K23" s="902"/>
    </row>
    <row r="24" spans="1:11" ht="14.25">
      <c r="A24" s="904"/>
      <c r="B24" s="914"/>
      <c r="C24" s="912"/>
      <c r="D24" s="914"/>
      <c r="E24" s="914"/>
      <c r="F24" s="914"/>
      <c r="G24" s="914"/>
      <c r="H24" s="913"/>
      <c r="I24" s="908"/>
      <c r="J24" s="906">
        <f t="shared" si="0"/>
        <v>0</v>
      </c>
      <c r="K24" s="902"/>
    </row>
    <row r="25" spans="1:11" ht="14.25">
      <c r="A25" s="904" t="s">
        <v>703</v>
      </c>
      <c r="B25" s="910">
        <v>1932707</v>
      </c>
      <c r="C25" s="912"/>
      <c r="D25" s="910">
        <v>1682506</v>
      </c>
      <c r="E25" s="914"/>
      <c r="F25" s="910">
        <v>3099755</v>
      </c>
      <c r="G25" s="914"/>
      <c r="H25" s="913">
        <v>3005</v>
      </c>
      <c r="I25" s="908"/>
      <c r="J25" s="906">
        <f t="shared" si="0"/>
        <v>6717973</v>
      </c>
      <c r="K25" s="902"/>
    </row>
    <row r="26" spans="1:11" ht="14.25">
      <c r="A26" s="904"/>
      <c r="B26" s="914"/>
      <c r="C26" s="912"/>
      <c r="D26" s="914"/>
      <c r="E26" s="914"/>
      <c r="F26" s="914"/>
      <c r="G26" s="914"/>
      <c r="H26" s="913"/>
      <c r="I26" s="908"/>
      <c r="J26" s="906">
        <f t="shared" si="0"/>
        <v>0</v>
      </c>
      <c r="K26" s="902"/>
    </row>
    <row r="27" spans="1:11" ht="14.25">
      <c r="A27" s="904" t="s">
        <v>704</v>
      </c>
      <c r="B27" s="910">
        <v>7414502</v>
      </c>
      <c r="C27" s="912"/>
      <c r="D27" s="910">
        <v>6777269</v>
      </c>
      <c r="E27" s="914"/>
      <c r="F27" s="910">
        <v>10700981</v>
      </c>
      <c r="G27" s="914"/>
      <c r="H27" s="913">
        <v>603</v>
      </c>
      <c r="I27" s="908"/>
      <c r="J27" s="906">
        <f t="shared" si="0"/>
        <v>24893355</v>
      </c>
      <c r="K27" s="902"/>
    </row>
    <row r="28" spans="1:11" ht="14.25">
      <c r="A28" s="904"/>
      <c r="B28" s="914"/>
      <c r="C28" s="912"/>
      <c r="D28" s="914"/>
      <c r="E28" s="914"/>
      <c r="F28" s="914"/>
      <c r="G28" s="914"/>
      <c r="H28" s="913"/>
      <c r="I28" s="908"/>
      <c r="J28" s="906">
        <f t="shared" si="0"/>
        <v>0</v>
      </c>
      <c r="K28" s="902"/>
    </row>
    <row r="29" spans="1:11" ht="14.25">
      <c r="A29" s="904" t="s">
        <v>705</v>
      </c>
      <c r="B29" s="910">
        <v>34581530</v>
      </c>
      <c r="C29" s="912"/>
      <c r="D29" s="910">
        <v>29260143</v>
      </c>
      <c r="E29" s="914"/>
      <c r="F29" s="910">
        <v>50013513</v>
      </c>
      <c r="G29" s="914"/>
      <c r="H29" s="913">
        <v>436674.05</v>
      </c>
      <c r="I29" s="908"/>
      <c r="J29" s="906">
        <f t="shared" si="0"/>
        <v>114291860.05</v>
      </c>
      <c r="K29" s="902"/>
    </row>
    <row r="30" spans="1:11" ht="14.25">
      <c r="A30" s="904"/>
      <c r="B30" s="914"/>
      <c r="C30" s="912"/>
      <c r="D30" s="914"/>
      <c r="E30" s="914"/>
      <c r="F30" s="914"/>
      <c r="G30" s="914"/>
      <c r="H30" s="913"/>
      <c r="I30" s="908"/>
      <c r="J30" s="906">
        <f t="shared" si="0"/>
        <v>0</v>
      </c>
      <c r="K30" s="902"/>
    </row>
    <row r="31" spans="1:11" ht="14.25">
      <c r="A31" s="904" t="s">
        <v>706</v>
      </c>
      <c r="B31" s="910">
        <v>704911</v>
      </c>
      <c r="C31" s="912"/>
      <c r="D31" s="910">
        <v>678207</v>
      </c>
      <c r="E31" s="914"/>
      <c r="F31" s="910">
        <v>1697376</v>
      </c>
      <c r="G31" s="914"/>
      <c r="H31" s="913">
        <v>162</v>
      </c>
      <c r="I31" s="908"/>
      <c r="J31" s="906">
        <f t="shared" si="0"/>
        <v>3080656</v>
      </c>
      <c r="K31" s="902"/>
    </row>
    <row r="32" spans="1:11">
      <c r="A32" s="662"/>
      <c r="B32" s="660"/>
      <c r="C32" s="660"/>
      <c r="D32" s="660"/>
      <c r="E32" s="660"/>
      <c r="F32" s="660"/>
      <c r="G32" s="660"/>
      <c r="H32" s="661"/>
      <c r="I32" s="661"/>
      <c r="J32" s="660"/>
      <c r="K32" s="903"/>
    </row>
    <row r="33" spans="1:11" ht="13.5" thickBot="1">
      <c r="A33" s="662" t="s">
        <v>69</v>
      </c>
      <c r="B33" s="832">
        <f>SUM(B9:B31)</f>
        <v>120505027</v>
      </c>
      <c r="C33" s="832"/>
      <c r="D33" s="832">
        <f>SUM(D9:D31)</f>
        <v>108464539.05</v>
      </c>
      <c r="E33" s="832"/>
      <c r="F33" s="832">
        <f>SUM(F9:F31)</f>
        <v>156860378.86000001</v>
      </c>
      <c r="G33" s="832"/>
      <c r="H33" s="832">
        <f>SUM(H9:H31)</f>
        <v>9577683.0500000007</v>
      </c>
      <c r="I33" s="832"/>
      <c r="J33" s="832">
        <f>SUM(J9:J31)</f>
        <v>395407627.95999998</v>
      </c>
      <c r="K33" s="903"/>
    </row>
    <row r="34" spans="1:11" ht="13.5" thickTop="1">
      <c r="B34" s="660"/>
      <c r="C34" s="660"/>
      <c r="D34" s="660"/>
      <c r="E34" s="660"/>
      <c r="F34" s="660"/>
      <c r="G34" s="660"/>
      <c r="H34" s="661" t="s">
        <v>586</v>
      </c>
      <c r="I34" s="661"/>
      <c r="J34" s="660"/>
    </row>
    <row r="35" spans="1:11">
      <c r="B35" s="660"/>
      <c r="C35" s="660"/>
      <c r="D35" s="660"/>
      <c r="E35" s="660"/>
      <c r="F35" s="660"/>
      <c r="G35" s="660"/>
      <c r="H35" s="661"/>
      <c r="I35" s="661"/>
      <c r="J35" s="660"/>
    </row>
    <row r="36" spans="1:11">
      <c r="B36" s="660"/>
      <c r="C36" s="660"/>
      <c r="D36" s="660"/>
      <c r="E36" s="660"/>
      <c r="F36" s="660"/>
      <c r="G36" s="660"/>
      <c r="H36" s="661"/>
      <c r="I36" s="661"/>
      <c r="J36" s="660"/>
    </row>
    <row r="37" spans="1:11">
      <c r="B37" s="660"/>
      <c r="C37" s="660"/>
      <c r="D37" s="660"/>
      <c r="E37" s="660"/>
      <c r="F37" s="660"/>
      <c r="G37" s="660"/>
      <c r="H37" s="661"/>
      <c r="I37" s="661"/>
      <c r="J37" s="660"/>
    </row>
    <row r="38" spans="1:11">
      <c r="B38" s="660"/>
      <c r="C38" s="660"/>
      <c r="D38" s="660"/>
      <c r="E38" s="660"/>
      <c r="F38" s="660"/>
      <c r="G38" s="660"/>
      <c r="H38" s="661"/>
      <c r="I38" s="661"/>
      <c r="J38" s="660"/>
    </row>
    <row r="39" spans="1:11">
      <c r="B39" s="660"/>
      <c r="C39" s="660"/>
      <c r="D39" s="660"/>
      <c r="E39" s="660"/>
      <c r="F39" s="660"/>
      <c r="G39" s="660"/>
      <c r="H39" s="661"/>
      <c r="I39" s="661"/>
      <c r="J39" s="660"/>
    </row>
    <row r="40" spans="1:11">
      <c r="B40" s="660"/>
      <c r="C40" s="660"/>
      <c r="D40" s="660"/>
      <c r="E40" s="660"/>
      <c r="F40" s="660"/>
      <c r="G40" s="660"/>
      <c r="H40" s="661"/>
      <c r="I40" s="661"/>
      <c r="J40" s="660"/>
    </row>
    <row r="41" spans="1:11">
      <c r="B41" s="660"/>
      <c r="C41" s="660"/>
      <c r="D41" s="660"/>
      <c r="E41" s="660"/>
      <c r="F41" s="660"/>
      <c r="G41" s="660"/>
      <c r="H41" s="661"/>
      <c r="I41" s="661"/>
      <c r="J41" s="660"/>
    </row>
    <row r="42" spans="1:11">
      <c r="B42" s="660"/>
      <c r="C42" s="660"/>
      <c r="D42" s="660"/>
      <c r="E42" s="660"/>
      <c r="F42" s="660"/>
      <c r="G42" s="660"/>
      <c r="H42" s="661"/>
      <c r="I42" s="661"/>
      <c r="J42" s="660"/>
    </row>
    <row r="43" spans="1:11">
      <c r="B43" s="660"/>
      <c r="C43" s="660"/>
      <c r="D43" s="660"/>
      <c r="E43" s="660"/>
      <c r="F43" s="660"/>
      <c r="G43" s="660"/>
      <c r="H43" s="661"/>
      <c r="I43" s="661"/>
      <c r="J43" s="660"/>
    </row>
    <row r="44" spans="1:11">
      <c r="B44" s="660"/>
      <c r="C44" s="660"/>
      <c r="D44" s="660"/>
      <c r="E44" s="660"/>
      <c r="F44" s="660"/>
      <c r="G44" s="660"/>
      <c r="H44" s="661"/>
      <c r="I44" s="661"/>
      <c r="J44" s="660"/>
    </row>
    <row r="45" spans="1:11">
      <c r="B45" s="660"/>
      <c r="C45" s="660"/>
      <c r="D45" s="660"/>
      <c r="E45" s="660"/>
      <c r="F45" s="660"/>
      <c r="G45" s="660"/>
      <c r="H45" s="661"/>
      <c r="I45" s="661"/>
      <c r="J45" s="660"/>
    </row>
    <row r="46" spans="1:11">
      <c r="B46" s="660"/>
      <c r="C46" s="660"/>
      <c r="D46" s="660"/>
      <c r="E46" s="660"/>
      <c r="F46" s="660"/>
      <c r="G46" s="660"/>
      <c r="H46" s="661"/>
      <c r="I46" s="661"/>
      <c r="J46" s="660"/>
    </row>
    <row r="47" spans="1:11">
      <c r="B47" s="660"/>
      <c r="C47" s="660"/>
      <c r="D47" s="660"/>
      <c r="E47" s="660"/>
      <c r="F47" s="660"/>
      <c r="G47" s="660"/>
      <c r="H47" s="661"/>
      <c r="I47" s="661"/>
      <c r="J47" s="660"/>
    </row>
    <row r="48" spans="1:11">
      <c r="B48" s="660"/>
      <c r="C48" s="660"/>
      <c r="D48" s="660"/>
      <c r="E48" s="660"/>
      <c r="F48" s="660"/>
      <c r="G48" s="660"/>
      <c r="H48" s="661"/>
      <c r="I48" s="661"/>
      <c r="J48" s="660"/>
    </row>
    <row r="49" spans="2:10">
      <c r="B49" s="660"/>
      <c r="C49" s="660"/>
      <c r="D49" s="660"/>
      <c r="E49" s="660"/>
      <c r="F49" s="660"/>
      <c r="G49" s="660"/>
      <c r="H49" s="661"/>
      <c r="I49" s="661"/>
      <c r="J49" s="660"/>
    </row>
    <row r="50" spans="2:10">
      <c r="B50" s="660"/>
      <c r="C50" s="660"/>
      <c r="D50" s="660"/>
      <c r="E50" s="660"/>
      <c r="F50" s="660"/>
      <c r="G50" s="660"/>
      <c r="H50" s="661"/>
      <c r="I50" s="661"/>
      <c r="J50" s="660"/>
    </row>
    <row r="51" spans="2:10">
      <c r="B51" s="660"/>
      <c r="C51" s="660"/>
      <c r="D51" s="660"/>
      <c r="E51" s="660"/>
      <c r="F51" s="660"/>
      <c r="G51" s="660"/>
      <c r="H51" s="661"/>
      <c r="I51" s="661"/>
      <c r="J51" s="660"/>
    </row>
    <row r="52" spans="2:10">
      <c r="B52" s="660"/>
      <c r="C52" s="660"/>
      <c r="D52" s="660"/>
      <c r="E52" s="660"/>
      <c r="F52" s="660"/>
      <c r="G52" s="660"/>
      <c r="H52" s="661"/>
      <c r="I52" s="661"/>
      <c r="J52" s="660"/>
    </row>
    <row r="53" spans="2:10">
      <c r="B53" s="660"/>
      <c r="C53" s="660"/>
      <c r="D53" s="660"/>
      <c r="E53" s="660"/>
      <c r="F53" s="660"/>
      <c r="G53" s="660"/>
      <c r="H53" s="661"/>
      <c r="I53" s="661"/>
      <c r="J53" s="660"/>
    </row>
    <row r="54" spans="2:10">
      <c r="B54" s="660"/>
      <c r="C54" s="660"/>
      <c r="D54" s="660"/>
      <c r="E54" s="660"/>
      <c r="F54" s="660"/>
      <c r="G54" s="660"/>
      <c r="H54" s="661"/>
      <c r="I54" s="661"/>
      <c r="J54" s="660"/>
    </row>
    <row r="55" spans="2:10">
      <c r="B55" s="660"/>
      <c r="C55" s="660"/>
      <c r="D55" s="660"/>
      <c r="E55" s="660"/>
      <c r="F55" s="660"/>
      <c r="G55" s="660"/>
      <c r="H55" s="661"/>
      <c r="I55" s="661"/>
      <c r="J55" s="660"/>
    </row>
    <row r="56" spans="2:10">
      <c r="B56" s="660"/>
      <c r="C56" s="660"/>
      <c r="D56" s="660"/>
      <c r="E56" s="660"/>
      <c r="F56" s="660"/>
      <c r="G56" s="660"/>
      <c r="H56" s="661"/>
      <c r="I56" s="661"/>
      <c r="J56" s="660"/>
    </row>
    <row r="57" spans="2:10">
      <c r="B57" s="660"/>
      <c r="C57" s="660"/>
      <c r="D57" s="660"/>
      <c r="E57" s="660"/>
      <c r="F57" s="660"/>
      <c r="G57" s="660"/>
      <c r="H57" s="661"/>
      <c r="I57" s="661"/>
      <c r="J57" s="660"/>
    </row>
    <row r="58" spans="2:10">
      <c r="B58" s="660"/>
      <c r="C58" s="660"/>
      <c r="D58" s="660"/>
      <c r="E58" s="660"/>
      <c r="F58" s="660"/>
      <c r="G58" s="660"/>
      <c r="H58" s="661"/>
      <c r="I58" s="661"/>
      <c r="J58" s="660"/>
    </row>
    <row r="59" spans="2:10">
      <c r="B59" s="660"/>
      <c r="C59" s="660"/>
      <c r="D59" s="660"/>
      <c r="E59" s="660"/>
      <c r="F59" s="660"/>
      <c r="G59" s="660"/>
      <c r="H59" s="661"/>
      <c r="I59" s="661"/>
      <c r="J59" s="660"/>
    </row>
    <row r="60" spans="2:10">
      <c r="B60" s="660"/>
      <c r="C60" s="660"/>
      <c r="D60" s="660"/>
      <c r="E60" s="660"/>
      <c r="F60" s="660"/>
      <c r="G60" s="660"/>
      <c r="H60" s="661"/>
      <c r="I60" s="661"/>
      <c r="J60" s="660"/>
    </row>
    <row r="61" spans="2:10">
      <c r="B61" s="660"/>
      <c r="C61" s="660"/>
      <c r="D61" s="660"/>
      <c r="E61" s="660"/>
      <c r="F61" s="660"/>
      <c r="G61" s="660"/>
      <c r="H61" s="661"/>
      <c r="I61" s="661"/>
      <c r="J61" s="660"/>
    </row>
    <row r="62" spans="2:10">
      <c r="B62" s="660"/>
      <c r="C62" s="660"/>
      <c r="D62" s="660"/>
      <c r="E62" s="660"/>
      <c r="F62" s="660"/>
      <c r="G62" s="660"/>
      <c r="H62" s="661"/>
      <c r="I62" s="661"/>
      <c r="J62" s="660"/>
    </row>
    <row r="63" spans="2:10">
      <c r="B63" s="660"/>
      <c r="C63" s="660"/>
      <c r="D63" s="660"/>
      <c r="E63" s="660"/>
      <c r="F63" s="660"/>
      <c r="G63" s="660"/>
      <c r="H63" s="661"/>
      <c r="I63" s="661"/>
      <c r="J63" s="660"/>
    </row>
    <row r="64" spans="2:10">
      <c r="B64" s="660"/>
      <c r="C64" s="660"/>
      <c r="D64" s="660"/>
      <c r="E64" s="660"/>
      <c r="F64" s="660"/>
      <c r="G64" s="660"/>
      <c r="H64" s="661"/>
      <c r="I64" s="661"/>
      <c r="J64" s="660"/>
    </row>
    <row r="65" spans="2:10">
      <c r="B65" s="660"/>
      <c r="C65" s="660"/>
      <c r="D65" s="660"/>
      <c r="E65" s="660"/>
      <c r="F65" s="660"/>
      <c r="G65" s="660"/>
      <c r="H65" s="661"/>
      <c r="I65" s="661"/>
      <c r="J65" s="660"/>
    </row>
    <row r="66" spans="2:10">
      <c r="B66" s="660"/>
      <c r="C66" s="660"/>
      <c r="D66" s="660"/>
      <c r="E66" s="660"/>
      <c r="F66" s="660"/>
      <c r="G66" s="660"/>
      <c r="H66" s="661"/>
      <c r="I66" s="661"/>
      <c r="J66" s="660"/>
    </row>
    <row r="67" spans="2:10">
      <c r="B67" s="660"/>
      <c r="C67" s="660"/>
      <c r="D67" s="660"/>
      <c r="E67" s="660"/>
      <c r="F67" s="660"/>
      <c r="G67" s="660"/>
      <c r="H67" s="661"/>
      <c r="I67" s="661"/>
      <c r="J67" s="660"/>
    </row>
    <row r="68" spans="2:10">
      <c r="B68" s="660"/>
      <c r="C68" s="660"/>
      <c r="D68" s="660"/>
      <c r="E68" s="660"/>
      <c r="F68" s="660"/>
      <c r="G68" s="660"/>
      <c r="H68" s="661"/>
      <c r="I68" s="661"/>
      <c r="J68" s="660"/>
    </row>
    <row r="69" spans="2:10">
      <c r="B69" s="660"/>
      <c r="C69" s="660"/>
      <c r="D69" s="660"/>
      <c r="E69" s="660"/>
      <c r="F69" s="660"/>
      <c r="G69" s="660"/>
      <c r="H69" s="661"/>
      <c r="I69" s="661"/>
      <c r="J69" s="660"/>
    </row>
    <row r="70" spans="2:10">
      <c r="B70" s="660"/>
      <c r="C70" s="660"/>
      <c r="D70" s="660"/>
      <c r="E70" s="660"/>
      <c r="F70" s="660"/>
      <c r="G70" s="660"/>
      <c r="H70" s="661"/>
      <c r="I70" s="661"/>
      <c r="J70" s="660"/>
    </row>
    <row r="71" spans="2:10">
      <c r="B71" s="660"/>
      <c r="C71" s="660"/>
      <c r="D71" s="660"/>
      <c r="E71" s="660"/>
      <c r="F71" s="660"/>
      <c r="G71" s="660"/>
      <c r="H71" s="661"/>
      <c r="I71" s="661"/>
      <c r="J71" s="660"/>
    </row>
    <row r="72" spans="2:10">
      <c r="B72" s="660"/>
      <c r="C72" s="660"/>
      <c r="D72" s="660"/>
      <c r="E72" s="660"/>
      <c r="F72" s="660"/>
      <c r="G72" s="660"/>
      <c r="H72" s="661"/>
      <c r="I72" s="661"/>
      <c r="J72" s="660"/>
    </row>
    <row r="73" spans="2:10">
      <c r="B73" s="660"/>
      <c r="C73" s="660"/>
      <c r="D73" s="660"/>
      <c r="E73" s="660"/>
      <c r="F73" s="660"/>
      <c r="G73" s="660"/>
      <c r="H73" s="661"/>
      <c r="I73" s="661"/>
      <c r="J73" s="660"/>
    </row>
    <row r="74" spans="2:10">
      <c r="B74" s="660"/>
      <c r="C74" s="660"/>
      <c r="D74" s="660"/>
      <c r="E74" s="660"/>
      <c r="F74" s="660"/>
      <c r="G74" s="660"/>
      <c r="H74" s="661"/>
      <c r="I74" s="661"/>
      <c r="J74" s="660"/>
    </row>
    <row r="75" spans="2:10">
      <c r="B75" s="660"/>
      <c r="C75" s="660"/>
      <c r="D75" s="660"/>
      <c r="E75" s="660"/>
      <c r="F75" s="660"/>
      <c r="G75" s="660"/>
      <c r="H75" s="661"/>
      <c r="I75" s="661"/>
      <c r="J75" s="660"/>
    </row>
    <row r="76" spans="2:10">
      <c r="B76" s="660"/>
      <c r="C76" s="660"/>
      <c r="D76" s="660"/>
      <c r="E76" s="660"/>
      <c r="F76" s="660"/>
      <c r="G76" s="660"/>
      <c r="H76" s="661"/>
      <c r="I76" s="661"/>
      <c r="J76" s="660"/>
    </row>
    <row r="77" spans="2:10">
      <c r="B77" s="660"/>
      <c r="C77" s="660"/>
      <c r="D77" s="660"/>
      <c r="E77" s="660"/>
      <c r="F77" s="660"/>
      <c r="G77" s="660"/>
      <c r="H77" s="661"/>
      <c r="I77" s="661"/>
      <c r="J77" s="660"/>
    </row>
    <row r="78" spans="2:10">
      <c r="B78" s="660"/>
      <c r="C78" s="660"/>
      <c r="D78" s="660"/>
      <c r="E78" s="660"/>
      <c r="F78" s="660"/>
      <c r="G78" s="660"/>
      <c r="H78" s="661"/>
      <c r="I78" s="661"/>
      <c r="J78" s="660"/>
    </row>
    <row r="79" spans="2:10">
      <c r="B79" s="660"/>
      <c r="C79" s="660"/>
      <c r="D79" s="660"/>
      <c r="E79" s="660"/>
      <c r="F79" s="660"/>
      <c r="G79" s="660"/>
      <c r="H79" s="661"/>
      <c r="I79" s="661"/>
      <c r="J79" s="660"/>
    </row>
    <row r="80" spans="2:10">
      <c r="B80" s="660"/>
      <c r="C80" s="660"/>
      <c r="D80" s="660"/>
      <c r="E80" s="660"/>
      <c r="F80" s="660"/>
      <c r="G80" s="660"/>
      <c r="H80" s="661"/>
      <c r="I80" s="661"/>
      <c r="J80" s="660"/>
    </row>
    <row r="81" spans="2:10">
      <c r="B81" s="660"/>
      <c r="C81" s="660"/>
      <c r="D81" s="660"/>
      <c r="E81" s="660"/>
      <c r="F81" s="660"/>
      <c r="G81" s="660"/>
      <c r="H81" s="661"/>
      <c r="I81" s="661"/>
      <c r="J81" s="660"/>
    </row>
    <row r="82" spans="2:10">
      <c r="B82" s="660"/>
      <c r="C82" s="660"/>
      <c r="D82" s="660"/>
      <c r="E82" s="660"/>
      <c r="F82" s="660"/>
      <c r="G82" s="660"/>
      <c r="H82" s="661"/>
      <c r="I82" s="661"/>
      <c r="J82" s="660"/>
    </row>
    <row r="83" spans="2:10">
      <c r="B83" s="660"/>
      <c r="C83" s="660"/>
      <c r="D83" s="660"/>
      <c r="E83" s="660"/>
      <c r="F83" s="660"/>
      <c r="G83" s="660"/>
      <c r="H83" s="661"/>
      <c r="I83" s="661"/>
      <c r="J83" s="660"/>
    </row>
    <row r="84" spans="2:10">
      <c r="B84" s="660"/>
      <c r="C84" s="660"/>
      <c r="D84" s="660"/>
      <c r="E84" s="660"/>
      <c r="F84" s="660"/>
      <c r="G84" s="660"/>
      <c r="H84" s="661"/>
      <c r="I84" s="661"/>
      <c r="J84" s="660"/>
    </row>
    <row r="85" spans="2:10">
      <c r="B85" s="660"/>
      <c r="C85" s="660"/>
      <c r="D85" s="660"/>
      <c r="E85" s="660"/>
      <c r="F85" s="660"/>
      <c r="G85" s="660"/>
      <c r="H85" s="661"/>
      <c r="I85" s="661"/>
      <c r="J85" s="660"/>
    </row>
    <row r="86" spans="2:10">
      <c r="B86" s="660"/>
      <c r="C86" s="660"/>
      <c r="D86" s="660"/>
      <c r="E86" s="660"/>
      <c r="F86" s="660"/>
      <c r="G86" s="660"/>
      <c r="H86" s="661"/>
      <c r="I86" s="661"/>
      <c r="J86" s="660"/>
    </row>
    <row r="87" spans="2:10">
      <c r="B87" s="660"/>
      <c r="C87" s="660"/>
      <c r="D87" s="660"/>
      <c r="E87" s="660"/>
      <c r="F87" s="660"/>
      <c r="G87" s="660"/>
      <c r="H87" s="661"/>
      <c r="I87" s="661"/>
      <c r="J87" s="660"/>
    </row>
    <row r="88" spans="2:10">
      <c r="B88" s="660"/>
      <c r="C88" s="660"/>
      <c r="D88" s="660"/>
      <c r="E88" s="660"/>
      <c r="F88" s="660"/>
      <c r="G88" s="660"/>
      <c r="H88" s="661"/>
      <c r="I88" s="661"/>
      <c r="J88" s="660"/>
    </row>
    <row r="89" spans="2:10">
      <c r="B89" s="660"/>
      <c r="C89" s="660"/>
      <c r="D89" s="660"/>
      <c r="E89" s="660"/>
      <c r="F89" s="660"/>
      <c r="G89" s="660"/>
      <c r="H89" s="661"/>
      <c r="I89" s="661"/>
      <c r="J89" s="660"/>
    </row>
    <row r="90" spans="2:10">
      <c r="B90" s="660"/>
      <c r="C90" s="660"/>
      <c r="D90" s="660"/>
      <c r="E90" s="660"/>
      <c r="F90" s="660"/>
      <c r="G90" s="660"/>
      <c r="H90" s="661"/>
      <c r="I90" s="661"/>
      <c r="J90" s="660"/>
    </row>
    <row r="91" spans="2:10">
      <c r="B91" s="660"/>
      <c r="C91" s="660"/>
      <c r="D91" s="660"/>
      <c r="E91" s="660"/>
      <c r="F91" s="660"/>
      <c r="G91" s="660"/>
      <c r="H91" s="661"/>
      <c r="I91" s="661"/>
      <c r="J91" s="660"/>
    </row>
    <row r="92" spans="2:10">
      <c r="B92" s="660"/>
      <c r="C92" s="660"/>
      <c r="D92" s="660"/>
      <c r="E92" s="660"/>
      <c r="F92" s="660"/>
      <c r="G92" s="660"/>
      <c r="H92" s="661"/>
      <c r="I92" s="661"/>
      <c r="J92" s="660"/>
    </row>
    <row r="93" spans="2:10">
      <c r="B93" s="660"/>
      <c r="C93" s="660"/>
      <c r="D93" s="660"/>
      <c r="E93" s="660"/>
      <c r="F93" s="660"/>
      <c r="G93" s="660"/>
      <c r="H93" s="661"/>
      <c r="I93" s="661"/>
      <c r="J93" s="660"/>
    </row>
    <row r="94" spans="2:10">
      <c r="B94" s="660"/>
      <c r="C94" s="660"/>
      <c r="D94" s="660"/>
      <c r="E94" s="660"/>
      <c r="F94" s="660"/>
      <c r="G94" s="660"/>
      <c r="H94" s="661"/>
      <c r="I94" s="661"/>
      <c r="J94" s="660"/>
    </row>
    <row r="95" spans="2:10">
      <c r="B95" s="660"/>
      <c r="C95" s="660"/>
      <c r="D95" s="660"/>
      <c r="E95" s="660"/>
      <c r="F95" s="660"/>
      <c r="G95" s="660"/>
      <c r="H95" s="661"/>
      <c r="I95" s="661"/>
      <c r="J95" s="660"/>
    </row>
    <row r="96" spans="2:10">
      <c r="B96" s="660"/>
      <c r="C96" s="660"/>
      <c r="D96" s="660"/>
      <c r="E96" s="660"/>
      <c r="F96" s="660"/>
      <c r="G96" s="660"/>
      <c r="H96" s="661"/>
      <c r="I96" s="661"/>
      <c r="J96" s="660"/>
    </row>
    <row r="97" spans="2:10">
      <c r="B97" s="660"/>
      <c r="C97" s="660"/>
      <c r="D97" s="660"/>
      <c r="E97" s="660"/>
      <c r="F97" s="660"/>
      <c r="G97" s="660"/>
      <c r="H97" s="661"/>
      <c r="I97" s="661"/>
      <c r="J97" s="660"/>
    </row>
    <row r="98" spans="2:10">
      <c r="B98" s="660"/>
      <c r="C98" s="660"/>
      <c r="D98" s="660"/>
      <c r="E98" s="660"/>
      <c r="F98" s="660"/>
      <c r="G98" s="660"/>
      <c r="H98" s="661"/>
      <c r="I98" s="661"/>
      <c r="J98" s="660"/>
    </row>
    <row r="99" spans="2:10">
      <c r="B99" s="660"/>
      <c r="C99" s="660"/>
      <c r="D99" s="660"/>
      <c r="E99" s="660"/>
      <c r="F99" s="660"/>
      <c r="G99" s="660"/>
      <c r="H99" s="661"/>
      <c r="I99" s="661"/>
      <c r="J99" s="660"/>
    </row>
    <row r="100" spans="2:10">
      <c r="B100" s="660"/>
      <c r="C100" s="660"/>
      <c r="D100" s="660"/>
      <c r="E100" s="660"/>
      <c r="F100" s="660"/>
      <c r="G100" s="660"/>
      <c r="H100" s="661"/>
      <c r="I100" s="661"/>
      <c r="J100" s="660"/>
    </row>
    <row r="101" spans="2:10">
      <c r="B101" s="660"/>
      <c r="C101" s="660"/>
      <c r="D101" s="660"/>
      <c r="E101" s="660"/>
      <c r="F101" s="660"/>
      <c r="G101" s="660"/>
      <c r="H101" s="661"/>
      <c r="I101" s="661"/>
      <c r="J101" s="660"/>
    </row>
    <row r="102" spans="2:10">
      <c r="B102" s="660"/>
      <c r="C102" s="660"/>
      <c r="D102" s="660"/>
      <c r="E102" s="660"/>
      <c r="F102" s="660"/>
      <c r="G102" s="660"/>
      <c r="H102" s="661"/>
      <c r="I102" s="661"/>
      <c r="J102" s="660"/>
    </row>
    <row r="103" spans="2:10">
      <c r="B103" s="660"/>
      <c r="C103" s="660"/>
      <c r="D103" s="660"/>
      <c r="E103" s="660"/>
      <c r="F103" s="660"/>
      <c r="G103" s="660"/>
      <c r="H103" s="661"/>
      <c r="I103" s="661"/>
      <c r="J103" s="660"/>
    </row>
    <row r="104" spans="2:10">
      <c r="B104" s="660"/>
      <c r="C104" s="660"/>
      <c r="D104" s="660"/>
      <c r="E104" s="660"/>
      <c r="F104" s="660"/>
      <c r="G104" s="660"/>
      <c r="H104" s="661"/>
      <c r="I104" s="661"/>
      <c r="J104" s="660"/>
    </row>
    <row r="105" spans="2:10">
      <c r="B105" s="660"/>
      <c r="C105" s="660"/>
      <c r="D105" s="660"/>
      <c r="E105" s="660"/>
      <c r="F105" s="660"/>
      <c r="G105" s="660"/>
      <c r="H105" s="661"/>
      <c r="I105" s="661"/>
      <c r="J105" s="660"/>
    </row>
    <row r="106" spans="2:10">
      <c r="B106" s="660"/>
      <c r="C106" s="660"/>
      <c r="D106" s="660"/>
      <c r="E106" s="660"/>
      <c r="F106" s="660"/>
      <c r="G106" s="660"/>
      <c r="H106" s="661"/>
      <c r="I106" s="661"/>
      <c r="J106" s="660"/>
    </row>
    <row r="107" spans="2:10">
      <c r="B107" s="660"/>
      <c r="C107" s="660"/>
      <c r="D107" s="660"/>
      <c r="E107" s="660"/>
      <c r="F107" s="660"/>
      <c r="G107" s="660"/>
      <c r="H107" s="661"/>
      <c r="I107" s="661"/>
      <c r="J107" s="660"/>
    </row>
    <row r="108" spans="2:10">
      <c r="B108" s="660"/>
      <c r="C108" s="660"/>
      <c r="D108" s="660"/>
      <c r="E108" s="660"/>
      <c r="F108" s="660"/>
      <c r="G108" s="660"/>
      <c r="H108" s="661"/>
      <c r="I108" s="661"/>
      <c r="J108" s="660"/>
    </row>
    <row r="109" spans="2:10">
      <c r="B109" s="660"/>
      <c r="C109" s="660"/>
      <c r="D109" s="660"/>
      <c r="E109" s="660"/>
      <c r="F109" s="660"/>
      <c r="G109" s="660"/>
      <c r="H109" s="661"/>
      <c r="I109" s="661"/>
      <c r="J109" s="660"/>
    </row>
    <row r="110" spans="2:10">
      <c r="B110" s="660"/>
      <c r="C110" s="660"/>
      <c r="D110" s="660"/>
      <c r="E110" s="660"/>
      <c r="F110" s="660"/>
      <c r="G110" s="660"/>
      <c r="H110" s="661"/>
      <c r="I110" s="661"/>
      <c r="J110" s="660"/>
    </row>
    <row r="111" spans="2:10">
      <c r="B111" s="660"/>
      <c r="C111" s="660"/>
      <c r="D111" s="660"/>
      <c r="E111" s="660"/>
      <c r="F111" s="660"/>
      <c r="G111" s="660"/>
      <c r="H111" s="661"/>
      <c r="I111" s="661"/>
      <c r="J111" s="660"/>
    </row>
    <row r="112" spans="2:10">
      <c r="B112" s="660"/>
      <c r="C112" s="660"/>
      <c r="D112" s="660"/>
      <c r="E112" s="660"/>
      <c r="F112" s="660"/>
      <c r="G112" s="660"/>
      <c r="H112" s="661"/>
      <c r="I112" s="661"/>
      <c r="J112" s="660"/>
    </row>
    <row r="113" spans="2:10">
      <c r="B113" s="660"/>
      <c r="C113" s="660"/>
      <c r="D113" s="660"/>
      <c r="E113" s="660"/>
      <c r="F113" s="660"/>
      <c r="G113" s="660"/>
      <c r="H113" s="661"/>
      <c r="I113" s="661"/>
      <c r="J113" s="660"/>
    </row>
    <row r="114" spans="2:10">
      <c r="B114" s="660"/>
      <c r="C114" s="660"/>
      <c r="D114" s="660"/>
      <c r="E114" s="660"/>
      <c r="F114" s="660"/>
      <c r="G114" s="660"/>
      <c r="H114" s="661"/>
      <c r="I114" s="661"/>
      <c r="J114" s="660"/>
    </row>
    <row r="115" spans="2:10">
      <c r="B115" s="660"/>
      <c r="C115" s="660"/>
      <c r="D115" s="660"/>
      <c r="E115" s="660"/>
      <c r="F115" s="660"/>
      <c r="G115" s="660"/>
      <c r="H115" s="661"/>
      <c r="I115" s="661"/>
      <c r="J115" s="660"/>
    </row>
    <row r="116" spans="2:10">
      <c r="B116" s="660"/>
      <c r="C116" s="660"/>
      <c r="D116" s="660"/>
      <c r="E116" s="660"/>
      <c r="F116" s="660"/>
      <c r="G116" s="660"/>
      <c r="H116" s="661"/>
      <c r="I116" s="661"/>
      <c r="J116" s="660"/>
    </row>
    <row r="117" spans="2:10">
      <c r="B117" s="660"/>
      <c r="C117" s="660"/>
      <c r="D117" s="660"/>
      <c r="E117" s="660"/>
      <c r="F117" s="660"/>
      <c r="G117" s="660"/>
      <c r="H117" s="661"/>
      <c r="I117" s="661"/>
      <c r="J117" s="660"/>
    </row>
    <row r="118" spans="2:10">
      <c r="B118" s="660"/>
      <c r="C118" s="660"/>
      <c r="D118" s="660"/>
      <c r="E118" s="660"/>
      <c r="F118" s="660"/>
      <c r="G118" s="660"/>
      <c r="H118" s="661"/>
      <c r="I118" s="661"/>
      <c r="J118" s="660"/>
    </row>
    <row r="119" spans="2:10">
      <c r="B119" s="660"/>
      <c r="C119" s="660"/>
      <c r="D119" s="660"/>
      <c r="E119" s="660"/>
      <c r="F119" s="660"/>
      <c r="G119" s="660"/>
      <c r="H119" s="661"/>
      <c r="I119" s="661"/>
      <c r="J119" s="660"/>
    </row>
    <row r="120" spans="2:10">
      <c r="B120" s="660"/>
      <c r="C120" s="660"/>
      <c r="D120" s="660"/>
      <c r="E120" s="660"/>
      <c r="F120" s="660"/>
      <c r="G120" s="660"/>
      <c r="H120" s="661"/>
      <c r="I120" s="661"/>
      <c r="J120" s="660"/>
    </row>
    <row r="121" spans="2:10">
      <c r="B121" s="660"/>
      <c r="C121" s="660"/>
      <c r="D121" s="660"/>
      <c r="E121" s="660"/>
      <c r="F121" s="660"/>
      <c r="G121" s="660"/>
      <c r="H121" s="661"/>
      <c r="I121" s="661"/>
      <c r="J121" s="660"/>
    </row>
    <row r="122" spans="2:10">
      <c r="B122" s="660"/>
      <c r="C122" s="660"/>
      <c r="D122" s="660"/>
      <c r="E122" s="660"/>
      <c r="F122" s="660"/>
      <c r="G122" s="660"/>
      <c r="H122" s="661"/>
      <c r="I122" s="661"/>
      <c r="J122" s="660"/>
    </row>
    <row r="123" spans="2:10">
      <c r="B123" s="660"/>
      <c r="C123" s="660"/>
      <c r="D123" s="660"/>
      <c r="E123" s="660"/>
      <c r="F123" s="660"/>
      <c r="G123" s="660"/>
      <c r="H123" s="661"/>
      <c r="I123" s="661"/>
      <c r="J123" s="660"/>
    </row>
    <row r="124" spans="2:10">
      <c r="B124" s="660"/>
      <c r="C124" s="660"/>
      <c r="D124" s="660"/>
      <c r="E124" s="660"/>
      <c r="F124" s="660"/>
      <c r="G124" s="660"/>
      <c r="H124" s="661"/>
      <c r="I124" s="661"/>
      <c r="J124" s="660"/>
    </row>
    <row r="125" spans="2:10">
      <c r="B125" s="660"/>
      <c r="C125" s="660"/>
      <c r="D125" s="660"/>
      <c r="E125" s="660"/>
      <c r="F125" s="660"/>
      <c r="G125" s="660"/>
      <c r="H125" s="661"/>
      <c r="I125" s="661"/>
      <c r="J125" s="660"/>
    </row>
    <row r="126" spans="2:10">
      <c r="B126" s="660"/>
      <c r="C126" s="660"/>
      <c r="D126" s="660"/>
      <c r="E126" s="660"/>
      <c r="F126" s="660"/>
      <c r="G126" s="660"/>
      <c r="H126" s="661"/>
      <c r="I126" s="661"/>
      <c r="J126" s="660"/>
    </row>
    <row r="127" spans="2:10">
      <c r="B127" s="660"/>
      <c r="C127" s="660"/>
      <c r="D127" s="660"/>
      <c r="E127" s="660"/>
      <c r="F127" s="660"/>
      <c r="G127" s="660"/>
      <c r="H127" s="661"/>
      <c r="I127" s="661"/>
      <c r="J127" s="660"/>
    </row>
    <row r="128" spans="2:10">
      <c r="B128" s="660"/>
      <c r="C128" s="660"/>
      <c r="D128" s="660"/>
      <c r="E128" s="660"/>
      <c r="F128" s="660"/>
      <c r="G128" s="660"/>
      <c r="H128" s="661"/>
      <c r="I128" s="661"/>
      <c r="J128" s="660"/>
    </row>
    <row r="129" spans="2:10">
      <c r="B129" s="660"/>
      <c r="C129" s="660"/>
      <c r="D129" s="660"/>
      <c r="E129" s="660"/>
      <c r="F129" s="660"/>
      <c r="G129" s="660"/>
      <c r="H129" s="661"/>
      <c r="I129" s="661"/>
      <c r="J129" s="660"/>
    </row>
    <row r="130" spans="2:10">
      <c r="B130" s="660"/>
      <c r="C130" s="660"/>
      <c r="D130" s="660"/>
      <c r="E130" s="660"/>
      <c r="F130" s="660"/>
      <c r="G130" s="660"/>
      <c r="H130" s="661"/>
      <c r="I130" s="661"/>
      <c r="J130" s="660"/>
    </row>
    <row r="131" spans="2:10">
      <c r="B131" s="660"/>
      <c r="C131" s="660"/>
      <c r="D131" s="660"/>
      <c r="E131" s="660"/>
      <c r="F131" s="660"/>
      <c r="G131" s="660"/>
      <c r="H131" s="661"/>
      <c r="I131" s="661"/>
      <c r="J131" s="660"/>
    </row>
    <row r="132" spans="2:10">
      <c r="B132" s="660"/>
      <c r="C132" s="660"/>
      <c r="D132" s="660"/>
      <c r="E132" s="660"/>
      <c r="F132" s="660"/>
      <c r="G132" s="660"/>
      <c r="H132" s="661"/>
      <c r="I132" s="661"/>
      <c r="J132" s="660"/>
    </row>
    <row r="133" spans="2:10">
      <c r="B133" s="660"/>
      <c r="C133" s="660"/>
      <c r="D133" s="660"/>
      <c r="E133" s="660"/>
      <c r="F133" s="660"/>
      <c r="G133" s="660"/>
      <c r="H133" s="661"/>
      <c r="I133" s="661"/>
      <c r="J133" s="660"/>
    </row>
    <row r="134" spans="2:10">
      <c r="B134" s="660"/>
      <c r="C134" s="660"/>
      <c r="D134" s="660"/>
      <c r="E134" s="660"/>
      <c r="F134" s="660"/>
      <c r="G134" s="660"/>
      <c r="H134" s="661"/>
      <c r="I134" s="661"/>
      <c r="J134" s="660"/>
    </row>
    <row r="135" spans="2:10">
      <c r="B135" s="660"/>
      <c r="C135" s="660"/>
      <c r="D135" s="660"/>
      <c r="E135" s="660"/>
      <c r="F135" s="660"/>
      <c r="G135" s="660"/>
      <c r="H135" s="661"/>
      <c r="I135" s="661"/>
      <c r="J135" s="660"/>
    </row>
    <row r="136" spans="2:10">
      <c r="B136" s="660"/>
      <c r="C136" s="660"/>
      <c r="D136" s="660"/>
      <c r="E136" s="660"/>
      <c r="F136" s="660"/>
      <c r="G136" s="660"/>
      <c r="H136" s="661"/>
      <c r="I136" s="661"/>
      <c r="J136" s="660"/>
    </row>
    <row r="137" spans="2:10">
      <c r="B137" s="660"/>
      <c r="C137" s="660"/>
      <c r="D137" s="660"/>
      <c r="E137" s="660"/>
      <c r="F137" s="660"/>
      <c r="G137" s="660"/>
      <c r="H137" s="661"/>
      <c r="I137" s="661"/>
      <c r="J137" s="660"/>
    </row>
    <row r="138" spans="2:10">
      <c r="B138" s="660"/>
      <c r="C138" s="660"/>
      <c r="D138" s="660"/>
      <c r="E138" s="660"/>
      <c r="F138" s="660"/>
      <c r="G138" s="660"/>
      <c r="H138" s="661"/>
      <c r="I138" s="661"/>
      <c r="J138" s="660"/>
    </row>
    <row r="139" spans="2:10">
      <c r="B139" s="660"/>
      <c r="C139" s="660"/>
      <c r="D139" s="660"/>
      <c r="E139" s="660"/>
      <c r="F139" s="660"/>
      <c r="G139" s="660"/>
      <c r="H139" s="661"/>
      <c r="I139" s="661"/>
      <c r="J139" s="660"/>
    </row>
    <row r="140" spans="2:10">
      <c r="B140" s="660"/>
      <c r="C140" s="660"/>
      <c r="D140" s="660"/>
      <c r="E140" s="660"/>
      <c r="F140" s="660"/>
      <c r="G140" s="660"/>
      <c r="H140" s="661"/>
      <c r="I140" s="661"/>
      <c r="J140" s="660"/>
    </row>
    <row r="141" spans="2:10">
      <c r="B141" s="660"/>
      <c r="C141" s="660"/>
      <c r="D141" s="660"/>
      <c r="E141" s="660"/>
      <c r="F141" s="660"/>
      <c r="G141" s="660"/>
      <c r="H141" s="661"/>
      <c r="I141" s="661"/>
      <c r="J141" s="660"/>
    </row>
    <row r="142" spans="2:10">
      <c r="B142" s="660"/>
      <c r="C142" s="660"/>
      <c r="D142" s="660"/>
      <c r="E142" s="660"/>
      <c r="F142" s="660"/>
      <c r="G142" s="660"/>
      <c r="H142" s="661"/>
      <c r="I142" s="661"/>
      <c r="J142" s="660"/>
    </row>
    <row r="143" spans="2:10">
      <c r="B143" s="660"/>
      <c r="C143" s="660"/>
      <c r="D143" s="660"/>
      <c r="E143" s="660"/>
      <c r="F143" s="660"/>
      <c r="G143" s="660"/>
      <c r="H143" s="661"/>
      <c r="I143" s="661"/>
      <c r="J143" s="660"/>
    </row>
    <row r="144" spans="2:10">
      <c r="B144" s="660"/>
      <c r="C144" s="660"/>
      <c r="D144" s="660"/>
      <c r="E144" s="660"/>
      <c r="F144" s="660"/>
      <c r="G144" s="660"/>
      <c r="H144" s="661"/>
      <c r="I144" s="661"/>
      <c r="J144" s="660"/>
    </row>
    <row r="145" spans="2:10">
      <c r="B145" s="660"/>
      <c r="C145" s="660"/>
      <c r="D145" s="660"/>
      <c r="E145" s="660"/>
      <c r="F145" s="660"/>
      <c r="G145" s="660"/>
      <c r="H145" s="661"/>
      <c r="I145" s="661"/>
      <c r="J145" s="660"/>
    </row>
    <row r="146" spans="2:10">
      <c r="B146" s="660"/>
      <c r="C146" s="660"/>
      <c r="D146" s="660"/>
      <c r="E146" s="660"/>
      <c r="F146" s="660"/>
      <c r="G146" s="660"/>
      <c r="H146" s="661"/>
      <c r="I146" s="661"/>
      <c r="J146" s="660"/>
    </row>
    <row r="147" spans="2:10">
      <c r="B147" s="660"/>
      <c r="C147" s="660"/>
      <c r="D147" s="660"/>
      <c r="E147" s="660"/>
      <c r="F147" s="660"/>
      <c r="G147" s="660"/>
      <c r="H147" s="661"/>
      <c r="I147" s="661"/>
      <c r="J147" s="660"/>
    </row>
    <row r="148" spans="2:10">
      <c r="B148" s="660"/>
      <c r="C148" s="660"/>
      <c r="D148" s="660"/>
      <c r="E148" s="660"/>
      <c r="F148" s="660"/>
      <c r="G148" s="660"/>
      <c r="H148" s="661"/>
      <c r="I148" s="661"/>
      <c r="J148" s="660"/>
    </row>
    <row r="149" spans="2:10">
      <c r="B149" s="660"/>
      <c r="C149" s="660"/>
      <c r="D149" s="660"/>
      <c r="E149" s="660"/>
      <c r="F149" s="660"/>
      <c r="G149" s="660"/>
      <c r="H149" s="661"/>
      <c r="I149" s="661"/>
      <c r="J149" s="660"/>
    </row>
    <row r="150" spans="2:10">
      <c r="B150" s="660"/>
      <c r="C150" s="660"/>
      <c r="D150" s="660"/>
      <c r="E150" s="660"/>
      <c r="F150" s="660"/>
      <c r="G150" s="660"/>
      <c r="H150" s="661"/>
      <c r="I150" s="661"/>
      <c r="J150" s="660"/>
    </row>
    <row r="151" spans="2:10">
      <c r="B151" s="660"/>
      <c r="C151" s="660"/>
      <c r="D151" s="660"/>
      <c r="E151" s="660"/>
      <c r="F151" s="660"/>
      <c r="G151" s="660"/>
      <c r="H151" s="661"/>
      <c r="I151" s="661"/>
      <c r="J151" s="660"/>
    </row>
    <row r="152" spans="2:10">
      <c r="B152" s="660"/>
      <c r="C152" s="660"/>
      <c r="D152" s="660"/>
      <c r="E152" s="660"/>
      <c r="F152" s="660"/>
      <c r="G152" s="660"/>
      <c r="H152" s="661"/>
      <c r="I152" s="661"/>
      <c r="J152" s="660"/>
    </row>
    <row r="153" spans="2:10">
      <c r="B153" s="660"/>
      <c r="C153" s="660"/>
      <c r="D153" s="660"/>
      <c r="E153" s="660"/>
      <c r="F153" s="660"/>
      <c r="G153" s="660"/>
      <c r="H153" s="661"/>
      <c r="I153" s="661"/>
      <c r="J153" s="660"/>
    </row>
    <row r="154" spans="2:10">
      <c r="B154" s="660"/>
      <c r="C154" s="660"/>
      <c r="D154" s="660"/>
      <c r="E154" s="660"/>
      <c r="F154" s="660"/>
      <c r="G154" s="660"/>
      <c r="H154" s="661"/>
      <c r="I154" s="661"/>
      <c r="J154" s="660"/>
    </row>
    <row r="155" spans="2:10">
      <c r="B155" s="660"/>
      <c r="C155" s="660"/>
      <c r="D155" s="660"/>
      <c r="E155" s="660"/>
      <c r="F155" s="660"/>
      <c r="G155" s="660"/>
      <c r="H155" s="661"/>
      <c r="I155" s="661"/>
      <c r="J155" s="660"/>
    </row>
    <row r="156" spans="2:10">
      <c r="B156" s="660"/>
      <c r="C156" s="660"/>
      <c r="D156" s="660"/>
      <c r="E156" s="660"/>
      <c r="F156" s="660"/>
      <c r="G156" s="660"/>
      <c r="H156" s="661"/>
      <c r="I156" s="661"/>
      <c r="J156" s="660"/>
    </row>
    <row r="157" spans="2:10">
      <c r="B157" s="660"/>
      <c r="C157" s="660"/>
      <c r="D157" s="660"/>
      <c r="E157" s="660"/>
      <c r="F157" s="660"/>
      <c r="G157" s="660"/>
      <c r="H157" s="661"/>
      <c r="I157" s="661"/>
      <c r="J157" s="660"/>
    </row>
    <row r="158" spans="2:10">
      <c r="B158" s="660"/>
      <c r="C158" s="660"/>
      <c r="D158" s="660"/>
      <c r="E158" s="660"/>
      <c r="F158" s="660"/>
      <c r="G158" s="660"/>
      <c r="H158" s="661"/>
      <c r="I158" s="661"/>
      <c r="J158" s="660"/>
    </row>
    <row r="159" spans="2:10">
      <c r="B159" s="660"/>
      <c r="C159" s="660"/>
      <c r="D159" s="660"/>
      <c r="E159" s="660"/>
      <c r="F159" s="660"/>
      <c r="G159" s="660"/>
      <c r="H159" s="661"/>
      <c r="I159" s="661"/>
      <c r="J159" s="660"/>
    </row>
    <row r="160" spans="2:10">
      <c r="B160" s="660"/>
      <c r="C160" s="660"/>
      <c r="D160" s="660"/>
      <c r="E160" s="660"/>
      <c r="F160" s="660"/>
      <c r="G160" s="660"/>
      <c r="H160" s="661"/>
      <c r="I160" s="661"/>
      <c r="J160" s="660"/>
    </row>
    <row r="161" spans="1:10">
      <c r="A161" s="662"/>
      <c r="B161" s="660"/>
      <c r="C161" s="660"/>
      <c r="D161" s="660"/>
      <c r="E161" s="660"/>
      <c r="F161" s="660"/>
      <c r="G161" s="660"/>
      <c r="H161" s="660"/>
      <c r="I161" s="660"/>
      <c r="J161" s="660"/>
    </row>
    <row r="162" spans="1:10">
      <c r="A162" s="662"/>
      <c r="B162" s="660"/>
      <c r="C162" s="660"/>
      <c r="D162" s="660"/>
      <c r="E162" s="660"/>
      <c r="F162" s="660"/>
      <c r="G162" s="660"/>
      <c r="H162" s="660"/>
      <c r="I162" s="660"/>
      <c r="J162" s="660"/>
    </row>
    <row r="163" spans="1:10">
      <c r="A163" s="662"/>
      <c r="B163" s="663"/>
      <c r="C163" s="663"/>
      <c r="D163" s="663"/>
      <c r="E163" s="663"/>
      <c r="F163" s="663"/>
      <c r="G163" s="663"/>
      <c r="H163" s="660"/>
      <c r="I163" s="660"/>
      <c r="J163" s="660"/>
    </row>
    <row r="164" spans="1:10">
      <c r="A164" s="662"/>
      <c r="B164" s="660"/>
      <c r="C164" s="660"/>
      <c r="D164" s="660"/>
      <c r="E164" s="660"/>
      <c r="F164" s="660"/>
      <c r="G164" s="660"/>
      <c r="H164" s="660"/>
      <c r="I164" s="660"/>
      <c r="J164" s="660"/>
    </row>
    <row r="165" spans="1:10">
      <c r="A165" s="662"/>
      <c r="B165" s="660"/>
      <c r="C165" s="660"/>
      <c r="D165" s="660"/>
      <c r="E165" s="660"/>
      <c r="F165" s="660"/>
      <c r="G165" s="660"/>
      <c r="H165" s="660"/>
      <c r="I165" s="660"/>
      <c r="J165" s="660"/>
    </row>
    <row r="166" spans="1:10">
      <c r="A166" s="662"/>
      <c r="B166" s="660"/>
      <c r="C166" s="660"/>
      <c r="D166" s="660"/>
      <c r="E166" s="660"/>
      <c r="F166" s="660"/>
      <c r="G166" s="660"/>
      <c r="H166" s="660"/>
      <c r="I166" s="660"/>
      <c r="J166" s="660"/>
    </row>
    <row r="167" spans="1:10">
      <c r="A167" s="662"/>
      <c r="B167" s="660"/>
      <c r="C167" s="660"/>
      <c r="D167" s="660"/>
      <c r="E167" s="660"/>
      <c r="F167" s="660"/>
      <c r="G167" s="660"/>
      <c r="H167" s="660"/>
      <c r="I167" s="660"/>
      <c r="J167" s="660"/>
    </row>
    <row r="168" spans="1:10">
      <c r="A168" s="662"/>
      <c r="B168" s="660"/>
      <c r="C168" s="660"/>
      <c r="D168" s="660"/>
      <c r="E168" s="660"/>
      <c r="F168" s="660"/>
      <c r="G168" s="660"/>
      <c r="H168" s="660"/>
      <c r="I168" s="660"/>
      <c r="J168" s="660"/>
    </row>
    <row r="169" spans="1:10">
      <c r="A169" s="662"/>
      <c r="B169" s="660"/>
      <c r="C169" s="660"/>
      <c r="D169" s="660"/>
      <c r="E169" s="660"/>
      <c r="F169" s="660"/>
      <c r="G169" s="660"/>
      <c r="H169" s="660"/>
      <c r="I169" s="660"/>
      <c r="J169" s="660"/>
    </row>
    <row r="170" spans="1:10">
      <c r="A170" s="662"/>
      <c r="B170" s="660"/>
      <c r="C170" s="660"/>
      <c r="D170" s="660"/>
      <c r="E170" s="660"/>
      <c r="F170" s="660"/>
      <c r="G170" s="660"/>
      <c r="H170" s="660"/>
      <c r="I170" s="660"/>
      <c r="J170" s="660"/>
    </row>
    <row r="171" spans="1:10">
      <c r="A171" s="662"/>
      <c r="B171" s="660"/>
      <c r="C171" s="660"/>
      <c r="D171" s="660"/>
      <c r="E171" s="660"/>
      <c r="F171" s="660"/>
      <c r="G171" s="660"/>
      <c r="H171" s="660"/>
      <c r="I171" s="660"/>
      <c r="J171" s="660"/>
    </row>
    <row r="172" spans="1:10">
      <c r="A172" s="662"/>
      <c r="B172" s="660"/>
      <c r="C172" s="660"/>
      <c r="D172" s="660"/>
      <c r="E172" s="660"/>
      <c r="F172" s="660"/>
      <c r="G172" s="660"/>
      <c r="H172" s="660"/>
      <c r="I172" s="660"/>
      <c r="J172" s="660"/>
    </row>
    <row r="173" spans="1:10">
      <c r="A173" s="662"/>
      <c r="B173" s="660"/>
      <c r="C173" s="660"/>
      <c r="D173" s="660"/>
      <c r="E173" s="660"/>
      <c r="F173" s="660"/>
      <c r="G173" s="660"/>
      <c r="H173" s="660"/>
      <c r="I173" s="660"/>
      <c r="J173" s="660"/>
    </row>
    <row r="174" spans="1:10">
      <c r="A174" s="662"/>
      <c r="B174" s="660"/>
      <c r="C174" s="660"/>
      <c r="D174" s="660"/>
      <c r="E174" s="660"/>
      <c r="F174" s="660"/>
      <c r="G174" s="660"/>
      <c r="H174" s="660"/>
      <c r="I174" s="660"/>
      <c r="J174" s="660"/>
    </row>
    <row r="175" spans="1:10">
      <c r="A175" s="662"/>
      <c r="B175" s="660"/>
      <c r="C175" s="660"/>
      <c r="D175" s="660"/>
      <c r="E175" s="660"/>
      <c r="F175" s="660"/>
      <c r="G175" s="660"/>
      <c r="H175" s="660"/>
      <c r="I175" s="660"/>
      <c r="J175" s="660"/>
    </row>
    <row r="176" spans="1:10">
      <c r="A176" s="662"/>
      <c r="B176" s="660"/>
      <c r="C176" s="660"/>
      <c r="D176" s="660"/>
      <c r="E176" s="660"/>
      <c r="F176" s="660"/>
      <c r="G176" s="660"/>
      <c r="H176" s="660"/>
      <c r="I176" s="660"/>
      <c r="J176" s="660"/>
    </row>
    <row r="177" spans="1:10">
      <c r="A177" s="662"/>
      <c r="B177" s="660"/>
      <c r="C177" s="660"/>
      <c r="D177" s="660"/>
      <c r="E177" s="660"/>
      <c r="F177" s="660"/>
      <c r="G177" s="660"/>
      <c r="H177" s="660"/>
      <c r="I177" s="660"/>
      <c r="J177" s="660"/>
    </row>
    <row r="178" spans="1:10">
      <c r="A178" s="662"/>
      <c r="B178" s="660"/>
      <c r="C178" s="660"/>
      <c r="D178" s="660"/>
      <c r="E178" s="660"/>
      <c r="F178" s="660"/>
      <c r="G178" s="660"/>
      <c r="H178" s="660"/>
      <c r="I178" s="660"/>
      <c r="J178" s="660"/>
    </row>
    <row r="179" spans="1:10">
      <c r="A179" s="662"/>
      <c r="B179" s="660"/>
      <c r="C179" s="660"/>
      <c r="D179" s="660"/>
      <c r="E179" s="660"/>
      <c r="F179" s="660"/>
      <c r="G179" s="660"/>
      <c r="H179" s="660"/>
      <c r="I179" s="660"/>
      <c r="J179" s="660"/>
    </row>
    <row r="180" spans="1:10">
      <c r="A180" s="662"/>
      <c r="B180" s="660"/>
      <c r="C180" s="660"/>
      <c r="D180" s="660"/>
      <c r="E180" s="660"/>
      <c r="F180" s="660"/>
      <c r="G180" s="660"/>
      <c r="H180" s="660"/>
      <c r="I180" s="660"/>
      <c r="J180" s="660"/>
    </row>
    <row r="181" spans="1:10">
      <c r="A181" s="662"/>
      <c r="B181" s="660"/>
      <c r="C181" s="660"/>
      <c r="D181" s="660"/>
      <c r="E181" s="660"/>
      <c r="F181" s="660"/>
      <c r="G181" s="660"/>
      <c r="H181" s="660"/>
      <c r="I181" s="660"/>
      <c r="J181" s="660"/>
    </row>
    <row r="182" spans="1:10">
      <c r="A182" s="662"/>
      <c r="B182" s="660"/>
      <c r="C182" s="660"/>
      <c r="D182" s="660"/>
      <c r="E182" s="660"/>
      <c r="F182" s="660"/>
      <c r="G182" s="660"/>
      <c r="H182" s="660"/>
      <c r="I182" s="660"/>
      <c r="J182" s="660"/>
    </row>
    <row r="183" spans="1:10">
      <c r="A183" s="662"/>
      <c r="B183" s="660"/>
      <c r="C183" s="660"/>
      <c r="D183" s="660"/>
      <c r="E183" s="660"/>
      <c r="F183" s="660"/>
      <c r="G183" s="660"/>
      <c r="H183" s="660"/>
      <c r="I183" s="660"/>
      <c r="J183" s="660"/>
    </row>
    <row r="184" spans="1:10">
      <c r="A184" s="662"/>
      <c r="B184" s="660"/>
      <c r="C184" s="660"/>
      <c r="D184" s="660"/>
      <c r="E184" s="660"/>
      <c r="F184" s="660"/>
      <c r="G184" s="660"/>
      <c r="H184" s="660"/>
      <c r="I184" s="660"/>
      <c r="J184" s="660"/>
    </row>
    <row r="185" spans="1:10">
      <c r="A185" s="662"/>
      <c r="B185" s="660"/>
      <c r="C185" s="660"/>
      <c r="D185" s="660"/>
      <c r="E185" s="660"/>
      <c r="F185" s="660"/>
      <c r="G185" s="660"/>
      <c r="H185" s="660"/>
      <c r="I185" s="660"/>
      <c r="J185" s="660"/>
    </row>
    <row r="186" spans="1:10">
      <c r="A186" s="662"/>
      <c r="B186" s="660"/>
      <c r="C186" s="660"/>
      <c r="D186" s="660"/>
      <c r="E186" s="660"/>
      <c r="F186" s="660"/>
      <c r="G186" s="660"/>
      <c r="H186" s="660"/>
      <c r="I186" s="660"/>
      <c r="J186" s="660"/>
    </row>
    <row r="187" spans="1:10">
      <c r="A187" s="662"/>
      <c r="B187" s="660"/>
      <c r="C187" s="660"/>
      <c r="D187" s="660"/>
      <c r="E187" s="660"/>
      <c r="F187" s="660"/>
      <c r="G187" s="660"/>
      <c r="H187" s="660"/>
      <c r="I187" s="660"/>
      <c r="J187" s="660"/>
    </row>
    <row r="188" spans="1:10">
      <c r="A188" s="662"/>
      <c r="B188" s="660"/>
      <c r="C188" s="660"/>
      <c r="D188" s="660"/>
      <c r="E188" s="660"/>
      <c r="F188" s="660"/>
      <c r="G188" s="660"/>
      <c r="H188" s="660"/>
      <c r="I188" s="660"/>
      <c r="J188" s="660"/>
    </row>
    <row r="189" spans="1:10">
      <c r="A189" s="662"/>
      <c r="B189" s="660"/>
      <c r="C189" s="660"/>
      <c r="D189" s="660"/>
      <c r="E189" s="660"/>
      <c r="F189" s="660"/>
      <c r="G189" s="660"/>
      <c r="H189" s="660"/>
      <c r="I189" s="660"/>
      <c r="J189" s="660"/>
    </row>
    <row r="190" spans="1:10">
      <c r="A190" s="664"/>
      <c r="B190" s="659"/>
      <c r="C190" s="659"/>
      <c r="D190" s="659"/>
      <c r="E190" s="659"/>
      <c r="F190" s="659"/>
      <c r="G190" s="659"/>
      <c r="H190" s="659"/>
      <c r="I190" s="659"/>
      <c r="J190" s="659"/>
    </row>
    <row r="191" spans="1:10">
      <c r="A191" s="662"/>
      <c r="B191" s="660"/>
      <c r="C191" s="660"/>
      <c r="D191" s="660"/>
      <c r="E191" s="660"/>
      <c r="F191" s="660"/>
      <c r="G191" s="660"/>
      <c r="H191" s="660"/>
      <c r="I191" s="660"/>
      <c r="J191" s="660"/>
    </row>
  </sheetData>
  <mergeCells count="1">
    <mergeCell ref="A1:G1"/>
  </mergeCells>
  <phoneticPr fontId="58" type="noConversion"/>
  <printOptions horizontalCentered="1"/>
  <pageMargins left="0.5" right="0.5" top="1" bottom="0.5" header="0.5" footer="0.5"/>
  <pageSetup scale="56" fitToHeight="2" orientation="portrait" r:id="rId1"/>
  <headerFooter alignWithMargins="0"/>
  <rowBreaks count="2" manualBreakCount="2">
    <brk id="34" max="16383" man="1"/>
    <brk id="9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ATT H-1A</vt:lpstr>
      <vt:lpstr>1A - ADIT </vt:lpstr>
      <vt:lpstr>1B - ADIT Amortization</vt:lpstr>
      <vt:lpstr>1C - ADIT Remeasurement</vt:lpstr>
      <vt:lpstr>2 - Other Tax </vt:lpstr>
      <vt:lpstr>3 - Revenue Credits</vt:lpstr>
      <vt:lpstr>4 - 100 Basis Pt ROE</vt:lpstr>
      <vt:lpstr>5 - Cost Support 1</vt:lpstr>
      <vt:lpstr>5a Affiliate Allocations</vt:lpstr>
      <vt:lpstr>6- Est &amp; Reconcile WS</vt:lpstr>
      <vt:lpstr>7 - Cap Add WS</vt:lpstr>
      <vt:lpstr>8 - Securitization</vt:lpstr>
      <vt:lpstr>'1B - ADIT Amortization'!Print_Area</vt:lpstr>
      <vt:lpstr>'2 - Other Tax '!Print_Area</vt:lpstr>
      <vt:lpstr>'3 - Revenue Credits'!Print_Area</vt:lpstr>
      <vt:lpstr>'5a Affiliate Allocations'!Print_Area</vt:lpstr>
      <vt:lpstr>'ATT H-1A'!Print_Area</vt:lpstr>
      <vt:lpstr>'1B - ADIT Amortization'!Print_Titles</vt:lpstr>
      <vt:lpstr>'5 - Cost Support 1'!Print_Titles</vt:lpstr>
      <vt:lpstr>'ATT H-1A'!Print_Titles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Lyman, Jonathan R.:(BSC)</dc:creator>
  <cp:lastModifiedBy>Spanos, Aristotelis K:(PHI)</cp:lastModifiedBy>
  <cp:lastPrinted>1900-01-01T08:00:00Z</cp:lastPrinted>
  <dcterms:created xsi:type="dcterms:W3CDTF">1900-01-01T08:00:00Z</dcterms:created>
  <dcterms:modified xsi:type="dcterms:W3CDTF">2020-05-15T09:20:11Z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