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defaultThemeVersion="124226"/>
  <mc:AlternateContent xmlns:mc="http://schemas.openxmlformats.org/markup-compatibility/2006">
    <mc:Choice Requires="x15">
      <x15ac:absPath xmlns:x15ac="http://schemas.microsoft.com/office/spreadsheetml/2010/11/ac" url="C:\Users\e164595\Documents\"/>
    </mc:Choice>
  </mc:AlternateContent>
  <xr:revisionPtr revIDLastSave="0" documentId="8_{534AC29E-F290-4B85-B6C3-74505356F8DD}" xr6:coauthVersionLast="47" xr6:coauthVersionMax="47" xr10:uidLastSave="{00000000-0000-0000-0000-000000000000}"/>
  <bookViews>
    <workbookView xWindow="-110" yWindow="-110" windowWidth="19420" windowHeight="10420" xr2:uid="{00000000-000D-0000-FFFF-FFFF00000000}"/>
  </bookViews>
  <sheets>
    <sheet name="Summary" sheetId="5" r:id="rId1"/>
    <sheet name="NITS Refund Effective 1-1-2022" sheetId="3" r:id="rId2"/>
    <sheet name="2022 updated RTEP Charges" sheetId="4" r:id="rId3"/>
    <sheet name="2022 Peak" sheetId="6" r:id="rId4"/>
    <sheet name="NITS Rate Effective 6-1-2019" sheetId="1" state="hidden" r:id="rId5"/>
  </sheets>
  <externalReferences>
    <externalReference r:id="rId6"/>
  </externalReferences>
  <definedNames>
    <definedName name="_xlnm.Print_Area" localSheetId="2">'2022 updated RTEP Charges'!$A$1:$S$37</definedName>
    <definedName name="_xlnm.Print_Area" localSheetId="4">'NITS Rate Effective 6-1-2019'!$A$1:$J$15</definedName>
    <definedName name="_xlnm.Print_Area" localSheetId="1">'NITS Refund Effective 1-1-2022'!$A$1:$K$8</definedName>
    <definedName name="_xlnm.Print_Area" localSheetId="0">Summary!$A$1:$I$13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7" i="5" l="1"/>
  <c r="D12" i="5"/>
  <c r="D11" i="5"/>
  <c r="D13" i="5" s="1"/>
  <c r="S33" i="4" l="1"/>
  <c r="J10" i="3"/>
  <c r="E14" i="3"/>
  <c r="E12" i="3"/>
  <c r="B31" i="4"/>
  <c r="P23" i="4"/>
  <c r="O23" i="4"/>
  <c r="N23" i="4"/>
  <c r="M23" i="4"/>
  <c r="L23" i="4"/>
  <c r="K23" i="4"/>
  <c r="J23" i="4"/>
  <c r="I23" i="4"/>
  <c r="H23" i="4"/>
  <c r="G23" i="4"/>
  <c r="F23" i="4"/>
  <c r="E23" i="4"/>
  <c r="D23" i="4"/>
  <c r="P16" i="4"/>
  <c r="O16" i="4"/>
  <c r="N16" i="4"/>
  <c r="M16" i="4"/>
  <c r="L16" i="4"/>
  <c r="K16" i="4"/>
  <c r="J16" i="4"/>
  <c r="I16" i="4"/>
  <c r="H16" i="4"/>
  <c r="G16" i="4"/>
  <c r="F16" i="4"/>
  <c r="E16" i="4"/>
  <c r="D16" i="4"/>
  <c r="P12" i="4"/>
  <c r="O12" i="4"/>
  <c r="N12" i="4"/>
  <c r="M12" i="4"/>
  <c r="L12" i="4"/>
  <c r="K12" i="4"/>
  <c r="J12" i="4"/>
  <c r="I12" i="4"/>
  <c r="H12" i="4"/>
  <c r="G12" i="4"/>
  <c r="F12" i="4"/>
  <c r="E12" i="4"/>
  <c r="D12" i="4"/>
  <c r="E7" i="3"/>
  <c r="E10" i="3" s="1"/>
  <c r="N20" i="4" l="1"/>
  <c r="N27" i="4" s="1"/>
  <c r="N30" i="4" s="1"/>
  <c r="F20" i="4"/>
  <c r="F27" i="4" s="1"/>
  <c r="F30" i="4" s="1"/>
  <c r="G20" i="4"/>
  <c r="Q12" i="4"/>
  <c r="D20" i="4"/>
  <c r="D27" i="4" s="1"/>
  <c r="D30" i="4" s="1"/>
  <c r="L20" i="4"/>
  <c r="L27" i="4" s="1"/>
  <c r="L30" i="4" s="1"/>
  <c r="L36" i="4" s="1"/>
  <c r="J20" i="4"/>
  <c r="J27" i="4" s="1"/>
  <c r="E20" i="4"/>
  <c r="E27" i="4" s="1"/>
  <c r="E30" i="4" s="1"/>
  <c r="K20" i="4"/>
  <c r="K27" i="4" s="1"/>
  <c r="K30" i="4" s="1"/>
  <c r="I20" i="4"/>
  <c r="I27" i="4" s="1"/>
  <c r="I30" i="4" s="1"/>
  <c r="M20" i="4"/>
  <c r="M27" i="4" s="1"/>
  <c r="H20" i="4"/>
  <c r="H27" i="4" s="1"/>
  <c r="O20" i="4"/>
  <c r="O27" i="4" s="1"/>
  <c r="Q23" i="4"/>
  <c r="P20" i="4"/>
  <c r="P27" i="4" s="1"/>
  <c r="P30" i="4" s="1"/>
  <c r="J30" i="4"/>
  <c r="G27" i="4"/>
  <c r="Q16" i="4"/>
  <c r="Q20" i="4" l="1"/>
  <c r="Q27" i="4"/>
  <c r="Q30" i="4" s="1"/>
  <c r="F36" i="4"/>
  <c r="E36" i="4"/>
  <c r="N36" i="4"/>
  <c r="I36" i="4"/>
  <c r="K36" i="4"/>
  <c r="P36" i="4"/>
  <c r="O30" i="4"/>
  <c r="H30" i="4"/>
  <c r="M30" i="4"/>
  <c r="M36" i="4" s="1"/>
  <c r="G30" i="4"/>
  <c r="G36" i="4" s="1"/>
  <c r="J36" i="4"/>
  <c r="D8" i="1"/>
  <c r="O36" i="4" l="1"/>
  <c r="Q33" i="4"/>
  <c r="Q36" i="4" s="1"/>
  <c r="D36" i="4"/>
  <c r="H36" i="4"/>
  <c r="D10" i="1"/>
  <c r="E10" i="1" s="1"/>
  <c r="C10" i="1"/>
  <c r="F8" i="1" l="1"/>
  <c r="G8" i="1" s="1"/>
  <c r="F9" i="1" l="1"/>
  <c r="F7" i="1"/>
  <c r="G7" i="1" s="1"/>
  <c r="G9" i="1" l="1"/>
  <c r="F10" i="1"/>
  <c r="G1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randyk</author>
    <author>kenreif</author>
  </authors>
  <commentList>
    <comment ref="E5" authorId="0" shapeId="0" xr:uid="{F11239B9-3839-4ABB-8C1B-5186E8238F60}">
      <text>
        <r>
          <rPr>
            <sz val="11"/>
            <color indexed="81"/>
            <rFont val="Tahoma"/>
            <family val="2"/>
          </rPr>
          <t>The PPL NITS Zone Charge (E10) equals the Zone Rate (D10) divided by the number of days in the rate year (365 or 366).  The rate for each utility is found as follows:
AE Coop  - The value is fixed at $392/MW-YR,
PPL - Revenue Requirement (C8) divided by the prior year's peak demand (D14), and
UGI - Revenue Requirement(C9) divided by demand fixed at 6,593 MW (C14).</t>
        </r>
      </text>
    </comment>
    <comment ref="F5" authorId="1" shapeId="0" xr:uid="{A2516579-1580-4EB0-B43F-5AEE3D002D28}">
      <text>
        <r>
          <rPr>
            <sz val="11"/>
            <color indexed="81"/>
            <rFont val="Tahoma"/>
            <family val="2"/>
          </rPr>
          <t>% of Revenue Requriement as defined in PJM Tariff</t>
        </r>
        <r>
          <rPr>
            <sz val="8"/>
            <color indexed="81"/>
            <rFont val="Tahoma"/>
            <family val="2"/>
          </rPr>
          <t xml:space="preserve">
</t>
        </r>
      </text>
    </comment>
    <comment ref="G5" authorId="0" shapeId="0" xr:uid="{A0357A8C-988D-4B82-9C03-419D9F571EE3}">
      <text>
        <r>
          <rPr>
            <sz val="11"/>
            <color indexed="81"/>
            <rFont val="Tahoma"/>
            <family val="2"/>
          </rPr>
          <t>The rate for each TO is calculated by multiplying the PPL Zone NITS Charge (E10) by the Percentage of Revenue Requirement</t>
        </r>
      </text>
    </comment>
    <comment ref="J10" authorId="0" shapeId="0" xr:uid="{0C09A575-BC58-412B-9AFC-8655EB8BBED4}">
      <text>
        <r>
          <rPr>
            <sz val="11"/>
            <color indexed="81"/>
            <rFont val="Tahoma"/>
            <family val="2"/>
          </rPr>
          <t>This value is the PPL Zone NITS charge in cell I14 multiplied by PPL's percentage of revenue requirement (F8)</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randyk</author>
    <author>kenreif</author>
  </authors>
  <commentList>
    <comment ref="E5" authorId="0" shapeId="0" xr:uid="{00000000-0006-0000-0000-000001000000}">
      <text>
        <r>
          <rPr>
            <sz val="11"/>
            <color indexed="81"/>
            <rFont val="Tahoma"/>
            <family val="2"/>
          </rPr>
          <t>The PPL NITS Zone Charge (E10) equals the Zone Rate (D10) divided by the number of days in the rate year (365 or 366).  The rate for each utility is found as follows:
AE Coop  - The value is fixed at $392/MW-YR,
PPL - Revenue Requirement (C8) divided by the prior year's peak demand (D14), and
UGI - Revenue Requirement(C9) divided by demand fixed at 6,593 MW (C14).</t>
        </r>
      </text>
    </comment>
    <comment ref="F5" authorId="1" shapeId="0" xr:uid="{00000000-0006-0000-0000-000002000000}">
      <text>
        <r>
          <rPr>
            <sz val="11"/>
            <color indexed="81"/>
            <rFont val="Tahoma"/>
            <family val="2"/>
          </rPr>
          <t>% of Revenue Requriement as defined in PJM Tariff</t>
        </r>
        <r>
          <rPr>
            <sz val="8"/>
            <color indexed="81"/>
            <rFont val="Tahoma"/>
            <family val="2"/>
          </rPr>
          <t xml:space="preserve">
</t>
        </r>
      </text>
    </comment>
    <comment ref="G5" authorId="0" shapeId="0" xr:uid="{00000000-0006-0000-0000-000003000000}">
      <text>
        <r>
          <rPr>
            <sz val="11"/>
            <color indexed="81"/>
            <rFont val="Tahoma"/>
            <family val="2"/>
          </rPr>
          <t>The rate for each TO is calculated by multiplying the PPL Zone NITS Charge (E10) by the Percentage of Revenue Requirement</t>
        </r>
      </text>
    </comment>
    <comment ref="D7" authorId="1" shapeId="0" xr:uid="{00000000-0006-0000-0000-000004000000}">
      <text>
        <r>
          <rPr>
            <sz val="11"/>
            <color indexed="81"/>
            <rFont val="Tahoma"/>
            <family val="2"/>
          </rPr>
          <t>Rate as Stated in AE filing</t>
        </r>
      </text>
    </comment>
    <comment ref="D8" authorId="1" shapeId="0" xr:uid="{00000000-0006-0000-0000-000005000000}">
      <text>
        <r>
          <rPr>
            <sz val="11"/>
            <color indexed="81"/>
            <rFont val="Tahoma"/>
            <family val="2"/>
          </rPr>
          <t>PPL Revenue Requirement (C8) divided by prior year load (D14) and rounded  as per formula rate filing</t>
        </r>
      </text>
    </comment>
    <comment ref="D9" authorId="1" shapeId="0" xr:uid="{00000000-0006-0000-0000-000006000000}">
      <text>
        <r>
          <rPr>
            <sz val="11"/>
            <color indexed="81"/>
            <rFont val="Tahoma"/>
            <family val="2"/>
          </rPr>
          <t>UGI Revenue Requirement (C9) divided by 6,593 MW (C14) and rounded per the formula rate filing.</t>
        </r>
        <r>
          <rPr>
            <sz val="8"/>
            <color indexed="81"/>
            <rFont val="Tahoma"/>
            <family val="2"/>
          </rPr>
          <t xml:space="preserve">
</t>
        </r>
      </text>
    </comment>
  </commentList>
</comments>
</file>

<file path=xl/sharedStrings.xml><?xml version="1.0" encoding="utf-8"?>
<sst xmlns="http://schemas.openxmlformats.org/spreadsheetml/2006/main" count="120" uniqueCount="97">
  <si>
    <t>PPL Electric Current Fixed NITS Rates Calculation</t>
  </si>
  <si>
    <t>Updated:</t>
  </si>
  <si>
    <t>Including UGI Rate Increase</t>
  </si>
  <si>
    <t>A</t>
  </si>
  <si>
    <t>Revenue Requirements</t>
  </si>
  <si>
    <t>PPL Zone NITS Charge</t>
  </si>
  <si>
    <t>Percentage of Revenue Requirement</t>
  </si>
  <si>
    <t>Actual PPL Zone TO Credit Rates</t>
  </si>
  <si>
    <t>PPL Zone</t>
  </si>
  <si>
    <t>Historical $</t>
  </si>
  <si>
    <t>($/MW-Yr)</t>
  </si>
  <si>
    <t>($/MWD)</t>
  </si>
  <si>
    <t>(%)</t>
  </si>
  <si>
    <t>AE Coop</t>
  </si>
  <si>
    <t xml:space="preserve">PPL </t>
  </si>
  <si>
    <t>UGI</t>
  </si>
  <si>
    <t>Zone</t>
  </si>
  <si>
    <t>Peak Demand when stated rates were fixed.</t>
  </si>
  <si>
    <t>Peak Demand from Prior Year</t>
  </si>
  <si>
    <t>(MW)</t>
  </si>
  <si>
    <t>PPL Zone Demand</t>
  </si>
  <si>
    <t>UGI Update filed 5/15/2018</t>
  </si>
  <si>
    <t>6/1/19-5/31/20</t>
  </si>
  <si>
    <t>Estimate</t>
  </si>
  <si>
    <t>UGI Update to be filed 5/2019</t>
  </si>
  <si>
    <t xml:space="preserve"> PPL Electric Update to be filed 4/2019 and </t>
  </si>
  <si>
    <t>Actual as of 4-17-20</t>
  </si>
  <si>
    <t>Actual PPL TO Credit Rate</t>
  </si>
  <si>
    <t xml:space="preserve">   1/1/22 - 5/31/22</t>
  </si>
  <si>
    <t>PPL Refund</t>
  </si>
  <si>
    <t>Total Refund</t>
  </si>
  <si>
    <t>Refund Only</t>
  </si>
  <si>
    <t>days (1/1/22-5/31/22)</t>
  </si>
  <si>
    <t>Peak (2022 Peak)</t>
  </si>
  <si>
    <t>PPL Electric  Fixed NITS Rates Calculation</t>
  </si>
  <si>
    <t>PPL Electric - Comparison of Schedule 12</t>
  </si>
  <si>
    <t>Annual Transmission Revenue Requirement</t>
  </si>
  <si>
    <t>Effective January, 2022 through May 31, 2022</t>
  </si>
  <si>
    <t>Susquehanna - Roseland</t>
  </si>
  <si>
    <t>Hosensack Wavetrap</t>
  </si>
  <si>
    <t>Alburtis Wavetrap</t>
  </si>
  <si>
    <t>Juniata Wavetrap</t>
  </si>
  <si>
    <t>Stanton 4th Transformer</t>
  </si>
  <si>
    <t>Lauschtown 500/230kv Sub</t>
  </si>
  <si>
    <t>Lackawanna 500/230 kv Sub</t>
  </si>
  <si>
    <t xml:space="preserve">Lackawanna
230 kV Yard </t>
  </si>
  <si>
    <t>Alburtis 500kw</t>
  </si>
  <si>
    <t>Copperstone Substation</t>
  </si>
  <si>
    <t>Totals</t>
  </si>
  <si>
    <t>&gt; = 500 kV</t>
  </si>
  <si>
    <t>&lt; 500 kV</t>
  </si>
  <si>
    <t>Actual</t>
  </si>
  <si>
    <t>(ATRR)</t>
  </si>
  <si>
    <t>Actual PIS</t>
  </si>
  <si>
    <t>b0487</t>
  </si>
  <si>
    <t>b0171.2</t>
  </si>
  <si>
    <t>b0172.1</t>
  </si>
  <si>
    <t>b0284.2</t>
  </si>
  <si>
    <t>b0487.1</t>
  </si>
  <si>
    <t>b0791</t>
  </si>
  <si>
    <t>B2006</t>
  </si>
  <si>
    <t>B2006.1</t>
  </si>
  <si>
    <t>B2716</t>
  </si>
  <si>
    <t>B2824</t>
  </si>
  <si>
    <t>B2552.2</t>
  </si>
  <si>
    <t>B2237</t>
  </si>
  <si>
    <t>b0468</t>
  </si>
  <si>
    <t>2020 Update</t>
  </si>
  <si>
    <t>Line 46 Attachment 7</t>
  </si>
  <si>
    <t>Filed 4/30/2020</t>
  </si>
  <si>
    <t>B</t>
  </si>
  <si>
    <t>2020 True-Up</t>
  </si>
  <si>
    <t>Filed 4/29/2021</t>
  </si>
  <si>
    <t>C= B - A</t>
  </si>
  <si>
    <t xml:space="preserve">Adjustment for prior rate year </t>
  </si>
  <si>
    <t>D</t>
  </si>
  <si>
    <t>2021 Update</t>
  </si>
  <si>
    <t>E= C + D</t>
  </si>
  <si>
    <t>Annual Amount to be charged</t>
  </si>
  <si>
    <t>for TEC June 2021 - May 2022</t>
  </si>
  <si>
    <t>F= E/12</t>
  </si>
  <si>
    <t>Monthly Amount to be charged</t>
  </si>
  <si>
    <t>G</t>
  </si>
  <si>
    <t>for TEC January 2022-May 2022</t>
  </si>
  <si>
    <t>H</t>
  </si>
  <si>
    <t>Total Monthly Amount to be charged</t>
  </si>
  <si>
    <t xml:space="preserve">ROE Refund Impact Monthly amount </t>
  </si>
  <si>
    <t>PPL ROE Adjustment Refund (5/21/2020 - 11/30/21)</t>
  </si>
  <si>
    <t>Effective 1/1/22-5/31/22</t>
  </si>
  <si>
    <t>5 months:</t>
  </si>
  <si>
    <t>Interest on refund</t>
  </si>
  <si>
    <t>Refund of ROE change</t>
  </si>
  <si>
    <t>RTEP</t>
  </si>
  <si>
    <t>NITS</t>
  </si>
  <si>
    <t>PPL Electric's Refund of ROE Change</t>
  </si>
  <si>
    <t>PPL ROE Adjustment Including Refund</t>
  </si>
  <si>
    <t>On August 20, 2021, PPL Electric entered into a settlement agreement (the "Settlement") with parties, with respect to the complaint filed on May 21, 2020.  On November 5, 2021, FERC approved the Settlement.  Refunds will be paid by PPL Electric based on the difference between charges that were calculated using the ROE in effect at the time and reduced charges calculated using the ROE provided for in the Settlement, plus interest at the FERC interest rate. The refunds from 5/21/20 through 11/30/21 along with the interest are being refunded between 1/1/22 - 5/31/22.  The following document provides a summary of the refunds.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</si>
</sst>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4" formatCode="_(&quot;$&quot;* #,##0.00_);_(&quot;$&quot;* \(#,##0.00\);_(&quot;$&quot;* &quot;-&quot;??_);_(@_)"/>
    <numFmt numFmtId="43" formatCode="_(* #,##0.00_);_(* \(#,##0.00\);_(* &quot;-&quot;??_);_(@_)"/>
    <numFmt numFmtId="164" formatCode="_(&quot;$&quot;* #,##0_);_(&quot;$&quot;* \(#,##0\);_(&quot;$&quot;* &quot;-&quot;??_);_(@_)"/>
    <numFmt numFmtId="165" formatCode="_(* #,##0.0000_);_(* \(#,##0.0000\);_(* &quot;-&quot;??_);_(@_)"/>
    <numFmt numFmtId="166" formatCode="_(&quot;$&quot;* #,##0.0000_);_(&quot;$&quot;* \(#,##0.0000\);_(&quot;$&quot;* &quot;-&quot;??_);_(@_)"/>
    <numFmt numFmtId="167" formatCode="_(* #,##0_);_(* \(#,##0\);_(* &quot;-&quot;??_);_(@_)"/>
    <numFmt numFmtId="168" formatCode="0.0000"/>
    <numFmt numFmtId="169" formatCode="#,##0.0"/>
    <numFmt numFmtId="170" formatCode="_(* #,##0.0_);_(* \(#,##0.0\);_(* &quot;-&quot;??_);_(@_)"/>
    <numFmt numFmtId="171" formatCode="_(&quot;$&quot;* #,##0.000_);_(&quot;$&quot;* \(#,##0.000\);_(&quot;$&quot;* &quot;-&quot;??_);_(@_)"/>
    <numFmt numFmtId="172" formatCode="_(* #,##0.000_);_(* \(#,##0.000\);_(* &quot;-&quot;??_);_(@_)"/>
    <numFmt numFmtId="173" formatCode="0.000"/>
    <numFmt numFmtId="174" formatCode="[$$-409]#,##0_);[Red]\([$$-409]#,##0\)"/>
    <numFmt numFmtId="175" formatCode="[$$-409]#,##0.00_);[Red]\([$$-409]#,##0.00\)"/>
    <numFmt numFmtId="176" formatCode="[$$-409]#,##0_);\([$$-409]#,##0\)"/>
    <numFmt numFmtId="177" formatCode="[$$-409]#,##0.00_);\([$$-409]#,##0.00\)"/>
  </numFmts>
  <fonts count="28" x14ac:knownFonts="1">
    <font>
      <sz val="12"/>
      <name val="Arial"/>
    </font>
    <font>
      <sz val="11"/>
      <color theme="1"/>
      <name val="Calibri"/>
      <family val="2"/>
      <scheme val="minor"/>
    </font>
    <font>
      <sz val="12"/>
      <name val="Arial"/>
      <family val="2"/>
    </font>
    <font>
      <b/>
      <i/>
      <sz val="18"/>
      <name val="Arial"/>
      <family val="2"/>
    </font>
    <font>
      <b/>
      <i/>
      <sz val="12"/>
      <name val="Arial"/>
      <family val="2"/>
    </font>
    <font>
      <b/>
      <i/>
      <sz val="12"/>
      <color indexed="10"/>
      <name val="Arial"/>
      <family val="2"/>
    </font>
    <font>
      <b/>
      <i/>
      <u/>
      <sz val="12"/>
      <name val="Arial"/>
      <family val="2"/>
    </font>
    <font>
      <u/>
      <sz val="12"/>
      <name val="Arial"/>
      <family val="2"/>
    </font>
    <font>
      <sz val="8"/>
      <name val="Arial"/>
      <family val="2"/>
    </font>
    <font>
      <b/>
      <sz val="12"/>
      <name val="Arial"/>
      <family val="2"/>
    </font>
    <font>
      <b/>
      <i/>
      <sz val="10"/>
      <name val="Arial"/>
      <family val="2"/>
    </font>
    <font>
      <b/>
      <u/>
      <sz val="12"/>
      <name val="Arial"/>
      <family val="2"/>
    </font>
    <font>
      <sz val="11"/>
      <color indexed="81"/>
      <name val="Tahoma"/>
      <family val="2"/>
    </font>
    <font>
      <sz val="8"/>
      <color indexed="81"/>
      <name val="Tahoma"/>
      <family val="2"/>
    </font>
    <font>
      <sz val="10"/>
      <name val="Arial"/>
      <family val="2"/>
    </font>
    <font>
      <sz val="10"/>
      <name val="Arial"/>
      <family val="2"/>
    </font>
    <font>
      <sz val="10"/>
      <name val="MS Sans Serif"/>
      <family val="2"/>
    </font>
    <font>
      <b/>
      <sz val="10"/>
      <name val="MS Sans Serif"/>
      <family val="2"/>
    </font>
    <font>
      <sz val="12"/>
      <name val="Arial"/>
      <family val="2"/>
    </font>
    <font>
      <sz val="10"/>
      <name val="Arial"/>
      <family val="2"/>
    </font>
    <font>
      <sz val="12"/>
      <color rgb="FF0000FF"/>
      <name val="Arial"/>
      <family val="2"/>
    </font>
    <font>
      <b/>
      <sz val="12"/>
      <color rgb="FFFF0000"/>
      <name val="Arial"/>
      <family val="2"/>
    </font>
    <font>
      <sz val="8"/>
      <name val="Arial"/>
      <family val="2"/>
    </font>
    <font>
      <b/>
      <i/>
      <sz val="12"/>
      <color rgb="FFFF0000"/>
      <name val="Arial"/>
      <family val="2"/>
    </font>
    <font>
      <b/>
      <sz val="11"/>
      <name val="Arial"/>
      <family val="2"/>
    </font>
    <font>
      <sz val="11"/>
      <name val="Arial"/>
      <family val="2"/>
    </font>
    <font>
      <sz val="11"/>
      <color rgb="FFFF0000"/>
      <name val="Arial"/>
      <family val="2"/>
    </font>
    <font>
      <b/>
      <sz val="16"/>
      <name val="Arial"/>
      <family val="2"/>
    </font>
  </fonts>
  <fills count="8">
    <fill>
      <patternFill patternType="none"/>
    </fill>
    <fill>
      <patternFill patternType="gray125"/>
    </fill>
    <fill>
      <patternFill patternType="solid">
        <fgColor indexed="43"/>
        <bgColor indexed="64"/>
      </patternFill>
    </fill>
    <fill>
      <patternFill patternType="solid">
        <fgColor indexed="47"/>
        <bgColor indexed="64"/>
      </patternFill>
    </fill>
    <fill>
      <patternFill patternType="solid">
        <fgColor indexed="13"/>
        <bgColor indexed="64"/>
      </patternFill>
    </fill>
    <fill>
      <patternFill patternType="solid">
        <fgColor indexed="42"/>
        <bgColor indexed="64"/>
      </patternFill>
    </fill>
    <fill>
      <patternFill patternType="mediumGray">
        <fgColor indexed="22"/>
      </patternFill>
    </fill>
    <fill>
      <patternFill patternType="solid">
        <fgColor rgb="FFFFFF00"/>
        <bgColor indexed="64"/>
      </patternFill>
    </fill>
  </fills>
  <borders count="7">
    <border>
      <left/>
      <right/>
      <top/>
      <bottom/>
      <diagonal/>
    </border>
    <border>
      <left/>
      <right/>
      <top/>
      <bottom style="medium">
        <color indexed="64"/>
      </bottom>
      <diagonal/>
    </border>
    <border>
      <left/>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thin">
        <color indexed="64"/>
      </top>
      <bottom/>
      <diagonal/>
    </border>
  </borders>
  <cellStyleXfs count="26">
    <xf numFmtId="0" fontId="0" fillId="0" borderId="0"/>
    <xf numFmtId="44" fontId="2" fillId="0" borderId="0" applyFont="0" applyFill="0" applyBorder="0" applyAlignment="0" applyProtection="0"/>
    <xf numFmtId="9" fontId="2" fillId="0" borderId="0" applyFont="0" applyFill="0" applyBorder="0" applyAlignment="0" applyProtection="0"/>
    <xf numFmtId="43" fontId="14" fillId="0" borderId="0" applyFont="0" applyFill="0" applyBorder="0" applyAlignment="0" applyProtection="0"/>
    <xf numFmtId="0" fontId="15" fillId="0" borderId="0"/>
    <xf numFmtId="43" fontId="15" fillId="0" borderId="0" applyFont="0" applyFill="0" applyBorder="0" applyAlignment="0" applyProtection="0"/>
    <xf numFmtId="43" fontId="14" fillId="0" borderId="0" applyFont="0" applyFill="0" applyBorder="0" applyAlignment="0" applyProtection="0"/>
    <xf numFmtId="43" fontId="15"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5" fillId="0" borderId="0" applyFont="0" applyFill="0" applyBorder="0" applyAlignment="0" applyProtection="0"/>
    <xf numFmtId="0" fontId="14" fillId="0" borderId="0"/>
    <xf numFmtId="0" fontId="15" fillId="0" borderId="0"/>
    <xf numFmtId="0" fontId="1" fillId="0" borderId="0"/>
    <xf numFmtId="9" fontId="14" fillId="0" borderId="0" applyFont="0" applyFill="0" applyBorder="0" applyAlignment="0" applyProtection="0"/>
    <xf numFmtId="9" fontId="14" fillId="0" borderId="0" applyFont="0" applyFill="0" applyBorder="0" applyAlignment="0" applyProtection="0"/>
    <xf numFmtId="9" fontId="15" fillId="0" borderId="0" applyFont="0" applyFill="0" applyBorder="0" applyAlignment="0" applyProtection="0"/>
    <xf numFmtId="0" fontId="16" fillId="0" borderId="0" applyNumberFormat="0" applyFont="0" applyFill="0" applyBorder="0" applyAlignment="0" applyProtection="0">
      <alignment horizontal="left"/>
    </xf>
    <xf numFmtId="15" fontId="16" fillId="0" borderId="0" applyFont="0" applyFill="0" applyBorder="0" applyAlignment="0" applyProtection="0"/>
    <xf numFmtId="4" fontId="16" fillId="0" borderId="0" applyFont="0" applyFill="0" applyBorder="0" applyAlignment="0" applyProtection="0"/>
    <xf numFmtId="0" fontId="17" fillId="0" borderId="1">
      <alignment horizontal="center"/>
    </xf>
    <xf numFmtId="3" fontId="16" fillId="0" borderId="0" applyFont="0" applyFill="0" applyBorder="0" applyAlignment="0" applyProtection="0"/>
    <xf numFmtId="0" fontId="16" fillId="6" borderId="0" applyNumberFormat="0" applyFont="0" applyBorder="0" applyAlignment="0" applyProtection="0"/>
    <xf numFmtId="43" fontId="14" fillId="0" borderId="0" applyFont="0" applyFill="0" applyBorder="0" applyAlignment="0" applyProtection="0"/>
    <xf numFmtId="43" fontId="18" fillId="0" borderId="0" applyFont="0" applyFill="0" applyBorder="0" applyAlignment="0" applyProtection="0"/>
    <xf numFmtId="0" fontId="19" fillId="0" borderId="0"/>
  </cellStyleXfs>
  <cellXfs count="110">
    <xf numFmtId="0" fontId="0" fillId="0" borderId="0" xfId="0"/>
    <xf numFmtId="0" fontId="3" fillId="0" borderId="0" xfId="0" applyFont="1" applyAlignment="1">
      <alignment horizontal="left"/>
    </xf>
    <xf numFmtId="0" fontId="4" fillId="0" borderId="0" xfId="0" applyFont="1" applyAlignment="1">
      <alignment horizontal="center"/>
    </xf>
    <xf numFmtId="14" fontId="4" fillId="0" borderId="0" xfId="0" applyNumberFormat="1" applyFont="1" applyAlignment="1">
      <alignment horizontal="right"/>
    </xf>
    <xf numFmtId="14" fontId="4" fillId="0" borderId="0" xfId="0" applyNumberFormat="1" applyFont="1" applyAlignment="1">
      <alignment horizontal="left"/>
    </xf>
    <xf numFmtId="0" fontId="5" fillId="0" borderId="0" xfId="0" applyFont="1"/>
    <xf numFmtId="0" fontId="4" fillId="0" borderId="0" xfId="0" applyFont="1"/>
    <xf numFmtId="0" fontId="5" fillId="0" borderId="0" xfId="0" applyFont="1" applyFill="1"/>
    <xf numFmtId="0" fontId="4" fillId="0" borderId="0" xfId="0" applyFont="1" applyFill="1"/>
    <xf numFmtId="0" fontId="0" fillId="0" borderId="0" xfId="0" applyFill="1"/>
    <xf numFmtId="0" fontId="3" fillId="0" borderId="0" xfId="0" applyFont="1" applyFill="1" applyAlignment="1">
      <alignment horizontal="left"/>
    </xf>
    <xf numFmtId="0" fontId="4" fillId="0" borderId="0" xfId="0" applyFont="1" applyFill="1" applyAlignment="1">
      <alignment horizontal="center"/>
    </xf>
    <xf numFmtId="0" fontId="6" fillId="0" borderId="0" xfId="0" applyFont="1" applyAlignment="1">
      <alignment horizontal="center"/>
    </xf>
    <xf numFmtId="0" fontId="4" fillId="0" borderId="1" xfId="0" applyFont="1" applyBorder="1" applyAlignment="1">
      <alignment horizontal="left"/>
    </xf>
    <xf numFmtId="0" fontId="4" fillId="0" borderId="1" xfId="0" applyFont="1" applyBorder="1" applyAlignment="1">
      <alignment horizontal="center"/>
    </xf>
    <xf numFmtId="0" fontId="4" fillId="0" borderId="1" xfId="0" applyFont="1" applyBorder="1" applyAlignment="1">
      <alignment horizontal="center" wrapText="1"/>
    </xf>
    <xf numFmtId="0" fontId="4" fillId="0" borderId="2" xfId="0" applyFont="1" applyBorder="1" applyAlignment="1">
      <alignment horizontal="left"/>
    </xf>
    <xf numFmtId="0" fontId="4" fillId="0" borderId="2" xfId="0" applyFont="1" applyBorder="1" applyAlignment="1">
      <alignment horizontal="center"/>
    </xf>
    <xf numFmtId="0" fontId="8" fillId="0" borderId="2" xfId="0" applyFont="1" applyBorder="1" applyAlignment="1">
      <alignment horizontal="center"/>
    </xf>
    <xf numFmtId="0" fontId="4" fillId="2" borderId="0" xfId="0" applyFont="1" applyFill="1"/>
    <xf numFmtId="164" fontId="2" fillId="2" borderId="0" xfId="1" applyNumberFormat="1" applyFill="1"/>
    <xf numFmtId="43" fontId="0" fillId="2" borderId="0" xfId="0" applyNumberFormat="1" applyFill="1"/>
    <xf numFmtId="165" fontId="0" fillId="2" borderId="0" xfId="0" applyNumberFormat="1" applyFill="1"/>
    <xf numFmtId="10" fontId="2" fillId="2" borderId="0" xfId="2" applyNumberFormat="1" applyFill="1"/>
    <xf numFmtId="166" fontId="2" fillId="3" borderId="0" xfId="1" applyNumberFormat="1" applyFill="1"/>
    <xf numFmtId="167" fontId="0" fillId="0" borderId="0" xfId="0" applyNumberFormat="1"/>
    <xf numFmtId="166" fontId="2" fillId="4" borderId="0" xfId="1" applyNumberFormat="1" applyFill="1"/>
    <xf numFmtId="0" fontId="4" fillId="0" borderId="3" xfId="0" applyFont="1" applyBorder="1"/>
    <xf numFmtId="0" fontId="4" fillId="2" borderId="3" xfId="0" applyFont="1" applyFill="1" applyBorder="1"/>
    <xf numFmtId="164" fontId="2" fillId="2" borderId="3" xfId="1" applyNumberFormat="1" applyFont="1" applyFill="1" applyBorder="1"/>
    <xf numFmtId="43" fontId="0" fillId="2" borderId="3" xfId="0" applyNumberFormat="1" applyFill="1" applyBorder="1"/>
    <xf numFmtId="165" fontId="0" fillId="2" borderId="3" xfId="0" applyNumberFormat="1" applyFill="1" applyBorder="1"/>
    <xf numFmtId="10" fontId="2" fillId="2" borderId="3" xfId="2" applyNumberFormat="1" applyFill="1" applyBorder="1"/>
    <xf numFmtId="166" fontId="2" fillId="3" borderId="3" xfId="1" applyNumberFormat="1" applyFill="1" applyBorder="1"/>
    <xf numFmtId="0" fontId="4" fillId="2" borderId="0" xfId="0" applyFont="1" applyFill="1" applyBorder="1"/>
    <xf numFmtId="164" fontId="0" fillId="2" borderId="0" xfId="0" applyNumberFormat="1" applyFill="1"/>
    <xf numFmtId="44" fontId="2" fillId="2" borderId="0" xfId="1" applyNumberFormat="1" applyFill="1"/>
    <xf numFmtId="0" fontId="8" fillId="0" borderId="0" xfId="0" applyFont="1" applyAlignment="1">
      <alignment wrapText="1"/>
    </xf>
    <xf numFmtId="0" fontId="8" fillId="0" borderId="0" xfId="0" applyFont="1" applyFill="1" applyAlignment="1">
      <alignment horizontal="center"/>
    </xf>
    <xf numFmtId="0" fontId="0" fillId="0" borderId="1" xfId="0" applyBorder="1"/>
    <xf numFmtId="44" fontId="0" fillId="0" borderId="0" xfId="0" applyNumberFormat="1"/>
    <xf numFmtId="43" fontId="0" fillId="0" borderId="0" xfId="0" applyNumberFormat="1"/>
    <xf numFmtId="0" fontId="4" fillId="0" borderId="4" xfId="0" applyFont="1" applyBorder="1"/>
    <xf numFmtId="0" fontId="0" fillId="0" borderId="2" xfId="0" applyBorder="1"/>
    <xf numFmtId="0" fontId="8" fillId="0" borderId="2" xfId="0" applyFont="1" applyBorder="1" applyAlignment="1">
      <alignment horizontal="center" wrapText="1"/>
    </xf>
    <xf numFmtId="168" fontId="9" fillId="0" borderId="0" xfId="0" applyNumberFormat="1" applyFont="1" applyFill="1" applyBorder="1"/>
    <xf numFmtId="0" fontId="9" fillId="0" borderId="0" xfId="0" applyFont="1" applyFill="1" applyBorder="1"/>
    <xf numFmtId="0" fontId="10" fillId="5" borderId="0" xfId="0" applyFont="1" applyFill="1" applyBorder="1"/>
    <xf numFmtId="3" fontId="0" fillId="5" borderId="0" xfId="0" applyNumberFormat="1" applyFill="1" applyAlignment="1">
      <alignment horizontal="center"/>
    </xf>
    <xf numFmtId="169" fontId="0" fillId="5" borderId="0" xfId="0" applyNumberFormat="1" applyFill="1" applyAlignment="1">
      <alignment horizontal="center"/>
    </xf>
    <xf numFmtId="0" fontId="0" fillId="5" borderId="0" xfId="0" applyFill="1"/>
    <xf numFmtId="0" fontId="9" fillId="0" borderId="0" xfId="0" applyFont="1" applyFill="1"/>
    <xf numFmtId="0" fontId="11" fillId="0" borderId="0" xfId="0" applyFont="1"/>
    <xf numFmtId="0" fontId="7" fillId="0" borderId="0" xfId="0" applyFont="1" applyFill="1" applyBorder="1" applyAlignment="1">
      <alignment horizontal="center"/>
    </xf>
    <xf numFmtId="0" fontId="6" fillId="0" borderId="0" xfId="0" applyFont="1" applyFill="1" applyBorder="1" applyAlignment="1">
      <alignment horizontal="center"/>
    </xf>
    <xf numFmtId="0" fontId="4" fillId="0" borderId="0" xfId="0" applyFont="1" applyFill="1" applyBorder="1"/>
    <xf numFmtId="0" fontId="4" fillId="0" borderId="0" xfId="0" applyFont="1" applyFill="1" applyBorder="1" applyAlignment="1">
      <alignment wrapText="1"/>
    </xf>
    <xf numFmtId="0" fontId="0" fillId="0" borderId="0" xfId="0" applyFill="1" applyBorder="1"/>
    <xf numFmtId="164" fontId="2" fillId="0" borderId="0" xfId="1" applyNumberFormat="1" applyFill="1" applyBorder="1"/>
    <xf numFmtId="165" fontId="0" fillId="0" borderId="0" xfId="0" applyNumberFormat="1" applyFill="1" applyBorder="1"/>
    <xf numFmtId="0" fontId="0" fillId="0" borderId="0" xfId="0" applyBorder="1"/>
    <xf numFmtId="164" fontId="0" fillId="0" borderId="0" xfId="1" applyNumberFormat="1" applyFont="1"/>
    <xf numFmtId="164" fontId="0" fillId="0" borderId="0" xfId="0" applyNumberFormat="1"/>
    <xf numFmtId="0" fontId="2" fillId="0" borderId="0" xfId="0" applyFont="1"/>
    <xf numFmtId="170" fontId="0" fillId="0" borderId="0" xfId="24" applyNumberFormat="1" applyFont="1"/>
    <xf numFmtId="164" fontId="20" fillId="2" borderId="0" xfId="1" applyNumberFormat="1" applyFont="1" applyFill="1"/>
    <xf numFmtId="165" fontId="21" fillId="0" borderId="0" xfId="0" applyNumberFormat="1" applyFont="1" applyFill="1" applyBorder="1"/>
    <xf numFmtId="0" fontId="9" fillId="0" borderId="0" xfId="0" applyFont="1"/>
    <xf numFmtId="164" fontId="2" fillId="0" borderId="0" xfId="0" applyNumberFormat="1" applyFont="1"/>
    <xf numFmtId="171" fontId="0" fillId="0" borderId="0" xfId="1" applyNumberFormat="1" applyFont="1"/>
    <xf numFmtId="172" fontId="0" fillId="2" borderId="0" xfId="0" applyNumberFormat="1" applyFill="1"/>
    <xf numFmtId="0" fontId="23" fillId="0" borderId="0" xfId="0" applyFont="1" applyBorder="1"/>
    <xf numFmtId="173" fontId="9" fillId="0" borderId="0" xfId="0" applyNumberFormat="1" applyFont="1"/>
    <xf numFmtId="164" fontId="0" fillId="0" borderId="5" xfId="0" applyNumberFormat="1" applyBorder="1"/>
    <xf numFmtId="167" fontId="0" fillId="0" borderId="3" xfId="24" applyNumberFormat="1" applyFont="1" applyBorder="1"/>
    <xf numFmtId="0" fontId="25" fillId="0" borderId="0" xfId="11" applyFont="1"/>
    <xf numFmtId="0" fontId="25" fillId="0" borderId="0" xfId="11" applyFont="1" applyAlignment="1">
      <alignment horizontal="center"/>
    </xf>
    <xf numFmtId="0" fontId="25" fillId="0" borderId="0" xfId="11" applyFont="1" applyAlignment="1">
      <alignment wrapText="1"/>
    </xf>
    <xf numFmtId="0" fontId="24" fillId="0" borderId="0" xfId="11" applyFont="1" applyAlignment="1">
      <alignment horizontal="center" wrapText="1"/>
    </xf>
    <xf numFmtId="0" fontId="24" fillId="0" borderId="0" xfId="11" applyFont="1" applyAlignment="1">
      <alignment horizontal="center"/>
    </xf>
    <xf numFmtId="174" fontId="25" fillId="0" borderId="0" xfId="3" applyNumberFormat="1" applyFont="1" applyBorder="1"/>
    <xf numFmtId="175" fontId="25" fillId="0" borderId="0" xfId="11" applyNumberFormat="1" applyFont="1"/>
    <xf numFmtId="174" fontId="25" fillId="0" borderId="0" xfId="3" applyNumberFormat="1" applyFont="1"/>
    <xf numFmtId="174" fontId="25" fillId="0" borderId="0" xfId="11" applyNumberFormat="1" applyFont="1"/>
    <xf numFmtId="0" fontId="25" fillId="0" borderId="6" xfId="11" applyFont="1" applyBorder="1"/>
    <xf numFmtId="174" fontId="25" fillId="0" borderId="6" xfId="3" applyNumberFormat="1" applyFont="1" applyBorder="1"/>
    <xf numFmtId="167" fontId="25" fillId="0" borderId="0" xfId="3" applyNumberFormat="1" applyFont="1"/>
    <xf numFmtId="174" fontId="25" fillId="0" borderId="5" xfId="3" applyNumberFormat="1" applyFont="1" applyBorder="1"/>
    <xf numFmtId="3" fontId="25" fillId="0" borderId="0" xfId="11" applyNumberFormat="1" applyFont="1"/>
    <xf numFmtId="174" fontId="24" fillId="0" borderId="0" xfId="3" applyNumberFormat="1" applyFont="1" applyBorder="1"/>
    <xf numFmtId="174" fontId="24" fillId="0" borderId="5" xfId="3" applyNumberFormat="1" applyFont="1" applyBorder="1"/>
    <xf numFmtId="176" fontId="24" fillId="0" borderId="0" xfId="3" applyNumberFormat="1" applyFont="1" applyBorder="1"/>
    <xf numFmtId="176" fontId="24" fillId="0" borderId="5" xfId="3" applyNumberFormat="1" applyFont="1" applyBorder="1"/>
    <xf numFmtId="177" fontId="25" fillId="0" borderId="0" xfId="11" applyNumberFormat="1" applyFont="1"/>
    <xf numFmtId="167" fontId="25" fillId="0" borderId="0" xfId="3" applyNumberFormat="1" applyFont="1" applyBorder="1"/>
    <xf numFmtId="0" fontId="24" fillId="0" borderId="0" xfId="11" applyFont="1" applyAlignment="1">
      <alignment horizontal="center"/>
    </xf>
    <xf numFmtId="0" fontId="26" fillId="0" borderId="0" xfId="11" applyFont="1"/>
    <xf numFmtId="176" fontId="24" fillId="7" borderId="0" xfId="3" applyNumberFormat="1" applyFont="1" applyFill="1" applyBorder="1"/>
    <xf numFmtId="176" fontId="24" fillId="7" borderId="5" xfId="3" applyNumberFormat="1" applyFont="1" applyFill="1" applyBorder="1"/>
    <xf numFmtId="0" fontId="24" fillId="0" borderId="0" xfId="11" applyFont="1" applyBorder="1" applyAlignment="1">
      <alignment horizontal="center"/>
    </xf>
    <xf numFmtId="176" fontId="24" fillId="0" borderId="0" xfId="3" applyNumberFormat="1" applyFont="1" applyFill="1" applyBorder="1"/>
    <xf numFmtId="164" fontId="0" fillId="0" borderId="3" xfId="1" applyNumberFormat="1" applyFont="1" applyBorder="1"/>
    <xf numFmtId="0" fontId="27" fillId="0" borderId="0" xfId="0" applyFont="1"/>
    <xf numFmtId="0" fontId="2" fillId="0" borderId="0" xfId="0" applyFont="1" applyAlignment="1">
      <alignment wrapText="1"/>
    </xf>
    <xf numFmtId="0" fontId="0" fillId="0" borderId="0" xfId="0" applyAlignment="1">
      <alignment wrapText="1"/>
    </xf>
    <xf numFmtId="0" fontId="9" fillId="0" borderId="3" xfId="0" applyFont="1" applyBorder="1" applyAlignment="1">
      <alignment horizontal="center"/>
    </xf>
    <xf numFmtId="0" fontId="24" fillId="0" borderId="0" xfId="11" applyFont="1" applyAlignment="1">
      <alignment horizontal="center"/>
    </xf>
    <xf numFmtId="0" fontId="24" fillId="0" borderId="1" xfId="11" applyFont="1" applyBorder="1" applyAlignment="1">
      <alignment horizontal="center"/>
    </xf>
    <xf numFmtId="0" fontId="4" fillId="0" borderId="0" xfId="0" applyFont="1" applyFill="1" applyBorder="1" applyAlignment="1">
      <alignment horizontal="center" wrapText="1"/>
    </xf>
    <xf numFmtId="0" fontId="9" fillId="0" borderId="0" xfId="0" applyFont="1" applyFill="1" applyBorder="1" applyAlignment="1">
      <alignment horizontal="center"/>
    </xf>
  </cellXfs>
  <cellStyles count="26">
    <cellStyle name="Comma" xfId="24" builtinId="3"/>
    <cellStyle name="Comma 2" xfId="3" xr:uid="{00000000-0005-0000-0000-000001000000}"/>
    <cellStyle name="Comma 3" xfId="5" xr:uid="{00000000-0005-0000-0000-000002000000}"/>
    <cellStyle name="Comma 4" xfId="6" xr:uid="{00000000-0005-0000-0000-000003000000}"/>
    <cellStyle name="Comma 5" xfId="7" xr:uid="{00000000-0005-0000-0000-000004000000}"/>
    <cellStyle name="Comma 5 2" xfId="23" xr:uid="{00000000-0005-0000-0000-000005000000}"/>
    <cellStyle name="Currency" xfId="1" builtinId="4"/>
    <cellStyle name="Currency 2" xfId="8" xr:uid="{00000000-0005-0000-0000-000007000000}"/>
    <cellStyle name="Currency 3" xfId="9" xr:uid="{00000000-0005-0000-0000-000008000000}"/>
    <cellStyle name="Currency 4" xfId="10" xr:uid="{00000000-0005-0000-0000-000009000000}"/>
    <cellStyle name="Normal" xfId="0" builtinId="0"/>
    <cellStyle name="Normal 2" xfId="4" xr:uid="{00000000-0005-0000-0000-00000B000000}"/>
    <cellStyle name="Normal 3" xfId="11" xr:uid="{00000000-0005-0000-0000-00000C000000}"/>
    <cellStyle name="Normal 4" xfId="12" xr:uid="{00000000-0005-0000-0000-00000D000000}"/>
    <cellStyle name="Normal 5" xfId="13" xr:uid="{00000000-0005-0000-0000-00000E000000}"/>
    <cellStyle name="Normal 6" xfId="25" xr:uid="{E5B683F7-1F5D-4961-BDC8-84B55DF3D8AB}"/>
    <cellStyle name="Percent" xfId="2" builtinId="5"/>
    <cellStyle name="Percent 2" xfId="14" xr:uid="{00000000-0005-0000-0000-000010000000}"/>
    <cellStyle name="Percent 3" xfId="15" xr:uid="{00000000-0005-0000-0000-000011000000}"/>
    <cellStyle name="Percent 4" xfId="16" xr:uid="{00000000-0005-0000-0000-000012000000}"/>
    <cellStyle name="PSChar" xfId="17" xr:uid="{00000000-0005-0000-0000-000013000000}"/>
    <cellStyle name="PSDate" xfId="18" xr:uid="{00000000-0005-0000-0000-000014000000}"/>
    <cellStyle name="PSDec" xfId="19" xr:uid="{00000000-0005-0000-0000-000015000000}"/>
    <cellStyle name="PSHeading" xfId="20" xr:uid="{00000000-0005-0000-0000-000016000000}"/>
    <cellStyle name="PSInt" xfId="21" xr:uid="{00000000-0005-0000-0000-000017000000}"/>
    <cellStyle name="PSSpacer" xfId="22" xr:uid="{00000000-0005-0000-0000-000018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761721</xdr:colOff>
      <xdr:row>1</xdr:row>
      <xdr:rowOff>44450</xdr:rowOff>
    </xdr:from>
    <xdr:to>
      <xdr:col>8</xdr:col>
      <xdr:colOff>583019</xdr:colOff>
      <xdr:row>23</xdr:row>
      <xdr:rowOff>56283</xdr:rowOff>
    </xdr:to>
    <xdr:pic>
      <xdr:nvPicPr>
        <xdr:cNvPr id="3" name="Picture 2">
          <a:extLst>
            <a:ext uri="{FF2B5EF4-FFF2-40B4-BE49-F238E27FC236}">
              <a16:creationId xmlns:a16="http://schemas.microsoft.com/office/drawing/2014/main" id="{18004D04-97D4-4591-B7A3-0E173D8D468F}"/>
            </a:ext>
          </a:extLst>
        </xdr:cNvPr>
        <xdr:cNvPicPr>
          <a:picLocks noChangeAspect="1"/>
        </xdr:cNvPicPr>
      </xdr:nvPicPr>
      <xdr:blipFill>
        <a:blip xmlns:r="http://schemas.openxmlformats.org/officeDocument/2006/relationships" r:embed="rId1"/>
        <a:stretch>
          <a:fillRect/>
        </a:stretch>
      </xdr:blipFill>
      <xdr:spPr>
        <a:xfrm>
          <a:off x="761721" y="241300"/>
          <a:ext cx="5917298" cy="43425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152399</xdr:colOff>
      <xdr:row>44</xdr:row>
      <xdr:rowOff>123825</xdr:rowOff>
    </xdr:from>
    <xdr:to>
      <xdr:col>10</xdr:col>
      <xdr:colOff>33637</xdr:colOff>
      <xdr:row>72</xdr:row>
      <xdr:rowOff>161925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52399" y="9963150"/>
          <a:ext cx="11574128" cy="5372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file:///\\ppl.com\BusData\Electric%20Utilities\ASSTMNGT\Pricing%20&amp;%20Tariffs\P&amp;ca\FERC\Transmission%20Formula%20Rate%20Filing\Quarterly%20True-up%20Forecast\2022%20True-up%20Forecast\RTEP%20Refund\2021%20RTEP%20Charges%20and%20Credits%20-%20Refund%20Effective%201-1-2022.xlsx?A1A93176" TargetMode="External"/><Relationship Id="rId1" Type="http://schemas.openxmlformats.org/officeDocument/2006/relationships/externalLinkPath" Target="file:///\\A1A93176\2021%20RTEP%20Charges%20and%20Credits%20-%20Refund%20Effective%201-1-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idation"/>
      <sheetName val="2020 Update"/>
      <sheetName val="2021 True-up"/>
      <sheetName val="2021 True-up 10.4"/>
      <sheetName val="2021 Update"/>
      <sheetName val="2021 Update 10.4"/>
      <sheetName val="2021 RTEP Charges"/>
      <sheetName val="2021 RTEP Credits"/>
      <sheetName val="Instructions"/>
      <sheetName val="Analysis"/>
    </sheetNames>
    <sheetDataSet>
      <sheetData sheetId="0"/>
      <sheetData sheetId="1">
        <row r="57">
          <cell r="L57">
            <v>74270695.144280791</v>
          </cell>
          <cell r="T57">
            <v>8372.70416982407</v>
          </cell>
          <cell r="X57">
            <v>6004.3156282725377</v>
          </cell>
          <cell r="AB57">
            <v>12153.595125654025</v>
          </cell>
          <cell r="AJ57">
            <v>1769132.6303703566</v>
          </cell>
          <cell r="AR57">
            <v>392612.05892745889</v>
          </cell>
          <cell r="AV57">
            <v>1132375.1856361686</v>
          </cell>
          <cell r="AZ57">
            <v>4788106.3837774191</v>
          </cell>
          <cell r="BD57">
            <v>1617500.1912879536</v>
          </cell>
          <cell r="BH57">
            <v>1978851.5992403931</v>
          </cell>
          <cell r="BL57">
            <v>76523.719176112179</v>
          </cell>
          <cell r="BP57">
            <v>1744943.3279579068</v>
          </cell>
          <cell r="BT57">
            <v>2419792.3772750148</v>
          </cell>
        </row>
      </sheetData>
      <sheetData sheetId="2">
        <row r="57">
          <cell r="L57">
            <v>74938133.314087242</v>
          </cell>
          <cell r="T57">
            <v>8454.8289566498497</v>
          </cell>
          <cell r="X57">
            <v>6063.2268293826437</v>
          </cell>
          <cell r="AB57">
            <v>12273.499401592624</v>
          </cell>
          <cell r="AJ57">
            <v>1784970.2636594977</v>
          </cell>
          <cell r="AR57">
            <v>396564.73554100073</v>
          </cell>
          <cell r="AV57">
            <v>1144145.2663079367</v>
          </cell>
          <cell r="AZ57">
            <v>4843846.9276187131</v>
          </cell>
          <cell r="BD57">
            <v>1634568.6759843479</v>
          </cell>
          <cell r="BH57">
            <v>1999632.7734354855</v>
          </cell>
          <cell r="BL57">
            <v>78968.462186585763</v>
          </cell>
          <cell r="BP57">
            <v>1763043.2823887831</v>
          </cell>
          <cell r="BT57">
            <v>2444239.9309181133</v>
          </cell>
        </row>
      </sheetData>
      <sheetData sheetId="3"/>
      <sheetData sheetId="4">
        <row r="59">
          <cell r="L59">
            <v>73506346.578513205</v>
          </cell>
          <cell r="T59">
            <v>8255.71571171285</v>
          </cell>
          <cell r="X59">
            <v>5920.5800829581422</v>
          </cell>
          <cell r="AB59">
            <v>11990.298812555917</v>
          </cell>
          <cell r="AJ59">
            <v>1750221.9831202149</v>
          </cell>
          <cell r="AR59">
            <v>388081.58621286013</v>
          </cell>
          <cell r="AV59">
            <v>1122781.9237090198</v>
          </cell>
          <cell r="AZ59">
            <v>4754200.8870928669</v>
          </cell>
          <cell r="BD59">
            <v>1605053.2829257352</v>
          </cell>
          <cell r="BH59">
            <v>1963866.1291305979</v>
          </cell>
          <cell r="BL59">
            <v>77578.145422831003</v>
          </cell>
          <cell r="BP59">
            <v>1729803.0418679854</v>
          </cell>
          <cell r="BT59">
            <v>2392677.1801144201</v>
          </cell>
        </row>
      </sheetData>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7E8E0-4AB8-40AB-B6E9-01AE59CD00B2}">
  <dimension ref="A1:I13"/>
  <sheetViews>
    <sheetView tabSelected="1" zoomScale="80" zoomScaleNormal="80" workbookViewId="0">
      <selection activeCell="G15" sqref="G15"/>
    </sheetView>
  </sheetViews>
  <sheetFormatPr defaultRowHeight="15.5" x14ac:dyDescent="0.35"/>
  <cols>
    <col min="1" max="1" width="3.84375" customWidth="1"/>
    <col min="3" max="3" width="21.4609375" customWidth="1"/>
    <col min="4" max="4" width="14.69140625" customWidth="1"/>
    <col min="7" max="7" width="9.07421875" customWidth="1"/>
  </cols>
  <sheetData>
    <row r="1" spans="1:9" ht="20" x14ac:dyDescent="0.4">
      <c r="A1" s="102" t="s">
        <v>94</v>
      </c>
    </row>
    <row r="2" spans="1:9" ht="101" customHeight="1" x14ac:dyDescent="0.35">
      <c r="B2" s="103" t="s">
        <v>96</v>
      </c>
      <c r="C2" s="104"/>
      <c r="D2" s="104"/>
      <c r="E2" s="104"/>
      <c r="F2" s="104"/>
      <c r="G2" s="104"/>
      <c r="H2" s="104"/>
      <c r="I2" s="104"/>
    </row>
    <row r="5" spans="1:9" x14ac:dyDescent="0.35">
      <c r="C5" s="63" t="s">
        <v>91</v>
      </c>
      <c r="D5" s="61">
        <v>-71254513</v>
      </c>
    </row>
    <row r="6" spans="1:9" x14ac:dyDescent="0.35">
      <c r="C6" s="63" t="s">
        <v>90</v>
      </c>
      <c r="D6" s="101">
        <v>-2647334</v>
      </c>
    </row>
    <row r="7" spans="1:9" x14ac:dyDescent="0.35">
      <c r="C7" s="63" t="s">
        <v>30</v>
      </c>
      <c r="D7" s="61">
        <f>SUM(D5:D6)</f>
        <v>-73901847</v>
      </c>
    </row>
    <row r="11" spans="1:9" x14ac:dyDescent="0.35">
      <c r="C11" s="63" t="s">
        <v>93</v>
      </c>
      <c r="D11" s="61">
        <f>'NITS Refund Effective 1-1-2022'!E14</f>
        <v>-65395706.000000007</v>
      </c>
    </row>
    <row r="12" spans="1:9" x14ac:dyDescent="0.35">
      <c r="C12" s="63" t="s">
        <v>92</v>
      </c>
      <c r="D12" s="101">
        <f>'2022 updated RTEP Charges'!S33</f>
        <v>-8506141.3927292004</v>
      </c>
    </row>
    <row r="13" spans="1:9" x14ac:dyDescent="0.35">
      <c r="D13" s="62">
        <f>SUM(D11:D12)</f>
        <v>-73901847.392729208</v>
      </c>
    </row>
  </sheetData>
  <mergeCells count="1">
    <mergeCell ref="B2:I2"/>
  </mergeCells>
  <pageMargins left="0.7" right="0.7" top="0.75" bottom="0.75" header="0.3" footer="0.3"/>
  <pageSetup orientation="landscape" horizontalDpi="1200" verticalDpi="1200" r:id="rId1"/>
  <headerFooter>
    <oddFooter>&amp;L&amp;1#&amp;"Calibri"&amp;14&amp;K000000Business Use</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9A609-BD0E-4A5A-A687-32D8EC657AC5}">
  <sheetPr>
    <pageSetUpPr fitToPage="1"/>
  </sheetPr>
  <dimension ref="A1:L37"/>
  <sheetViews>
    <sheetView showGridLines="0" topLeftCell="A4" zoomScaleNormal="100" workbookViewId="0">
      <selection activeCell="C4" sqref="C4"/>
    </sheetView>
  </sheetViews>
  <sheetFormatPr defaultRowHeight="15.5" x14ac:dyDescent="0.35"/>
  <cols>
    <col min="1" max="1" width="3.53515625" customWidth="1"/>
    <col min="2" max="2" width="14.07421875" customWidth="1"/>
    <col min="3" max="3" width="13.53515625" bestFit="1" customWidth="1"/>
    <col min="4" max="4" width="11.53515625" customWidth="1"/>
    <col min="5" max="5" width="15.84375" bestFit="1" customWidth="1"/>
    <col min="6" max="6" width="14.15234375" customWidth="1"/>
    <col min="7" max="7" width="15.84375" customWidth="1"/>
    <col min="8" max="8" width="7.84375" customWidth="1"/>
    <col min="9" max="9" width="3.84375" customWidth="1"/>
    <col min="10" max="10" width="8" bestFit="1" customWidth="1"/>
    <col min="11" max="11" width="15.3828125" bestFit="1" customWidth="1"/>
    <col min="12" max="12" width="14.4609375" customWidth="1"/>
  </cols>
  <sheetData>
    <row r="1" spans="1:12" ht="22.5" x14ac:dyDescent="0.45">
      <c r="A1" s="1" t="s">
        <v>34</v>
      </c>
      <c r="B1" s="2"/>
      <c r="C1" s="2"/>
      <c r="D1" s="2"/>
      <c r="E1" s="2"/>
      <c r="F1" s="2"/>
      <c r="G1" s="3"/>
      <c r="H1" s="4"/>
      <c r="I1" s="4"/>
      <c r="J1" s="5"/>
      <c r="K1" s="6"/>
    </row>
    <row r="2" spans="1:12" ht="22.5" x14ac:dyDescent="0.45">
      <c r="A2" s="1" t="s">
        <v>87</v>
      </c>
      <c r="B2" s="2"/>
      <c r="C2" s="2"/>
      <c r="D2" s="2"/>
      <c r="E2" s="2"/>
      <c r="F2" s="6"/>
      <c r="G2" s="2"/>
      <c r="H2" s="6"/>
      <c r="I2" s="6"/>
      <c r="J2" s="7"/>
      <c r="K2" s="8"/>
      <c r="L2" s="9"/>
    </row>
    <row r="3" spans="1:12" ht="22.5" x14ac:dyDescent="0.45">
      <c r="A3" s="10" t="s">
        <v>88</v>
      </c>
      <c r="B3" s="11"/>
      <c r="C3" s="2"/>
      <c r="D3" s="2"/>
      <c r="E3" s="2"/>
      <c r="F3" s="2"/>
      <c r="G3" s="2"/>
      <c r="J3" s="5"/>
      <c r="K3" s="6"/>
    </row>
    <row r="4" spans="1:12" ht="22.5" x14ac:dyDescent="0.45">
      <c r="A4" s="10"/>
      <c r="B4" s="11"/>
      <c r="C4" s="12"/>
      <c r="D4" s="12"/>
      <c r="E4" s="12"/>
      <c r="F4" s="12"/>
      <c r="G4" s="12"/>
      <c r="H4" s="53"/>
      <c r="I4" s="53"/>
      <c r="J4" s="54"/>
      <c r="K4" s="54"/>
    </row>
    <row r="5" spans="1:12" ht="47" thickBot="1" x14ac:dyDescent="0.4">
      <c r="A5" s="13"/>
      <c r="B5" s="14"/>
      <c r="C5" s="15" t="s">
        <v>4</v>
      </c>
      <c r="D5" s="14"/>
      <c r="E5" s="15" t="s">
        <v>5</v>
      </c>
      <c r="F5" s="15" t="s">
        <v>6</v>
      </c>
      <c r="G5" s="15" t="s">
        <v>7</v>
      </c>
      <c r="H5" s="55"/>
      <c r="I5" s="55"/>
      <c r="J5" s="56"/>
      <c r="K5" s="56"/>
    </row>
    <row r="6" spans="1:12" x14ac:dyDescent="0.35">
      <c r="A6" s="16" t="s">
        <v>8</v>
      </c>
      <c r="B6" s="17"/>
      <c r="C6" s="18" t="s">
        <v>9</v>
      </c>
      <c r="D6" s="18" t="s">
        <v>10</v>
      </c>
      <c r="E6" s="18" t="s">
        <v>11</v>
      </c>
      <c r="F6" s="18" t="s">
        <v>12</v>
      </c>
      <c r="G6" s="18" t="s">
        <v>11</v>
      </c>
      <c r="H6" s="57"/>
      <c r="I6" s="57"/>
      <c r="J6" s="57"/>
      <c r="K6" s="57"/>
    </row>
    <row r="7" spans="1:12" x14ac:dyDescent="0.35">
      <c r="A7" s="6"/>
      <c r="B7" s="19" t="s">
        <v>29</v>
      </c>
      <c r="C7" s="65">
        <v>-65395706</v>
      </c>
      <c r="D7" s="21"/>
      <c r="E7" s="70">
        <f>(C7/7516.9)/151</f>
        <v>-57.614727573250185</v>
      </c>
      <c r="F7" s="23"/>
      <c r="G7" s="23"/>
      <c r="H7" s="59"/>
      <c r="I7" s="66"/>
      <c r="J7" s="58"/>
      <c r="K7" s="58"/>
      <c r="L7" s="25"/>
    </row>
    <row r="8" spans="1:12" x14ac:dyDescent="0.35">
      <c r="H8" s="51"/>
      <c r="I8" s="51"/>
      <c r="L8" s="60"/>
    </row>
    <row r="9" spans="1:12" x14ac:dyDescent="0.35">
      <c r="J9" s="105" t="s">
        <v>27</v>
      </c>
      <c r="K9" s="105"/>
      <c r="L9" s="60"/>
    </row>
    <row r="10" spans="1:12" x14ac:dyDescent="0.35">
      <c r="C10" s="68"/>
      <c r="D10" s="64"/>
      <c r="E10" s="69">
        <f>E7</f>
        <v>-57.614727573250185</v>
      </c>
      <c r="J10" s="72">
        <f>E7</f>
        <v>-57.614727573250185</v>
      </c>
      <c r="K10" s="67" t="s">
        <v>28</v>
      </c>
      <c r="L10" s="71" t="s">
        <v>31</v>
      </c>
    </row>
    <row r="11" spans="1:12" x14ac:dyDescent="0.35">
      <c r="B11" s="52"/>
      <c r="E11" s="74">
        <v>151</v>
      </c>
      <c r="F11" s="63" t="s">
        <v>32</v>
      </c>
      <c r="L11" s="60"/>
    </row>
    <row r="12" spans="1:12" x14ac:dyDescent="0.35">
      <c r="C12" s="63"/>
      <c r="D12" s="64"/>
      <c r="E12" s="40">
        <f>E10*E11</f>
        <v>-8699.8238635607777</v>
      </c>
      <c r="J12" s="60"/>
      <c r="K12" s="60"/>
      <c r="L12" s="60"/>
    </row>
    <row r="13" spans="1:12" x14ac:dyDescent="0.35">
      <c r="E13" s="64">
        <v>7516.9</v>
      </c>
      <c r="F13" s="63" t="s">
        <v>33</v>
      </c>
      <c r="J13" s="60"/>
      <c r="K13" s="60"/>
      <c r="L13" s="60"/>
    </row>
    <row r="14" spans="1:12" ht="16" thickBot="1" x14ac:dyDescent="0.4">
      <c r="E14" s="73">
        <f>E13*E12</f>
        <v>-65395706.000000007</v>
      </c>
      <c r="F14" t="s">
        <v>30</v>
      </c>
    </row>
    <row r="15" spans="1:12" ht="16" thickTop="1" x14ac:dyDescent="0.35"/>
    <row r="37" spans="2:2" x14ac:dyDescent="0.35">
      <c r="B37" s="52"/>
    </row>
  </sheetData>
  <mergeCells count="1">
    <mergeCell ref="J9:K9"/>
  </mergeCells>
  <phoneticPr fontId="22" type="noConversion"/>
  <pageMargins left="0.25" right="0.25" top="0.39" bottom="0.28999999999999998" header="0.25" footer="0.2"/>
  <pageSetup scale="61" orientation="portrait" r:id="rId1"/>
  <headerFooter alignWithMargins="0">
    <oddFooter>&amp;L&amp;1#&amp;"Calibri"&amp;14&amp;K000000Business Use</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65C9C-03D5-44CD-8423-510203FBDB25}">
  <sheetPr>
    <pageSetUpPr fitToPage="1"/>
  </sheetPr>
  <dimension ref="A1:Y37"/>
  <sheetViews>
    <sheetView showGridLines="0" view="pageBreakPreview" zoomScale="70" zoomScaleNormal="100" zoomScaleSheetLayoutView="70" workbookViewId="0">
      <selection activeCell="B30" sqref="B30"/>
    </sheetView>
  </sheetViews>
  <sheetFormatPr defaultColWidth="7.69140625" defaultRowHeight="14" x14ac:dyDescent="0.3"/>
  <cols>
    <col min="1" max="1" width="7.921875" style="75" customWidth="1"/>
    <col min="2" max="2" width="33.07421875" style="75" customWidth="1"/>
    <col min="3" max="3" width="1.61328125" style="75" customWidth="1"/>
    <col min="4" max="4" width="15.3046875" style="75" bestFit="1" customWidth="1"/>
    <col min="5" max="5" width="15.53515625" style="75" customWidth="1"/>
    <col min="6" max="6" width="10.69140625" style="75" customWidth="1"/>
    <col min="7" max="7" width="13.23046875" style="75" bestFit="1" customWidth="1"/>
    <col min="8" max="8" width="13.15234375" style="75" bestFit="1" customWidth="1"/>
    <col min="9" max="15" width="13.84375" style="75" customWidth="1"/>
    <col min="16" max="16" width="17.3828125" style="75" customWidth="1"/>
    <col min="17" max="17" width="14" style="75" customWidth="1"/>
    <col min="18" max="18" width="4.765625" style="75" customWidth="1"/>
    <col min="19" max="19" width="13.3828125" style="75" bestFit="1" customWidth="1"/>
    <col min="20" max="20" width="13.921875" style="75" bestFit="1" customWidth="1"/>
    <col min="21" max="21" width="13.3828125" style="75" bestFit="1" customWidth="1"/>
    <col min="22" max="22" width="7.69140625" style="75"/>
    <col min="23" max="23" width="9.84375" style="75" bestFit="1" customWidth="1"/>
    <col min="24" max="24" width="9" style="75" bestFit="1" customWidth="1"/>
    <col min="25" max="25" width="11.3828125" style="75" bestFit="1" customWidth="1"/>
    <col min="26" max="16384" width="7.69140625" style="75"/>
  </cols>
  <sheetData>
    <row r="1" spans="1:25" x14ac:dyDescent="0.3">
      <c r="A1" s="106" t="s">
        <v>35</v>
      </c>
      <c r="B1" s="106"/>
      <c r="C1" s="106"/>
      <c r="D1" s="106"/>
      <c r="E1" s="106"/>
      <c r="F1" s="106"/>
      <c r="G1" s="106"/>
      <c r="H1" s="106"/>
      <c r="I1" s="106"/>
      <c r="J1" s="106"/>
      <c r="K1" s="106"/>
      <c r="L1" s="106"/>
      <c r="M1" s="106"/>
      <c r="N1" s="106"/>
      <c r="O1" s="106"/>
      <c r="P1" s="106"/>
      <c r="Q1" s="106"/>
      <c r="R1" s="95"/>
    </row>
    <row r="2" spans="1:25" x14ac:dyDescent="0.3">
      <c r="A2" s="106" t="s">
        <v>36</v>
      </c>
      <c r="B2" s="106"/>
      <c r="C2" s="106"/>
      <c r="D2" s="106"/>
      <c r="E2" s="106"/>
      <c r="F2" s="106"/>
      <c r="G2" s="106"/>
      <c r="H2" s="106"/>
      <c r="I2" s="106"/>
      <c r="J2" s="106"/>
      <c r="K2" s="106"/>
      <c r="L2" s="106"/>
      <c r="M2" s="106"/>
      <c r="N2" s="106"/>
      <c r="O2" s="106"/>
      <c r="P2" s="106"/>
      <c r="Q2" s="106"/>
      <c r="R2" s="95"/>
    </row>
    <row r="3" spans="1:25" x14ac:dyDescent="0.3">
      <c r="A3" s="106" t="s">
        <v>95</v>
      </c>
      <c r="B3" s="106"/>
      <c r="C3" s="106"/>
      <c r="D3" s="106"/>
      <c r="E3" s="106"/>
      <c r="F3" s="106"/>
      <c r="G3" s="106"/>
      <c r="H3" s="106"/>
      <c r="I3" s="106"/>
      <c r="J3" s="106"/>
      <c r="K3" s="106"/>
      <c r="L3" s="106"/>
      <c r="M3" s="106"/>
      <c r="N3" s="106"/>
      <c r="O3" s="106"/>
      <c r="P3" s="106"/>
      <c r="Q3" s="106"/>
      <c r="R3" s="95"/>
    </row>
    <row r="4" spans="1:25" ht="14.5" thickBot="1" x14ac:dyDescent="0.35">
      <c r="A4" s="107" t="s">
        <v>37</v>
      </c>
      <c r="B4" s="107"/>
      <c r="C4" s="107"/>
      <c r="D4" s="107"/>
      <c r="E4" s="107"/>
      <c r="F4" s="107"/>
      <c r="G4" s="107"/>
      <c r="H4" s="107"/>
      <c r="I4" s="107"/>
      <c r="J4" s="107"/>
      <c r="K4" s="107"/>
      <c r="L4" s="107"/>
      <c r="M4" s="107"/>
      <c r="N4" s="107"/>
      <c r="O4" s="107"/>
      <c r="P4" s="107"/>
      <c r="Q4" s="107"/>
      <c r="R4" s="99"/>
    </row>
    <row r="5" spans="1:25" x14ac:dyDescent="0.3">
      <c r="A5" s="76"/>
      <c r="B5" s="76"/>
      <c r="C5" s="76"/>
      <c r="D5" s="76"/>
      <c r="E5" s="76"/>
      <c r="F5" s="76"/>
      <c r="G5" s="76"/>
      <c r="H5" s="76"/>
      <c r="I5" s="76"/>
      <c r="J5" s="76"/>
      <c r="K5" s="76"/>
      <c r="L5" s="76"/>
      <c r="M5" s="76"/>
      <c r="N5" s="76"/>
      <c r="O5" s="76"/>
      <c r="P5" s="76"/>
      <c r="Q5" s="76"/>
      <c r="R5" s="76"/>
    </row>
    <row r="6" spans="1:25" s="77" customFormat="1" ht="28" x14ac:dyDescent="0.3">
      <c r="D6" s="78" t="s">
        <v>38</v>
      </c>
      <c r="E6" s="78" t="s">
        <v>39</v>
      </c>
      <c r="F6" s="78" t="s">
        <v>40</v>
      </c>
      <c r="G6" s="78" t="s">
        <v>41</v>
      </c>
      <c r="H6" s="78" t="s">
        <v>38</v>
      </c>
      <c r="I6" s="78" t="s">
        <v>42</v>
      </c>
      <c r="J6" s="78" t="s">
        <v>43</v>
      </c>
      <c r="K6" s="78" t="s">
        <v>43</v>
      </c>
      <c r="L6" s="78" t="s">
        <v>44</v>
      </c>
      <c r="M6" s="78" t="s">
        <v>44</v>
      </c>
      <c r="N6" s="78" t="s">
        <v>45</v>
      </c>
      <c r="O6" s="78" t="s">
        <v>46</v>
      </c>
      <c r="P6" s="78" t="s">
        <v>47</v>
      </c>
      <c r="Q6" s="78" t="s">
        <v>48</v>
      </c>
      <c r="R6" s="78"/>
    </row>
    <row r="7" spans="1:25" x14ac:dyDescent="0.3">
      <c r="D7" s="79" t="s">
        <v>49</v>
      </c>
      <c r="E7" s="79"/>
      <c r="F7" s="79"/>
      <c r="G7" s="79"/>
      <c r="H7" s="79" t="s">
        <v>50</v>
      </c>
      <c r="I7" s="79"/>
      <c r="J7" s="79"/>
      <c r="K7" s="79"/>
      <c r="L7" s="79"/>
      <c r="M7" s="79"/>
      <c r="N7" s="79"/>
      <c r="O7" s="79"/>
      <c r="P7" s="79" t="s">
        <v>51</v>
      </c>
      <c r="Q7" s="79" t="s">
        <v>52</v>
      </c>
      <c r="R7" s="95"/>
      <c r="W7" s="76"/>
    </row>
    <row r="8" spans="1:25" x14ac:dyDescent="0.3">
      <c r="D8" s="79" t="s">
        <v>53</v>
      </c>
      <c r="E8" s="79"/>
      <c r="F8" s="79"/>
      <c r="G8" s="79"/>
      <c r="H8" s="79" t="s">
        <v>53</v>
      </c>
      <c r="I8" s="79"/>
      <c r="J8" s="79"/>
      <c r="K8" s="79"/>
      <c r="L8" s="79"/>
      <c r="M8" s="79"/>
      <c r="N8" s="79"/>
      <c r="O8" s="79"/>
      <c r="P8" s="79"/>
      <c r="W8" s="76"/>
      <c r="Y8" s="76"/>
    </row>
    <row r="9" spans="1:25" x14ac:dyDescent="0.3">
      <c r="D9" s="79" t="s">
        <v>54</v>
      </c>
      <c r="E9" s="79" t="s">
        <v>55</v>
      </c>
      <c r="F9" s="79" t="s">
        <v>56</v>
      </c>
      <c r="G9" s="79" t="s">
        <v>57</v>
      </c>
      <c r="H9" s="79" t="s">
        <v>58</v>
      </c>
      <c r="I9" s="79" t="s">
        <v>59</v>
      </c>
      <c r="J9" s="79" t="s">
        <v>60</v>
      </c>
      <c r="K9" s="79" t="s">
        <v>61</v>
      </c>
      <c r="L9" s="79" t="s">
        <v>62</v>
      </c>
      <c r="M9" s="79" t="s">
        <v>63</v>
      </c>
      <c r="N9" s="79" t="s">
        <v>64</v>
      </c>
      <c r="O9" s="79" t="s">
        <v>65</v>
      </c>
      <c r="P9" s="79" t="s">
        <v>66</v>
      </c>
    </row>
    <row r="11" spans="1:25" x14ac:dyDescent="0.3">
      <c r="T11" s="80"/>
      <c r="U11" s="80"/>
      <c r="W11" s="80"/>
      <c r="X11" s="81"/>
      <c r="Y11" s="80"/>
    </row>
    <row r="12" spans="1:25" x14ac:dyDescent="0.3">
      <c r="A12" s="75" t="s">
        <v>3</v>
      </c>
      <c r="B12" s="75" t="s">
        <v>67</v>
      </c>
      <c r="D12" s="80">
        <f>'[1]2020 Update'!L57</f>
        <v>74270695.144280791</v>
      </c>
      <c r="E12" s="80">
        <f>'[1]2020 Update'!T57</f>
        <v>8372.70416982407</v>
      </c>
      <c r="F12" s="80">
        <f>'[1]2020 Update'!X57</f>
        <v>6004.3156282725377</v>
      </c>
      <c r="G12" s="80">
        <f>'[1]2020 Update'!AB57</f>
        <v>12153.595125654025</v>
      </c>
      <c r="H12" s="80">
        <f>'[1]2020 Update'!AJ57</f>
        <v>1769132.6303703566</v>
      </c>
      <c r="I12" s="80">
        <f>'[1]2020 Update'!AR57</f>
        <v>392612.05892745889</v>
      </c>
      <c r="J12" s="80">
        <f>'[1]2020 Update'!AV57</f>
        <v>1132375.1856361686</v>
      </c>
      <c r="K12" s="80">
        <f>'[1]2020 Update'!AZ57</f>
        <v>4788106.3837774191</v>
      </c>
      <c r="L12" s="80">
        <f>'[1]2020 Update'!BD57</f>
        <v>1617500.1912879536</v>
      </c>
      <c r="M12" s="80">
        <f>'[1]2020 Update'!BH57</f>
        <v>1978851.5992403931</v>
      </c>
      <c r="N12" s="80">
        <f>'[1]2020 Update'!BL57</f>
        <v>76523.719176112179</v>
      </c>
      <c r="O12" s="80">
        <f>'[1]2020 Update'!BP57</f>
        <v>1744943.3279579068</v>
      </c>
      <c r="P12" s="80">
        <f>'[1]2020 Update'!BT57</f>
        <v>2419792.3772750148</v>
      </c>
      <c r="Q12" s="80">
        <f>SUM(D12:P12)</f>
        <v>90217063.232853353</v>
      </c>
      <c r="R12" s="80"/>
      <c r="T12" s="80"/>
      <c r="U12" s="80"/>
      <c r="W12" s="80"/>
      <c r="Y12" s="80"/>
    </row>
    <row r="13" spans="1:25" x14ac:dyDescent="0.3">
      <c r="B13" s="75" t="s">
        <v>68</v>
      </c>
      <c r="D13" s="80"/>
      <c r="E13" s="80"/>
      <c r="F13" s="80"/>
      <c r="G13" s="80"/>
      <c r="H13" s="80"/>
      <c r="I13" s="80"/>
      <c r="J13" s="80"/>
      <c r="K13" s="80"/>
      <c r="L13" s="80"/>
      <c r="M13" s="80"/>
      <c r="N13" s="80"/>
      <c r="O13" s="80"/>
      <c r="P13" s="80"/>
      <c r="Q13" s="80"/>
      <c r="R13" s="80"/>
      <c r="T13" s="80"/>
      <c r="U13" s="80"/>
      <c r="W13" s="80"/>
      <c r="Y13" s="80"/>
    </row>
    <row r="14" spans="1:25" x14ac:dyDescent="0.3">
      <c r="B14" s="75" t="s">
        <v>69</v>
      </c>
      <c r="D14" s="80"/>
      <c r="E14" s="80"/>
      <c r="F14" s="80"/>
      <c r="G14" s="80"/>
      <c r="H14" s="80"/>
      <c r="I14" s="80"/>
      <c r="J14" s="80"/>
      <c r="K14" s="80"/>
      <c r="L14" s="80"/>
      <c r="M14" s="80"/>
      <c r="N14" s="80"/>
      <c r="O14" s="80"/>
      <c r="P14" s="80"/>
      <c r="Q14" s="80"/>
      <c r="R14" s="80"/>
      <c r="T14" s="80"/>
      <c r="U14" s="80"/>
      <c r="W14" s="80"/>
      <c r="Y14" s="80"/>
    </row>
    <row r="15" spans="1:25" x14ac:dyDescent="0.3">
      <c r="D15" s="80"/>
      <c r="E15" s="80"/>
      <c r="F15" s="80"/>
      <c r="G15" s="80"/>
      <c r="H15" s="80"/>
      <c r="I15" s="80"/>
      <c r="J15" s="80"/>
      <c r="K15" s="80"/>
      <c r="L15" s="80"/>
      <c r="M15" s="80"/>
      <c r="N15" s="80"/>
      <c r="O15" s="80"/>
      <c r="P15" s="80"/>
      <c r="Q15" s="80"/>
      <c r="R15" s="80"/>
      <c r="T15" s="80"/>
      <c r="U15" s="80"/>
      <c r="W15" s="80"/>
      <c r="Y15" s="80"/>
    </row>
    <row r="16" spans="1:25" x14ac:dyDescent="0.3">
      <c r="A16" s="75" t="s">
        <v>70</v>
      </c>
      <c r="B16" s="75" t="s">
        <v>71</v>
      </c>
      <c r="D16" s="80">
        <f>'[1]2021 True-up'!L57</f>
        <v>74938133.314087242</v>
      </c>
      <c r="E16" s="80">
        <f>'[1]2021 True-up'!T57</f>
        <v>8454.8289566498497</v>
      </c>
      <c r="F16" s="80">
        <f>'[1]2021 True-up'!X57</f>
        <v>6063.2268293826437</v>
      </c>
      <c r="G16" s="80">
        <f>'[1]2021 True-up'!AB57</f>
        <v>12273.499401592624</v>
      </c>
      <c r="H16" s="80">
        <f>'[1]2021 True-up'!AJ57</f>
        <v>1784970.2636594977</v>
      </c>
      <c r="I16" s="80">
        <f>'[1]2021 True-up'!AR57</f>
        <v>396564.73554100073</v>
      </c>
      <c r="J16" s="80">
        <f>'[1]2021 True-up'!AV57</f>
        <v>1144145.2663079367</v>
      </c>
      <c r="K16" s="80">
        <f>'[1]2021 True-up'!AZ57</f>
        <v>4843846.9276187131</v>
      </c>
      <c r="L16" s="80">
        <f>'[1]2021 True-up'!BD57</f>
        <v>1634568.6759843479</v>
      </c>
      <c r="M16" s="80">
        <f>'[1]2021 True-up'!BH57</f>
        <v>1999632.7734354855</v>
      </c>
      <c r="N16" s="80">
        <f>'[1]2021 True-up'!BL57</f>
        <v>78968.462186585763</v>
      </c>
      <c r="O16" s="80">
        <f>'[1]2021 True-up'!BP57</f>
        <v>1763043.2823887831</v>
      </c>
      <c r="P16" s="80">
        <f>'[1]2021 True-up'!BT57</f>
        <v>2444239.9309181133</v>
      </c>
      <c r="Q16" s="80">
        <f>SUM(D16:P16)</f>
        <v>91054905.18731533</v>
      </c>
      <c r="R16" s="80"/>
      <c r="T16" s="80"/>
      <c r="U16" s="80"/>
      <c r="W16" s="80"/>
      <c r="Y16" s="80"/>
    </row>
    <row r="17" spans="1:25" x14ac:dyDescent="0.3">
      <c r="B17" s="75" t="s">
        <v>68</v>
      </c>
      <c r="D17" s="82"/>
      <c r="E17" s="82"/>
      <c r="F17" s="82"/>
      <c r="G17" s="82"/>
      <c r="H17" s="82"/>
      <c r="I17" s="82"/>
      <c r="J17" s="82"/>
      <c r="K17" s="82"/>
      <c r="L17" s="82"/>
      <c r="M17" s="82"/>
      <c r="N17" s="82"/>
      <c r="O17" s="82"/>
      <c r="P17" s="82"/>
      <c r="Q17" s="82"/>
      <c r="R17" s="82"/>
      <c r="W17" s="80"/>
      <c r="Y17" s="80"/>
    </row>
    <row r="18" spans="1:25" x14ac:dyDescent="0.3">
      <c r="B18" s="75" t="s">
        <v>72</v>
      </c>
      <c r="D18" s="82"/>
      <c r="E18" s="82"/>
      <c r="F18" s="82"/>
      <c r="G18" s="82"/>
      <c r="H18" s="82"/>
      <c r="I18" s="82"/>
      <c r="J18" s="82"/>
      <c r="K18" s="82"/>
      <c r="L18" s="82"/>
      <c r="M18" s="82"/>
      <c r="N18" s="82"/>
      <c r="O18" s="82"/>
      <c r="P18" s="82"/>
      <c r="Q18" s="82"/>
      <c r="R18" s="82"/>
      <c r="W18" s="80"/>
      <c r="Y18" s="80"/>
    </row>
    <row r="19" spans="1:25" x14ac:dyDescent="0.3">
      <c r="D19" s="82"/>
      <c r="E19" s="82"/>
      <c r="F19" s="82"/>
      <c r="G19" s="82"/>
      <c r="H19" s="82"/>
      <c r="I19" s="82"/>
      <c r="J19" s="82"/>
      <c r="K19" s="82"/>
      <c r="L19" s="82"/>
      <c r="M19" s="82"/>
      <c r="N19" s="82"/>
      <c r="O19" s="82"/>
      <c r="P19" s="82"/>
      <c r="Q19" s="82"/>
      <c r="R19" s="82"/>
      <c r="T19" s="83"/>
      <c r="U19" s="83"/>
      <c r="W19" s="80"/>
      <c r="Y19" s="80"/>
    </row>
    <row r="20" spans="1:25" x14ac:dyDescent="0.3">
      <c r="A20" s="75" t="s">
        <v>73</v>
      </c>
      <c r="B20" s="77" t="s">
        <v>74</v>
      </c>
      <c r="C20" s="84"/>
      <c r="D20" s="85">
        <f>D16-D12</f>
        <v>667438.16980645061</v>
      </c>
      <c r="E20" s="85">
        <f t="shared" ref="E20:Q20" si="0">E16-E12</f>
        <v>82.124786825779665</v>
      </c>
      <c r="F20" s="85">
        <f t="shared" si="0"/>
        <v>58.911201110106049</v>
      </c>
      <c r="G20" s="85">
        <f t="shared" si="0"/>
        <v>119.90427593859931</v>
      </c>
      <c r="H20" s="85">
        <f t="shared" si="0"/>
        <v>15837.633289141115</v>
      </c>
      <c r="I20" s="85">
        <f t="shared" si="0"/>
        <v>3952.6766135418438</v>
      </c>
      <c r="J20" s="85">
        <f t="shared" si="0"/>
        <v>11770.08067176817</v>
      </c>
      <c r="K20" s="85">
        <f t="shared" si="0"/>
        <v>55740.543841294013</v>
      </c>
      <c r="L20" s="85">
        <f t="shared" si="0"/>
        <v>17068.484696394298</v>
      </c>
      <c r="M20" s="85">
        <f t="shared" si="0"/>
        <v>20781.174195092404</v>
      </c>
      <c r="N20" s="85">
        <f t="shared" si="0"/>
        <v>2444.7430104735831</v>
      </c>
      <c r="O20" s="85">
        <f t="shared" si="0"/>
        <v>18099.9544308763</v>
      </c>
      <c r="P20" s="85">
        <f>P16-P12</f>
        <v>24447.553643098567</v>
      </c>
      <c r="Q20" s="85">
        <f t="shared" si="0"/>
        <v>837841.95446197689</v>
      </c>
      <c r="R20" s="80"/>
      <c r="T20" s="83"/>
      <c r="W20" s="80"/>
      <c r="Y20" s="80"/>
    </row>
    <row r="21" spans="1:25" x14ac:dyDescent="0.3">
      <c r="B21" s="77"/>
      <c r="D21" s="80"/>
      <c r="E21" s="80"/>
      <c r="F21" s="80"/>
      <c r="G21" s="80"/>
      <c r="H21" s="80"/>
      <c r="I21" s="80"/>
      <c r="J21" s="80"/>
      <c r="K21" s="80"/>
      <c r="L21" s="80"/>
      <c r="M21" s="80"/>
      <c r="N21" s="80"/>
      <c r="O21" s="80"/>
      <c r="P21" s="80"/>
      <c r="Q21" s="80"/>
      <c r="R21" s="80"/>
      <c r="T21" s="83"/>
      <c r="W21" s="80"/>
      <c r="Y21" s="80"/>
    </row>
    <row r="22" spans="1:25" x14ac:dyDescent="0.3">
      <c r="D22" s="86"/>
      <c r="E22" s="86"/>
      <c r="F22" s="86"/>
      <c r="G22" s="86"/>
      <c r="T22" s="80"/>
      <c r="U22" s="83"/>
      <c r="W22" s="80"/>
      <c r="Y22" s="80"/>
    </row>
    <row r="23" spans="1:25" ht="14.5" thickBot="1" x14ac:dyDescent="0.35">
      <c r="A23" s="75" t="s">
        <v>75</v>
      </c>
      <c r="B23" s="75" t="s">
        <v>76</v>
      </c>
      <c r="D23" s="80">
        <f>'[1]2021 Update'!L59</f>
        <v>73506346.578513205</v>
      </c>
      <c r="E23" s="80">
        <f>'[1]2021 Update'!T59</f>
        <v>8255.71571171285</v>
      </c>
      <c r="F23" s="80">
        <f>'[1]2021 Update'!X59</f>
        <v>5920.5800829581422</v>
      </c>
      <c r="G23" s="80">
        <f>'[1]2021 Update'!AB59</f>
        <v>11990.298812555917</v>
      </c>
      <c r="H23" s="80">
        <f>'[1]2021 Update'!AJ59</f>
        <v>1750221.9831202149</v>
      </c>
      <c r="I23" s="80">
        <f>'[1]2021 Update'!AR59</f>
        <v>388081.58621286013</v>
      </c>
      <c r="J23" s="80">
        <f>'[1]2021 Update'!AV59</f>
        <v>1122781.9237090198</v>
      </c>
      <c r="K23" s="80">
        <f>'[1]2021 Update'!AZ59</f>
        <v>4754200.8870928669</v>
      </c>
      <c r="L23" s="80">
        <f>'[1]2021 Update'!BD59</f>
        <v>1605053.2829257352</v>
      </c>
      <c r="M23" s="80">
        <f>'[1]2021 Update'!BH59</f>
        <v>1963866.1291305979</v>
      </c>
      <c r="N23" s="80">
        <f>'[1]2021 Update'!BL59</f>
        <v>77578.145422831003</v>
      </c>
      <c r="O23" s="80">
        <f>'[1]2021 Update'!BP59</f>
        <v>1729803.0418679854</v>
      </c>
      <c r="P23" s="80">
        <f>'[1]2021 Update'!BT59</f>
        <v>2392677.1801144201</v>
      </c>
      <c r="Q23" s="87">
        <f>SUM(D23:P23)</f>
        <v>89316777.332716972</v>
      </c>
      <c r="R23" s="80"/>
      <c r="S23" s="88"/>
      <c r="T23" s="80"/>
      <c r="W23" s="80"/>
      <c r="Y23" s="80"/>
    </row>
    <row r="24" spans="1:25" ht="14.5" thickTop="1" x14ac:dyDescent="0.3">
      <c r="B24" s="75" t="s">
        <v>68</v>
      </c>
      <c r="D24" s="86"/>
      <c r="E24" s="86"/>
      <c r="F24" s="86"/>
      <c r="G24" s="86"/>
      <c r="H24" s="86"/>
      <c r="I24" s="86"/>
      <c r="J24" s="86"/>
      <c r="K24" s="86"/>
      <c r="L24" s="86"/>
      <c r="M24" s="86"/>
      <c r="N24" s="86"/>
      <c r="O24" s="86"/>
      <c r="P24" s="86"/>
      <c r="Q24" s="86"/>
      <c r="R24" s="86"/>
      <c r="S24" s="83"/>
      <c r="T24" s="83"/>
      <c r="W24" s="80"/>
      <c r="Y24" s="80"/>
    </row>
    <row r="25" spans="1:25" x14ac:dyDescent="0.3">
      <c r="B25" s="75" t="s">
        <v>72</v>
      </c>
      <c r="D25" s="86"/>
      <c r="E25" s="86"/>
      <c r="F25" s="86"/>
      <c r="G25" s="86"/>
      <c r="H25" s="86"/>
      <c r="I25" s="86"/>
      <c r="J25" s="86"/>
      <c r="K25" s="86"/>
      <c r="L25" s="86"/>
      <c r="M25" s="86"/>
      <c r="N25" s="86"/>
      <c r="O25" s="86"/>
      <c r="P25" s="86"/>
      <c r="Q25" s="86"/>
      <c r="R25" s="86"/>
      <c r="W25" s="80"/>
      <c r="Y25" s="80"/>
    </row>
    <row r="26" spans="1:25" x14ac:dyDescent="0.3">
      <c r="D26" s="86"/>
      <c r="E26" s="86"/>
      <c r="F26" s="86"/>
      <c r="G26" s="86"/>
      <c r="H26" s="86"/>
      <c r="I26" s="86"/>
      <c r="J26" s="86"/>
      <c r="K26" s="86"/>
      <c r="L26" s="86"/>
      <c r="M26" s="86"/>
      <c r="N26" s="86"/>
      <c r="O26" s="86"/>
      <c r="P26" s="86"/>
      <c r="Q26" s="86"/>
      <c r="R26" s="86"/>
      <c r="T26" s="83"/>
      <c r="U26" s="83"/>
      <c r="W26" s="80"/>
      <c r="Y26" s="80"/>
    </row>
    <row r="27" spans="1:25" ht="14.5" thickBot="1" x14ac:dyDescent="0.35">
      <c r="A27" s="75" t="s">
        <v>77</v>
      </c>
      <c r="B27" s="75" t="s">
        <v>78</v>
      </c>
      <c r="D27" s="89">
        <f>D23+D20</f>
        <v>74173784.748319656</v>
      </c>
      <c r="E27" s="89">
        <f t="shared" ref="E27:P27" si="1">E23+E20</f>
        <v>8337.8404985386296</v>
      </c>
      <c r="F27" s="89">
        <f t="shared" si="1"/>
        <v>5979.4912840682482</v>
      </c>
      <c r="G27" s="89">
        <f t="shared" si="1"/>
        <v>12110.203088494516</v>
      </c>
      <c r="H27" s="89">
        <f t="shared" si="1"/>
        <v>1766059.616409356</v>
      </c>
      <c r="I27" s="89">
        <f t="shared" si="1"/>
        <v>392034.26282640197</v>
      </c>
      <c r="J27" s="89">
        <f t="shared" si="1"/>
        <v>1134552.004380788</v>
      </c>
      <c r="K27" s="89">
        <f t="shared" si="1"/>
        <v>4809941.4309341609</v>
      </c>
      <c r="L27" s="89">
        <f t="shared" si="1"/>
        <v>1622121.7676221295</v>
      </c>
      <c r="M27" s="89">
        <f t="shared" si="1"/>
        <v>1984647.3033256903</v>
      </c>
      <c r="N27" s="89">
        <f>N23+N20</f>
        <v>80022.888433304586</v>
      </c>
      <c r="O27" s="89">
        <f t="shared" si="1"/>
        <v>1747902.9962988617</v>
      </c>
      <c r="P27" s="89">
        <f t="shared" si="1"/>
        <v>2417124.7337575187</v>
      </c>
      <c r="Q27" s="90">
        <f>SUM(D27:P27)</f>
        <v>90154619.287178978</v>
      </c>
      <c r="R27" s="89"/>
      <c r="S27" s="81"/>
      <c r="T27" s="83"/>
      <c r="W27" s="80"/>
      <c r="Y27" s="80"/>
    </row>
    <row r="28" spans="1:25" ht="14.5" thickTop="1" x14ac:dyDescent="0.3">
      <c r="B28" s="75" t="s">
        <v>79</v>
      </c>
      <c r="D28" s="89"/>
      <c r="E28" s="89"/>
      <c r="F28" s="89"/>
      <c r="G28" s="89"/>
      <c r="H28" s="89"/>
      <c r="I28" s="89"/>
      <c r="J28" s="89"/>
      <c r="K28" s="89"/>
      <c r="L28" s="89"/>
      <c r="M28" s="89"/>
      <c r="N28" s="89"/>
      <c r="O28" s="89"/>
      <c r="P28" s="89"/>
      <c r="Q28" s="89"/>
      <c r="R28" s="89"/>
    </row>
    <row r="29" spans="1:25" x14ac:dyDescent="0.3">
      <c r="D29" s="89"/>
      <c r="E29" s="89"/>
      <c r="F29" s="89"/>
      <c r="G29" s="89"/>
      <c r="H29" s="89"/>
      <c r="I29" s="89"/>
      <c r="J29" s="89"/>
      <c r="K29" s="89"/>
      <c r="L29" s="89"/>
      <c r="M29" s="89"/>
      <c r="N29" s="89"/>
      <c r="O29" s="89"/>
      <c r="P29" s="89"/>
      <c r="Q29" s="89"/>
      <c r="R29" s="89"/>
      <c r="Y29" s="83"/>
    </row>
    <row r="30" spans="1:25" ht="14.5" thickBot="1" x14ac:dyDescent="0.35">
      <c r="A30" s="75" t="s">
        <v>80</v>
      </c>
      <c r="B30" s="75" t="s">
        <v>81</v>
      </c>
      <c r="D30" s="89">
        <f t="shared" ref="D30:Q30" si="2">ROUND(D27/12,2)</f>
        <v>6181148.7300000004</v>
      </c>
      <c r="E30" s="89">
        <f t="shared" si="2"/>
        <v>694.82</v>
      </c>
      <c r="F30" s="89">
        <f t="shared" si="2"/>
        <v>498.29</v>
      </c>
      <c r="G30" s="89">
        <f t="shared" si="2"/>
        <v>1009.18</v>
      </c>
      <c r="H30" s="89">
        <f t="shared" si="2"/>
        <v>147171.63</v>
      </c>
      <c r="I30" s="89">
        <f t="shared" si="2"/>
        <v>32669.52</v>
      </c>
      <c r="J30" s="89">
        <f t="shared" si="2"/>
        <v>94546</v>
      </c>
      <c r="K30" s="89">
        <f t="shared" si="2"/>
        <v>400828.45</v>
      </c>
      <c r="L30" s="89">
        <f t="shared" si="2"/>
        <v>135176.81</v>
      </c>
      <c r="M30" s="89">
        <f t="shared" si="2"/>
        <v>165387.28</v>
      </c>
      <c r="N30" s="89">
        <f t="shared" si="2"/>
        <v>6668.57</v>
      </c>
      <c r="O30" s="89">
        <f t="shared" si="2"/>
        <v>145658.57999999999</v>
      </c>
      <c r="P30" s="89">
        <f t="shared" si="2"/>
        <v>201427.06</v>
      </c>
      <c r="Q30" s="90">
        <f t="shared" si="2"/>
        <v>7512884.9400000004</v>
      </c>
      <c r="R30" s="89"/>
    </row>
    <row r="31" spans="1:25" ht="14.5" thickTop="1" x14ac:dyDescent="0.3">
      <c r="B31" s="75" t="str">
        <f>B28</f>
        <v>for TEC June 2021 - May 2022</v>
      </c>
      <c r="G31" s="86"/>
      <c r="H31" s="86"/>
      <c r="I31" s="86"/>
      <c r="J31" s="86"/>
      <c r="K31" s="86"/>
      <c r="L31" s="86"/>
      <c r="M31" s="86"/>
      <c r="N31" s="86"/>
      <c r="O31" s="86"/>
      <c r="P31" s="86"/>
      <c r="Q31" s="86"/>
      <c r="R31" s="86"/>
    </row>
    <row r="32" spans="1:25" x14ac:dyDescent="0.3">
      <c r="S32" s="76" t="s">
        <v>89</v>
      </c>
    </row>
    <row r="33" spans="1:21" ht="14.5" thickBot="1" x14ac:dyDescent="0.35">
      <c r="A33" s="75" t="s">
        <v>82</v>
      </c>
      <c r="B33" s="96" t="s">
        <v>86</v>
      </c>
      <c r="D33" s="97">
        <v>-1385029.9777519926</v>
      </c>
      <c r="E33" s="97">
        <v>-157.9717329985138</v>
      </c>
      <c r="F33" s="97">
        <v>-113.32050674880634</v>
      </c>
      <c r="G33" s="97">
        <v>-230.70113654915895</v>
      </c>
      <c r="H33" s="97">
        <v>-32859.78041560579</v>
      </c>
      <c r="I33" s="97">
        <v>-7611.7543869592646</v>
      </c>
      <c r="J33" s="97">
        <v>-22696.20091489546</v>
      </c>
      <c r="K33" s="97">
        <v>-96272.615268021327</v>
      </c>
      <c r="L33" s="97">
        <v>-32662.056009055912</v>
      </c>
      <c r="M33" s="97">
        <v>-40037.346694673462</v>
      </c>
      <c r="N33" s="97">
        <v>-1572.9826428550039</v>
      </c>
      <c r="O33" s="97">
        <v>-34897.346136080152</v>
      </c>
      <c r="P33" s="97">
        <v>-47086.224949404801</v>
      </c>
      <c r="Q33" s="98">
        <f>SUM(D33:P33)</f>
        <v>-1701228.2785458402</v>
      </c>
      <c r="R33" s="100"/>
      <c r="S33" s="93">
        <f>Q33*5</f>
        <v>-8506141.3927292004</v>
      </c>
      <c r="T33" s="93"/>
      <c r="U33" s="93"/>
    </row>
    <row r="34" spans="1:21" ht="14.5" thickTop="1" x14ac:dyDescent="0.3">
      <c r="B34" s="96" t="s">
        <v>83</v>
      </c>
      <c r="D34" s="89"/>
      <c r="E34" s="89"/>
      <c r="F34" s="89"/>
      <c r="G34" s="89"/>
      <c r="H34" s="89"/>
      <c r="I34" s="89"/>
      <c r="J34" s="89"/>
      <c r="K34" s="89"/>
      <c r="L34" s="89"/>
      <c r="M34" s="89"/>
      <c r="N34" s="89"/>
      <c r="O34" s="89"/>
      <c r="P34" s="89"/>
      <c r="Q34" s="89"/>
      <c r="R34" s="89"/>
    </row>
    <row r="35" spans="1:21" x14ac:dyDescent="0.3">
      <c r="G35" s="86"/>
      <c r="H35" s="86"/>
      <c r="I35" s="86"/>
      <c r="J35" s="86"/>
      <c r="K35" s="86"/>
      <c r="L35" s="86"/>
      <c r="M35" s="86"/>
      <c r="N35" s="86"/>
      <c r="O35" s="86"/>
      <c r="P35" s="86"/>
      <c r="Q35" s="86"/>
      <c r="R35" s="86"/>
    </row>
    <row r="36" spans="1:21" ht="14.5" thickBot="1" x14ac:dyDescent="0.35">
      <c r="A36" s="75" t="s">
        <v>84</v>
      </c>
      <c r="B36" s="75" t="s">
        <v>85</v>
      </c>
      <c r="D36" s="91">
        <f>D30+D33</f>
        <v>4796118.7522480078</v>
      </c>
      <c r="E36" s="91">
        <f t="shared" ref="E36:Q36" si="3">E30+E33</f>
        <v>536.84826700148619</v>
      </c>
      <c r="F36" s="91">
        <f t="shared" si="3"/>
        <v>384.96949325119368</v>
      </c>
      <c r="G36" s="91">
        <f t="shared" si="3"/>
        <v>778.478863450841</v>
      </c>
      <c r="H36" s="91">
        <f t="shared" si="3"/>
        <v>114311.84958439422</v>
      </c>
      <c r="I36" s="91">
        <f t="shared" si="3"/>
        <v>25057.765613040734</v>
      </c>
      <c r="J36" s="91">
        <f t="shared" si="3"/>
        <v>71849.799085104547</v>
      </c>
      <c r="K36" s="91">
        <f t="shared" si="3"/>
        <v>304555.83473197871</v>
      </c>
      <c r="L36" s="91">
        <f t="shared" si="3"/>
        <v>102514.75399094408</v>
      </c>
      <c r="M36" s="91">
        <f t="shared" si="3"/>
        <v>125349.93330532653</v>
      </c>
      <c r="N36" s="91">
        <f t="shared" si="3"/>
        <v>5095.5873571449956</v>
      </c>
      <c r="O36" s="91">
        <f t="shared" si="3"/>
        <v>110761.23386391983</v>
      </c>
      <c r="P36" s="91">
        <f t="shared" si="3"/>
        <v>154340.8350505952</v>
      </c>
      <c r="Q36" s="92">
        <f t="shared" si="3"/>
        <v>5811656.6614541598</v>
      </c>
      <c r="R36" s="91"/>
    </row>
    <row r="37" spans="1:21" ht="14.5" thickTop="1" x14ac:dyDescent="0.3">
      <c r="B37" s="75" t="s">
        <v>83</v>
      </c>
      <c r="G37" s="86"/>
      <c r="H37" s="86"/>
      <c r="I37" s="86"/>
      <c r="J37" s="86"/>
      <c r="K37" s="86"/>
      <c r="L37" s="86"/>
      <c r="M37" s="86"/>
      <c r="N37" s="86"/>
      <c r="O37" s="86"/>
      <c r="P37" s="86"/>
      <c r="Q37" s="94"/>
      <c r="R37" s="94"/>
    </row>
  </sheetData>
  <mergeCells count="4">
    <mergeCell ref="A1:Q1"/>
    <mergeCell ref="A2:Q2"/>
    <mergeCell ref="A3:Q3"/>
    <mergeCell ref="A4:Q4"/>
  </mergeCells>
  <pageMargins left="0.26" right="0.21" top="1" bottom="1" header="0.5" footer="0.5"/>
  <pageSetup paperSize="5" scale="56" orientation="landscape" r:id="rId1"/>
  <headerFooter alignWithMargins="0">
    <oddFooter>&amp;L&amp;1#&amp;"Calibri"&amp;14&amp;K000000Business Use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35A1FD-2D61-4F85-B226-170E7835B111}">
  <dimension ref="A1"/>
  <sheetViews>
    <sheetView topLeftCell="A7" zoomScale="80" zoomScaleNormal="80" workbookViewId="0">
      <selection activeCell="K13" sqref="K13"/>
    </sheetView>
  </sheetViews>
  <sheetFormatPr defaultRowHeight="15.5" x14ac:dyDescent="0.35"/>
  <sheetData/>
  <pageMargins left="0.7" right="0.7" top="0.75" bottom="0.75" header="0.3" footer="0.3"/>
  <pageSetup orientation="portrait" horizontalDpi="1200" verticalDpi="1200" r:id="rId1"/>
  <headerFooter>
    <oddFooter>&amp;L&amp;1#&amp;"Calibri"&amp;14&amp;K000000Business Use</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4"/>
  <sheetViews>
    <sheetView showGridLines="0" zoomScaleNormal="100" workbookViewId="0">
      <selection activeCell="C8" sqref="C8"/>
    </sheetView>
  </sheetViews>
  <sheetFormatPr defaultRowHeight="15.5" x14ac:dyDescent="0.35"/>
  <cols>
    <col min="1" max="1" width="3.53515625" customWidth="1"/>
    <col min="2" max="2" width="14.07421875" customWidth="1"/>
    <col min="3" max="3" width="13.53515625" bestFit="1" customWidth="1"/>
    <col min="4" max="4" width="11.53515625" customWidth="1"/>
    <col min="5" max="5" width="15.84375" bestFit="1" customWidth="1"/>
    <col min="6" max="6" width="14.15234375" customWidth="1"/>
    <col min="7" max="7" width="15.84375" customWidth="1"/>
    <col min="8" max="8" width="14.53515625" bestFit="1" customWidth="1"/>
    <col min="9" max="9" width="17.4609375" customWidth="1"/>
    <col min="10" max="10" width="15.921875" customWidth="1"/>
    <col min="11" max="11" width="14.4609375" customWidth="1"/>
  </cols>
  <sheetData>
    <row r="1" spans="1:11" ht="22.5" x14ac:dyDescent="0.45">
      <c r="A1" s="1" t="s">
        <v>0</v>
      </c>
      <c r="B1" s="2"/>
      <c r="C1" s="2"/>
      <c r="D1" s="2"/>
      <c r="E1" s="2"/>
      <c r="F1" s="2"/>
      <c r="G1" s="3" t="s">
        <v>1</v>
      </c>
      <c r="H1" s="4" t="s">
        <v>25</v>
      </c>
      <c r="I1" s="5"/>
      <c r="J1" s="6"/>
    </row>
    <row r="2" spans="1:11" ht="22.5" x14ac:dyDescent="0.45">
      <c r="A2" s="1" t="s">
        <v>2</v>
      </c>
      <c r="B2" s="2"/>
      <c r="C2" s="2"/>
      <c r="D2" s="2"/>
      <c r="E2" s="2"/>
      <c r="F2" s="6"/>
      <c r="G2" s="2"/>
      <c r="H2" s="6" t="s">
        <v>24</v>
      </c>
      <c r="I2" s="7"/>
      <c r="J2" s="8"/>
      <c r="K2" s="9"/>
    </row>
    <row r="3" spans="1:11" ht="22.5" x14ac:dyDescent="0.45">
      <c r="A3" s="10" t="s">
        <v>22</v>
      </c>
      <c r="B3" s="11"/>
      <c r="C3" s="2"/>
      <c r="D3" s="2"/>
      <c r="E3" s="2"/>
      <c r="F3" s="2"/>
      <c r="G3" s="2"/>
      <c r="I3" s="5"/>
      <c r="J3" s="6"/>
    </row>
    <row r="4" spans="1:11" ht="22.5" x14ac:dyDescent="0.45">
      <c r="A4" s="10"/>
      <c r="B4" s="11"/>
      <c r="C4" s="12" t="s">
        <v>3</v>
      </c>
      <c r="D4" s="12"/>
      <c r="E4" s="12"/>
      <c r="F4" s="12"/>
      <c r="G4" s="12"/>
      <c r="H4" s="53"/>
      <c r="I4" s="54"/>
      <c r="J4" s="54"/>
    </row>
    <row r="5" spans="1:11" ht="47" thickBot="1" x14ac:dyDescent="0.4">
      <c r="A5" s="13"/>
      <c r="B5" s="14"/>
      <c r="C5" s="15" t="s">
        <v>4</v>
      </c>
      <c r="D5" s="14"/>
      <c r="E5" s="15" t="s">
        <v>5</v>
      </c>
      <c r="F5" s="15" t="s">
        <v>6</v>
      </c>
      <c r="G5" s="15" t="s">
        <v>7</v>
      </c>
      <c r="H5" s="55"/>
      <c r="I5" s="56"/>
      <c r="J5" s="56"/>
    </row>
    <row r="6" spans="1:11" x14ac:dyDescent="0.35">
      <c r="A6" s="16" t="s">
        <v>8</v>
      </c>
      <c r="B6" s="17"/>
      <c r="C6" s="18" t="s">
        <v>9</v>
      </c>
      <c r="D6" s="18" t="s">
        <v>10</v>
      </c>
      <c r="E6" s="18" t="s">
        <v>11</v>
      </c>
      <c r="F6" s="18" t="s">
        <v>12</v>
      </c>
      <c r="G6" s="18" t="s">
        <v>11</v>
      </c>
      <c r="H6" s="57"/>
      <c r="I6" s="57"/>
      <c r="J6" s="57"/>
    </row>
    <row r="7" spans="1:11" x14ac:dyDescent="0.35">
      <c r="A7" s="6"/>
      <c r="B7" s="19" t="s">
        <v>13</v>
      </c>
      <c r="C7" s="20">
        <v>2584702</v>
      </c>
      <c r="D7" s="21">
        <v>392</v>
      </c>
      <c r="E7" s="22"/>
      <c r="F7" s="23">
        <f>C7/C$10</f>
        <v>4.9433219249922994E-3</v>
      </c>
      <c r="G7" s="24">
        <f>E$10*F7</f>
        <v>0.92392718280267039</v>
      </c>
      <c r="H7" s="57"/>
      <c r="I7" s="58" t="s">
        <v>23</v>
      </c>
      <c r="J7" s="58"/>
      <c r="K7" s="25"/>
    </row>
    <row r="8" spans="1:11" x14ac:dyDescent="0.35">
      <c r="A8" s="6"/>
      <c r="B8" s="19" t="s">
        <v>14</v>
      </c>
      <c r="C8" s="20">
        <v>512504100.81319344</v>
      </c>
      <c r="D8" s="21">
        <f>ROUND(C8/D14,0)</f>
        <v>66721</v>
      </c>
      <c r="E8" s="22"/>
      <c r="F8" s="23">
        <f>C8/C$10</f>
        <v>0.98017982660992375</v>
      </c>
      <c r="G8" s="26">
        <f>E$10*F8</f>
        <v>183.1996377296685</v>
      </c>
      <c r="H8" s="59"/>
      <c r="I8" s="58" t="s">
        <v>26</v>
      </c>
      <c r="J8" s="58"/>
      <c r="K8" s="25"/>
    </row>
    <row r="9" spans="1:11" x14ac:dyDescent="0.35">
      <c r="A9" s="27"/>
      <c r="B9" s="28" t="s">
        <v>15</v>
      </c>
      <c r="C9" s="29">
        <v>7778621</v>
      </c>
      <c r="D9" s="30">
        <v>1107</v>
      </c>
      <c r="E9" s="31"/>
      <c r="F9" s="32">
        <f>C9/C$10</f>
        <v>1.4876851465083994E-2</v>
      </c>
      <c r="G9" s="33">
        <f>E$10*F9</f>
        <v>2.7805446765699453</v>
      </c>
      <c r="H9" s="57"/>
      <c r="I9" s="58" t="s">
        <v>23</v>
      </c>
      <c r="J9" s="58"/>
      <c r="K9" s="25"/>
    </row>
    <row r="10" spans="1:11" x14ac:dyDescent="0.35">
      <c r="A10" s="6"/>
      <c r="B10" s="34" t="s">
        <v>16</v>
      </c>
      <c r="C10" s="35">
        <f>SUM(C7:C9)</f>
        <v>522867423.81319344</v>
      </c>
      <c r="D10" s="36">
        <f>SUM(D7:D9)</f>
        <v>68220</v>
      </c>
      <c r="E10" s="22">
        <f>ROUND(D10,0)/365</f>
        <v>186.9041095890411</v>
      </c>
      <c r="F10" s="23">
        <f>SUM(F7:F9)</f>
        <v>1</v>
      </c>
      <c r="G10" s="24">
        <f>SUM(G7:G9)</f>
        <v>186.9041095890411</v>
      </c>
      <c r="H10" s="57"/>
      <c r="I10" s="58"/>
      <c r="J10" s="58"/>
    </row>
    <row r="11" spans="1:11" x14ac:dyDescent="0.35">
      <c r="A11" s="6"/>
      <c r="B11" s="6"/>
      <c r="F11" s="37"/>
      <c r="G11" s="38"/>
    </row>
    <row r="12" spans="1:11" ht="60.75" customHeight="1" thickBot="1" x14ac:dyDescent="0.4">
      <c r="A12" s="39"/>
      <c r="B12" s="39"/>
      <c r="C12" s="15" t="s">
        <v>17</v>
      </c>
      <c r="D12" s="15" t="s">
        <v>18</v>
      </c>
      <c r="E12" s="39"/>
      <c r="F12" s="40"/>
      <c r="G12" s="39"/>
      <c r="H12" s="41"/>
      <c r="I12" s="108"/>
      <c r="J12" s="108"/>
      <c r="K12" s="60"/>
    </row>
    <row r="13" spans="1:11" x14ac:dyDescent="0.35">
      <c r="A13" s="42"/>
      <c r="B13" s="43"/>
      <c r="C13" s="44" t="s">
        <v>19</v>
      </c>
      <c r="D13" s="44" t="s">
        <v>19</v>
      </c>
      <c r="E13" s="43"/>
      <c r="F13" s="43"/>
      <c r="G13" s="43"/>
      <c r="I13" s="45"/>
      <c r="J13" s="46"/>
      <c r="K13" s="60"/>
    </row>
    <row r="14" spans="1:11" x14ac:dyDescent="0.35">
      <c r="A14" s="6"/>
      <c r="B14" s="47" t="s">
        <v>20</v>
      </c>
      <c r="C14" s="48">
        <v>6593</v>
      </c>
      <c r="D14" s="49">
        <v>7681.3</v>
      </c>
      <c r="E14" s="50"/>
      <c r="F14" s="50"/>
      <c r="G14" s="50"/>
      <c r="I14" s="45"/>
      <c r="J14" s="46"/>
      <c r="K14" s="60"/>
    </row>
    <row r="15" spans="1:11" x14ac:dyDescent="0.35">
      <c r="H15" s="51"/>
      <c r="I15" s="60"/>
      <c r="J15" s="60"/>
      <c r="K15" s="60"/>
    </row>
    <row r="16" spans="1:11" x14ac:dyDescent="0.35">
      <c r="I16" s="109"/>
      <c r="J16" s="109"/>
      <c r="K16" s="60"/>
    </row>
    <row r="17" spans="2:11" x14ac:dyDescent="0.35">
      <c r="C17" s="63"/>
      <c r="D17" s="64"/>
      <c r="E17" s="61"/>
      <c r="I17" s="45"/>
      <c r="J17" s="46"/>
      <c r="K17" s="60"/>
    </row>
    <row r="18" spans="2:11" x14ac:dyDescent="0.35">
      <c r="B18" s="52"/>
      <c r="E18" s="62"/>
      <c r="I18" s="45"/>
      <c r="J18" s="46"/>
      <c r="K18" s="60"/>
    </row>
    <row r="19" spans="2:11" x14ac:dyDescent="0.35">
      <c r="C19" s="63"/>
      <c r="D19" s="64"/>
      <c r="E19" s="62"/>
      <c r="I19" s="60"/>
      <c r="J19" s="60"/>
      <c r="K19" s="60"/>
    </row>
    <row r="20" spans="2:11" x14ac:dyDescent="0.35">
      <c r="I20" s="60"/>
      <c r="J20" s="60"/>
      <c r="K20" s="60"/>
    </row>
    <row r="44" spans="2:2" x14ac:dyDescent="0.35">
      <c r="B44" s="52" t="s">
        <v>21</v>
      </c>
    </row>
  </sheetData>
  <mergeCells count="2">
    <mergeCell ref="I12:J12"/>
    <mergeCell ref="I16:J16"/>
  </mergeCells>
  <pageMargins left="0.25" right="0.25" top="0.39" bottom="0.28999999999999998" header="0.25" footer="0.2"/>
  <pageSetup scale="63" orientation="portrait" r:id="rId1"/>
  <headerFooter alignWithMargins="0">
    <oddFooter>&amp;L&amp;1#&amp;"Calibri"&amp;14&amp;K000000Business Use</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Summary</vt:lpstr>
      <vt:lpstr>NITS Refund Effective 1-1-2022</vt:lpstr>
      <vt:lpstr>2022 updated RTEP Charges</vt:lpstr>
      <vt:lpstr>2022 Peak</vt:lpstr>
      <vt:lpstr>NITS Rate Effective 6-1-2019</vt:lpstr>
      <vt:lpstr>'2022 updated RTEP Charges'!Print_Area</vt:lpstr>
      <vt:lpstr>'NITS Rate Effective 6-1-2019'!Print_Area</vt:lpstr>
      <vt:lpstr>'NITS Refund Effective 1-1-2022'!Print_Area</vt:lpstr>
      <vt:lpstr>Summary!Print_Area</vt:lpstr>
    </vt:vector>
  </TitlesOfParts>
  <Company>PPL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JHN</dc:creator>
  <cp:lastModifiedBy>Koch, Scott R</cp:lastModifiedBy>
  <cp:lastPrinted>2019-04-24T15:02:38Z</cp:lastPrinted>
  <dcterms:created xsi:type="dcterms:W3CDTF">2014-05-19T14:00:51Z</dcterms:created>
  <dcterms:modified xsi:type="dcterms:W3CDTF">2022-01-24T15:46:12Z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e0c8e74a-db15-49f1-980d-3d74f2e3ff07_Enabled">
    <vt:lpwstr>true</vt:lpwstr>
  </property>
  <property fmtid="{D5CDD505-2E9C-101B-9397-08002B2CF9AE}" pid="5" name="MSIP_Label_e0c8e74a-db15-49f1-980d-3d74f2e3ff07_SetDate">
    <vt:lpwstr>2022-01-24T15:45:59Z</vt:lpwstr>
  </property>
  <property fmtid="{D5CDD505-2E9C-101B-9397-08002B2CF9AE}" pid="6" name="MSIP_Label_e0c8e74a-db15-49f1-980d-3d74f2e3ff07_Method">
    <vt:lpwstr>Privileged</vt:lpwstr>
  </property>
  <property fmtid="{D5CDD505-2E9C-101B-9397-08002B2CF9AE}" pid="7" name="MSIP_Label_e0c8e74a-db15-49f1-980d-3d74f2e3ff07_Name">
    <vt:lpwstr>376d9127-3fad-41bb7-827b-657efc89d923</vt:lpwstr>
  </property>
  <property fmtid="{D5CDD505-2E9C-101B-9397-08002B2CF9AE}" pid="8" name="MSIP_Label_e0c8e74a-db15-49f1-980d-3d74f2e3ff07_SiteId">
    <vt:lpwstr>25b79aa0-07c6-4d65-9c80-df92aacdc157</vt:lpwstr>
  </property>
  <property fmtid="{D5CDD505-2E9C-101B-9397-08002B2CF9AE}" pid="9" name="MSIP_Label_e0c8e74a-db15-49f1-980d-3d74f2e3ff07_ActionId">
    <vt:lpwstr>2bf9082a-62ce-4371-ba65-28fabfc8d45d</vt:lpwstr>
  </property>
  <property fmtid="{D5CDD505-2E9C-101B-9397-08002B2CF9AE}" pid="10" name="MSIP_Label_e0c8e74a-db15-49f1-980d-3d74f2e3ff07_ContentBits">
    <vt:lpwstr>2</vt:lpwstr>
  </property>
</Properties>
</file>